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7.xml" ContentType="application/vnd.openxmlformats-officedocument.drawing+xml"/>
  <Override PartName="/xl/charts/chartEx1.xml" ContentType="application/vnd.ms-office.chartex+xml"/>
  <Override PartName="/xl/charts/style16.xml" ContentType="application/vnd.ms-office.chartstyle+xml"/>
  <Override PartName="/xl/charts/colors16.xml" ContentType="application/vnd.ms-office.chartcolorstyle+xml"/>
  <Override PartName="/xl/drawings/drawing8.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9.xml" ContentType="application/vnd.openxmlformats-officedocument.drawing+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harts/chart23.xml" ContentType="application/vnd.openxmlformats-officedocument.drawingml.chart+xml"/>
  <Override PartName="/xl/charts/style20.xml" ContentType="application/vnd.ms-office.chartstyle+xml"/>
  <Override PartName="/xl/charts/colors2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fffa66e71c035d84/Data Analytics-Springboard-online/U 5 - S Water -BUSINESS-FINANCE/Business Analytics Project/submit/"/>
    </mc:Choice>
  </mc:AlternateContent>
  <xr:revisionPtr revIDLastSave="1606" documentId="13_ncr:1_{D8E792AA-01A1-49D7-8B49-E02C68F3C0F2}" xr6:coauthVersionLast="47" xr6:coauthVersionMax="47" xr10:uidLastSave="{00D11A5C-811C-4449-9483-35A31A111C91}"/>
  <bookViews>
    <workbookView xWindow="-120" yWindow="-120" windowWidth="29040" windowHeight="15720" tabRatio="837" activeTab="7" xr2:uid="{00000000-000D-0000-FFFF-FFFF00000000}"/>
  </bookViews>
  <sheets>
    <sheet name="READ ME BEFORE STARTING" sheetId="11" r:id="rId1"/>
    <sheet name="Definitions" sheetId="1" r:id="rId2"/>
    <sheet name="Data Repository Table" sheetId="17" r:id="rId3"/>
    <sheet name="Revenue Analysis" sheetId="15" r:id="rId4"/>
    <sheet name="Expenses Analysis" sheetId="16" r:id="rId5"/>
    <sheet name="Expenses charts" sheetId="20" r:id="rId6"/>
    <sheet name="Sheet3" sheetId="22" state="hidden" r:id="rId7"/>
    <sheet name="EBIT Analysis" sheetId="18" r:id="rId8"/>
    <sheet name="Variance Analysis" sheetId="4" state="hidden" r:id="rId9"/>
    <sheet name="Cost to Produce" sheetId="7" state="hidden" r:id="rId10"/>
    <sheet name="EBIT" sheetId="8" state="hidden" r:id="rId11"/>
  </sheets>
  <definedNames>
    <definedName name="_xlnm._FilterDatabase" localSheetId="2" hidden="1">'Data Repository Table'!$A$2:$J$1010</definedName>
    <definedName name="_xlchart.v1.0" hidden="1">'Variance Analysis'!$B$120:$M$120</definedName>
    <definedName name="_xlchart.v1.1" hidden="1">'Variance Analysis'!$B$125:$M$125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F22" i="18" l="1"/>
  <c r="G22" i="18"/>
  <c r="H22" i="18"/>
  <c r="I22" i="18"/>
  <c r="J22" i="18"/>
  <c r="K22" i="18"/>
  <c r="L22" i="18"/>
  <c r="M22" i="18"/>
  <c r="N22" i="18"/>
  <c r="O22" i="18"/>
  <c r="P22" i="18"/>
  <c r="F21" i="18"/>
  <c r="G21" i="18"/>
  <c r="H21" i="18"/>
  <c r="I21" i="18"/>
  <c r="J21" i="18"/>
  <c r="K21" i="18"/>
  <c r="L21" i="18"/>
  <c r="M21" i="18"/>
  <c r="N21" i="18"/>
  <c r="O21" i="18"/>
  <c r="P21" i="18"/>
  <c r="F20" i="18"/>
  <c r="G20" i="18"/>
  <c r="H20" i="18"/>
  <c r="I20" i="18"/>
  <c r="J20" i="18"/>
  <c r="K20" i="18"/>
  <c r="L20" i="18"/>
  <c r="M20" i="18"/>
  <c r="N20" i="18"/>
  <c r="O20" i="18"/>
  <c r="P20" i="18"/>
  <c r="E21" i="18"/>
  <c r="E22" i="18"/>
  <c r="E20" i="18"/>
  <c r="G57" i="16" l="1"/>
  <c r="H57" i="16"/>
  <c r="I57" i="16"/>
  <c r="J57" i="16"/>
  <c r="K57" i="16"/>
  <c r="L57" i="16"/>
  <c r="M57" i="16"/>
  <c r="N57" i="16"/>
  <c r="O57" i="16"/>
  <c r="P57" i="16"/>
  <c r="Q57" i="16"/>
  <c r="G56" i="16"/>
  <c r="H56" i="16"/>
  <c r="I56" i="16"/>
  <c r="J56" i="16"/>
  <c r="K56" i="16"/>
  <c r="L56" i="16"/>
  <c r="M56" i="16"/>
  <c r="N56" i="16"/>
  <c r="O56" i="16"/>
  <c r="P56" i="16"/>
  <c r="Q56" i="16"/>
  <c r="G55" i="16"/>
  <c r="H55" i="16"/>
  <c r="I55" i="16"/>
  <c r="J55" i="16"/>
  <c r="K55" i="16"/>
  <c r="L55" i="16"/>
  <c r="M55" i="16"/>
  <c r="N55" i="16"/>
  <c r="O55" i="16"/>
  <c r="P55" i="16"/>
  <c r="Q55" i="16"/>
  <c r="G54" i="16"/>
  <c r="H54" i="16"/>
  <c r="I54" i="16"/>
  <c r="J54" i="16"/>
  <c r="K54" i="16"/>
  <c r="L54" i="16"/>
  <c r="M54" i="16"/>
  <c r="N54" i="16"/>
  <c r="O54" i="16"/>
  <c r="P54" i="16"/>
  <c r="Q54" i="16"/>
  <c r="G53" i="16"/>
  <c r="H53" i="16"/>
  <c r="I53" i="16"/>
  <c r="J53" i="16"/>
  <c r="K53" i="16"/>
  <c r="L53" i="16"/>
  <c r="M53" i="16"/>
  <c r="N53" i="16"/>
  <c r="O53" i="16"/>
  <c r="P53" i="16"/>
  <c r="Q53" i="16"/>
  <c r="G52" i="16"/>
  <c r="H52" i="16"/>
  <c r="I52" i="16"/>
  <c r="J52" i="16"/>
  <c r="K52" i="16"/>
  <c r="L52" i="16"/>
  <c r="M52" i="16"/>
  <c r="N52" i="16"/>
  <c r="O52" i="16"/>
  <c r="P52" i="16"/>
  <c r="Q52" i="16"/>
  <c r="G51" i="16"/>
  <c r="H51" i="16"/>
  <c r="I51" i="16"/>
  <c r="J51" i="16"/>
  <c r="K51" i="16"/>
  <c r="L51" i="16"/>
  <c r="M51" i="16"/>
  <c r="N51" i="16"/>
  <c r="O51" i="16"/>
  <c r="P51" i="16"/>
  <c r="Q51" i="16"/>
  <c r="G50" i="16"/>
  <c r="H50" i="16"/>
  <c r="I50" i="16"/>
  <c r="J50" i="16"/>
  <c r="K50" i="16"/>
  <c r="L50" i="16"/>
  <c r="M50" i="16"/>
  <c r="N50" i="16"/>
  <c r="O50" i="16"/>
  <c r="P50" i="16"/>
  <c r="Q50" i="16"/>
  <c r="F51" i="16"/>
  <c r="F52" i="16"/>
  <c r="F53" i="16"/>
  <c r="F54" i="16"/>
  <c r="F55" i="16"/>
  <c r="F56" i="16"/>
  <c r="F57" i="16"/>
  <c r="F50" i="16"/>
  <c r="G42" i="16"/>
  <c r="H42" i="16"/>
  <c r="I42" i="16"/>
  <c r="J42" i="16"/>
  <c r="K42" i="16"/>
  <c r="L42" i="16"/>
  <c r="M42" i="16"/>
  <c r="N42" i="16"/>
  <c r="O42" i="16"/>
  <c r="P42" i="16"/>
  <c r="Q42" i="16"/>
  <c r="G41" i="16"/>
  <c r="H41" i="16"/>
  <c r="I41" i="16"/>
  <c r="J41" i="16"/>
  <c r="K41" i="16"/>
  <c r="L41" i="16"/>
  <c r="M41" i="16"/>
  <c r="N41" i="16"/>
  <c r="O41" i="16"/>
  <c r="P41" i="16"/>
  <c r="Q41" i="16"/>
  <c r="G40" i="16"/>
  <c r="H40" i="16"/>
  <c r="I40" i="16"/>
  <c r="J40" i="16"/>
  <c r="K40" i="16"/>
  <c r="L40" i="16"/>
  <c r="M40" i="16"/>
  <c r="N40" i="16"/>
  <c r="O40" i="16"/>
  <c r="P40" i="16"/>
  <c r="Q40" i="16"/>
  <c r="G39" i="16"/>
  <c r="H39" i="16"/>
  <c r="I39" i="16"/>
  <c r="J39" i="16"/>
  <c r="K39" i="16"/>
  <c r="L39" i="16"/>
  <c r="M39" i="16"/>
  <c r="N39" i="16"/>
  <c r="O39" i="16"/>
  <c r="P39" i="16"/>
  <c r="Q39" i="16"/>
  <c r="G38" i="16"/>
  <c r="H38" i="16"/>
  <c r="I38" i="16"/>
  <c r="J38" i="16"/>
  <c r="K38" i="16"/>
  <c r="L38" i="16"/>
  <c r="M38" i="16"/>
  <c r="N38" i="16"/>
  <c r="O38" i="16"/>
  <c r="P38" i="16"/>
  <c r="Q38" i="16"/>
  <c r="G37" i="16"/>
  <c r="H37" i="16"/>
  <c r="I37" i="16"/>
  <c r="J37" i="16"/>
  <c r="K37" i="16"/>
  <c r="L37" i="16"/>
  <c r="M37" i="16"/>
  <c r="N37" i="16"/>
  <c r="O37" i="16"/>
  <c r="P37" i="16"/>
  <c r="Q37" i="16"/>
  <c r="G36" i="16"/>
  <c r="H36" i="16"/>
  <c r="I36" i="16"/>
  <c r="J36" i="16"/>
  <c r="K36" i="16"/>
  <c r="L36" i="16"/>
  <c r="M36" i="16"/>
  <c r="N36" i="16"/>
  <c r="O36" i="16"/>
  <c r="P36" i="16"/>
  <c r="Q36" i="16"/>
  <c r="G35" i="16"/>
  <c r="H35" i="16"/>
  <c r="I35" i="16"/>
  <c r="J35" i="16"/>
  <c r="K35" i="16"/>
  <c r="L35" i="16"/>
  <c r="M35" i="16"/>
  <c r="N35" i="16"/>
  <c r="O35" i="16"/>
  <c r="P35" i="16"/>
  <c r="Q35" i="16"/>
  <c r="G32" i="16"/>
  <c r="H32" i="16"/>
  <c r="I32" i="16"/>
  <c r="J32" i="16"/>
  <c r="K32" i="16"/>
  <c r="L32" i="16"/>
  <c r="M32" i="16"/>
  <c r="N32" i="16"/>
  <c r="O32" i="16"/>
  <c r="P32" i="16"/>
  <c r="Q32" i="16"/>
  <c r="G31" i="16"/>
  <c r="H31" i="16"/>
  <c r="I31" i="16"/>
  <c r="J31" i="16"/>
  <c r="K31" i="16"/>
  <c r="L31" i="16"/>
  <c r="M31" i="16"/>
  <c r="N31" i="16"/>
  <c r="O31" i="16"/>
  <c r="P31" i="16"/>
  <c r="Q31" i="16"/>
  <c r="G30" i="16"/>
  <c r="H30" i="16"/>
  <c r="I30" i="16"/>
  <c r="J30" i="16"/>
  <c r="K30" i="16"/>
  <c r="L30" i="16"/>
  <c r="M30" i="16"/>
  <c r="N30" i="16"/>
  <c r="O30" i="16"/>
  <c r="P30" i="16"/>
  <c r="Q30" i="16"/>
  <c r="G29" i="16"/>
  <c r="H29" i="16"/>
  <c r="I29" i="16"/>
  <c r="J29" i="16"/>
  <c r="K29" i="16"/>
  <c r="L29" i="16"/>
  <c r="M29" i="16"/>
  <c r="N29" i="16"/>
  <c r="O29" i="16"/>
  <c r="P29" i="16"/>
  <c r="Q29" i="16"/>
  <c r="G28" i="16"/>
  <c r="H28" i="16"/>
  <c r="I28" i="16"/>
  <c r="J28" i="16"/>
  <c r="K28" i="16"/>
  <c r="L28" i="16"/>
  <c r="M28" i="16"/>
  <c r="N28" i="16"/>
  <c r="O28" i="16"/>
  <c r="P28" i="16"/>
  <c r="Q28" i="16"/>
  <c r="G27" i="16"/>
  <c r="H27" i="16"/>
  <c r="I27" i="16"/>
  <c r="J27" i="16"/>
  <c r="K27" i="16"/>
  <c r="L27" i="16"/>
  <c r="M27" i="16"/>
  <c r="N27" i="16"/>
  <c r="O27" i="16"/>
  <c r="P27" i="16"/>
  <c r="Q27" i="16"/>
  <c r="G26" i="16"/>
  <c r="H26" i="16"/>
  <c r="I26" i="16"/>
  <c r="J26" i="16"/>
  <c r="K26" i="16"/>
  <c r="L26" i="16"/>
  <c r="M26" i="16"/>
  <c r="N26" i="16"/>
  <c r="O26" i="16"/>
  <c r="P26" i="16"/>
  <c r="Q26" i="16"/>
  <c r="G25" i="16"/>
  <c r="H25" i="16"/>
  <c r="I25" i="16"/>
  <c r="J25" i="16"/>
  <c r="K25" i="16"/>
  <c r="L25" i="16"/>
  <c r="M25" i="16"/>
  <c r="N25" i="16"/>
  <c r="O25" i="16"/>
  <c r="P25" i="16"/>
  <c r="Q25" i="16"/>
  <c r="F32" i="16"/>
  <c r="F35" i="16"/>
  <c r="F36" i="16"/>
  <c r="F37" i="16"/>
  <c r="F38" i="16"/>
  <c r="F39" i="16"/>
  <c r="F40" i="16"/>
  <c r="F41" i="16"/>
  <c r="F42" i="16"/>
  <c r="F25" i="16"/>
  <c r="F26" i="16"/>
  <c r="F27" i="16"/>
  <c r="F28" i="16"/>
  <c r="F29" i="16"/>
  <c r="F30" i="16"/>
  <c r="F31" i="16"/>
  <c r="G22" i="16"/>
  <c r="H22" i="16"/>
  <c r="I22" i="16"/>
  <c r="J22" i="16"/>
  <c r="K22" i="16"/>
  <c r="L22" i="16"/>
  <c r="M22" i="16"/>
  <c r="N22" i="16"/>
  <c r="O22" i="16"/>
  <c r="P22" i="16"/>
  <c r="Q22" i="16"/>
  <c r="G21" i="16"/>
  <c r="H21" i="16"/>
  <c r="I21" i="16"/>
  <c r="J21" i="16"/>
  <c r="K21" i="16"/>
  <c r="L21" i="16"/>
  <c r="M21" i="16"/>
  <c r="N21" i="16"/>
  <c r="O21" i="16"/>
  <c r="P21" i="16"/>
  <c r="Q21" i="16"/>
  <c r="G20" i="16"/>
  <c r="H20" i="16"/>
  <c r="I20" i="16"/>
  <c r="J20" i="16"/>
  <c r="K20" i="16"/>
  <c r="L20" i="16"/>
  <c r="M20" i="16"/>
  <c r="N20" i="16"/>
  <c r="O20" i="16"/>
  <c r="P20" i="16"/>
  <c r="Q20" i="16"/>
  <c r="G19" i="16"/>
  <c r="H19" i="16"/>
  <c r="I19" i="16"/>
  <c r="J19" i="16"/>
  <c r="K19" i="16"/>
  <c r="L19" i="16"/>
  <c r="M19" i="16"/>
  <c r="N19" i="16"/>
  <c r="O19" i="16"/>
  <c r="P19" i="16"/>
  <c r="Q19" i="16"/>
  <c r="G18" i="16"/>
  <c r="H18" i="16"/>
  <c r="I18" i="16"/>
  <c r="J18" i="16"/>
  <c r="K18" i="16"/>
  <c r="L18" i="16"/>
  <c r="M18" i="16"/>
  <c r="N18" i="16"/>
  <c r="O18" i="16"/>
  <c r="P18" i="16"/>
  <c r="Q18" i="16"/>
  <c r="G17" i="16"/>
  <c r="H17" i="16"/>
  <c r="I17" i="16"/>
  <c r="J17" i="16"/>
  <c r="K17" i="16"/>
  <c r="L17" i="16"/>
  <c r="M17" i="16"/>
  <c r="N17" i="16"/>
  <c r="O17" i="16"/>
  <c r="P17" i="16"/>
  <c r="Q17" i="16"/>
  <c r="J16" i="16"/>
  <c r="K16" i="16"/>
  <c r="L16" i="16"/>
  <c r="M16" i="16"/>
  <c r="N16" i="16"/>
  <c r="O16" i="16"/>
  <c r="P16" i="16"/>
  <c r="Q16" i="16"/>
  <c r="G16" i="16"/>
  <c r="H16" i="16"/>
  <c r="I16" i="16"/>
  <c r="F17" i="16"/>
  <c r="F18" i="16"/>
  <c r="F19" i="16"/>
  <c r="F20" i="16"/>
  <c r="F21" i="16"/>
  <c r="F22" i="16"/>
  <c r="G15" i="16"/>
  <c r="H15" i="16"/>
  <c r="I15" i="16"/>
  <c r="J15" i="16"/>
  <c r="K15" i="16"/>
  <c r="L15" i="16"/>
  <c r="M15" i="16"/>
  <c r="N15" i="16"/>
  <c r="O15" i="16"/>
  <c r="P15" i="16"/>
  <c r="Q15" i="16"/>
  <c r="F16" i="16"/>
  <c r="F15" i="16"/>
  <c r="F18" i="18"/>
  <c r="F26" i="18" s="1"/>
  <c r="F30" i="18" s="1"/>
  <c r="G18" i="18"/>
  <c r="G26" i="18" s="1"/>
  <c r="G30" i="18" s="1"/>
  <c r="H18" i="18"/>
  <c r="H26" i="18" s="1"/>
  <c r="H30" i="18" s="1"/>
  <c r="I18" i="18"/>
  <c r="I26" i="18" s="1"/>
  <c r="I30" i="18" s="1"/>
  <c r="J18" i="18"/>
  <c r="J26" i="18" s="1"/>
  <c r="J30" i="18" s="1"/>
  <c r="K18" i="18"/>
  <c r="K26" i="18" s="1"/>
  <c r="K30" i="18" s="1"/>
  <c r="L18" i="18"/>
  <c r="L26" i="18" s="1"/>
  <c r="L30" i="18" s="1"/>
  <c r="M18" i="18"/>
  <c r="N18" i="18"/>
  <c r="N26" i="18" s="1"/>
  <c r="N30" i="18" s="1"/>
  <c r="O18" i="18"/>
  <c r="O26" i="18" s="1"/>
  <c r="O30" i="18" s="1"/>
  <c r="P18" i="18"/>
  <c r="P26" i="18" s="1"/>
  <c r="P30" i="18" s="1"/>
  <c r="F17" i="18"/>
  <c r="F25" i="18" s="1"/>
  <c r="F29" i="18" s="1"/>
  <c r="G17" i="18"/>
  <c r="G25" i="18" s="1"/>
  <c r="G29" i="18" s="1"/>
  <c r="H17" i="18"/>
  <c r="H25" i="18" s="1"/>
  <c r="H29" i="18" s="1"/>
  <c r="I17" i="18"/>
  <c r="J17" i="18"/>
  <c r="J25" i="18" s="1"/>
  <c r="J29" i="18" s="1"/>
  <c r="K17" i="18"/>
  <c r="K25" i="18" s="1"/>
  <c r="K29" i="18" s="1"/>
  <c r="L17" i="18"/>
  <c r="L25" i="18" s="1"/>
  <c r="L29" i="18" s="1"/>
  <c r="M17" i="18"/>
  <c r="M25" i="18" s="1"/>
  <c r="M29" i="18" s="1"/>
  <c r="N17" i="18"/>
  <c r="N25" i="18" s="1"/>
  <c r="N29" i="18" s="1"/>
  <c r="O17" i="18"/>
  <c r="O25" i="18" s="1"/>
  <c r="O29" i="18" s="1"/>
  <c r="P17" i="18"/>
  <c r="P25" i="18" s="1"/>
  <c r="P29" i="18" s="1"/>
  <c r="E17" i="18"/>
  <c r="E18" i="18"/>
  <c r="E26" i="18" s="1"/>
  <c r="E30" i="18" s="1"/>
  <c r="F16" i="18"/>
  <c r="F24" i="18" s="1"/>
  <c r="F28" i="18" s="1"/>
  <c r="G16" i="18"/>
  <c r="G24" i="18" s="1"/>
  <c r="G28" i="18" s="1"/>
  <c r="H16" i="18"/>
  <c r="H24" i="18" s="1"/>
  <c r="H28" i="18" s="1"/>
  <c r="I16" i="18"/>
  <c r="J16" i="18"/>
  <c r="J24" i="18" s="1"/>
  <c r="J28" i="18" s="1"/>
  <c r="K16" i="18"/>
  <c r="K24" i="18" s="1"/>
  <c r="K28" i="18" s="1"/>
  <c r="L16" i="18"/>
  <c r="L24" i="18" s="1"/>
  <c r="L28" i="18" s="1"/>
  <c r="M16" i="18"/>
  <c r="N16" i="18"/>
  <c r="N24" i="18" s="1"/>
  <c r="N28" i="18" s="1"/>
  <c r="O16" i="18"/>
  <c r="O24" i="18" s="1"/>
  <c r="O28" i="18" s="1"/>
  <c r="P16" i="18"/>
  <c r="P24" i="18" s="1"/>
  <c r="P28" i="18" s="1"/>
  <c r="E16" i="18"/>
  <c r="G113" i="16"/>
  <c r="H113" i="16"/>
  <c r="I113" i="16"/>
  <c r="J113" i="16"/>
  <c r="K113" i="16"/>
  <c r="L113" i="16"/>
  <c r="M113" i="16"/>
  <c r="N113" i="16"/>
  <c r="O113" i="16"/>
  <c r="P113" i="16"/>
  <c r="Q113" i="16"/>
  <c r="G112" i="16"/>
  <c r="H112" i="16"/>
  <c r="I112" i="16"/>
  <c r="J112" i="16"/>
  <c r="K112" i="16"/>
  <c r="L112" i="16"/>
  <c r="M112" i="16"/>
  <c r="N112" i="16"/>
  <c r="O112" i="16"/>
  <c r="P112" i="16"/>
  <c r="Q112" i="16"/>
  <c r="G116" i="16"/>
  <c r="H116" i="16"/>
  <c r="I116" i="16"/>
  <c r="J116" i="16"/>
  <c r="K116" i="16"/>
  <c r="L116" i="16"/>
  <c r="M116" i="16"/>
  <c r="N116" i="16"/>
  <c r="O116" i="16"/>
  <c r="P116" i="16"/>
  <c r="Q116" i="16"/>
  <c r="G115" i="16"/>
  <c r="H115" i="16"/>
  <c r="I115" i="16"/>
  <c r="J115" i="16"/>
  <c r="K115" i="16"/>
  <c r="L115" i="16"/>
  <c r="M115" i="16"/>
  <c r="N115" i="16"/>
  <c r="O115" i="16"/>
  <c r="P115" i="16"/>
  <c r="Q115" i="16"/>
  <c r="G114" i="16"/>
  <c r="H114" i="16"/>
  <c r="I114" i="16"/>
  <c r="J114" i="16"/>
  <c r="K114" i="16"/>
  <c r="L114" i="16"/>
  <c r="M114" i="16"/>
  <c r="N114" i="16"/>
  <c r="O114" i="16"/>
  <c r="P114" i="16"/>
  <c r="Q114" i="16"/>
  <c r="G111" i="16"/>
  <c r="H111" i="16"/>
  <c r="I111" i="16"/>
  <c r="J111" i="16"/>
  <c r="K111" i="16"/>
  <c r="L111" i="16"/>
  <c r="M111" i="16"/>
  <c r="N111" i="16"/>
  <c r="O111" i="16"/>
  <c r="P111" i="16"/>
  <c r="Q111" i="16"/>
  <c r="G110" i="16"/>
  <c r="H110" i="16"/>
  <c r="I110" i="16"/>
  <c r="J110" i="16"/>
  <c r="K110" i="16"/>
  <c r="L110" i="16"/>
  <c r="M110" i="16"/>
  <c r="N110" i="16"/>
  <c r="O110" i="16"/>
  <c r="P110" i="16"/>
  <c r="Q110" i="16"/>
  <c r="G109" i="16"/>
  <c r="H109" i="16"/>
  <c r="I109" i="16"/>
  <c r="J109" i="16"/>
  <c r="K109" i="16"/>
  <c r="L109" i="16"/>
  <c r="M109" i="16"/>
  <c r="N109" i="16"/>
  <c r="O109" i="16"/>
  <c r="P109" i="16"/>
  <c r="Q109" i="16"/>
  <c r="G108" i="16"/>
  <c r="H108" i="16"/>
  <c r="I108" i="16"/>
  <c r="J108" i="16"/>
  <c r="K108" i="16"/>
  <c r="L108" i="16"/>
  <c r="M108" i="16"/>
  <c r="N108" i="16"/>
  <c r="O108" i="16"/>
  <c r="P108" i="16"/>
  <c r="Q108" i="16"/>
  <c r="F109" i="16"/>
  <c r="F110" i="16"/>
  <c r="F111" i="16"/>
  <c r="F112" i="16"/>
  <c r="F113" i="16"/>
  <c r="F114" i="16"/>
  <c r="F115" i="16"/>
  <c r="F116" i="16"/>
  <c r="F108" i="16"/>
  <c r="C52" i="15"/>
  <c r="D52" i="15"/>
  <c r="C51" i="15"/>
  <c r="D51" i="15"/>
  <c r="C50" i="15"/>
  <c r="D50" i="15"/>
  <c r="B51" i="15"/>
  <c r="B52" i="15"/>
  <c r="B50" i="15"/>
  <c r="F45" i="15"/>
  <c r="G45" i="15"/>
  <c r="H45" i="15"/>
  <c r="I45" i="15"/>
  <c r="J45" i="15"/>
  <c r="K45" i="15"/>
  <c r="L45" i="15"/>
  <c r="M45" i="15"/>
  <c r="N45" i="15"/>
  <c r="O45" i="15"/>
  <c r="P45" i="15"/>
  <c r="F44" i="15"/>
  <c r="G44" i="15"/>
  <c r="H44" i="15"/>
  <c r="I44" i="15"/>
  <c r="J44" i="15"/>
  <c r="K44" i="15"/>
  <c r="L44" i="15"/>
  <c r="M44" i="15"/>
  <c r="N44" i="15"/>
  <c r="O44" i="15"/>
  <c r="P44" i="15"/>
  <c r="F43" i="15"/>
  <c r="G43" i="15"/>
  <c r="H43" i="15"/>
  <c r="I43" i="15"/>
  <c r="J43" i="15"/>
  <c r="K43" i="15"/>
  <c r="L43" i="15"/>
  <c r="M43" i="15"/>
  <c r="N43" i="15"/>
  <c r="O43" i="15"/>
  <c r="P43" i="15"/>
  <c r="F42" i="15"/>
  <c r="G42" i="15"/>
  <c r="H42" i="15"/>
  <c r="I42" i="15"/>
  <c r="J42" i="15"/>
  <c r="K42" i="15"/>
  <c r="L42" i="15"/>
  <c r="M42" i="15"/>
  <c r="N42" i="15"/>
  <c r="O42" i="15"/>
  <c r="P42" i="15"/>
  <c r="F41" i="15"/>
  <c r="G41" i="15"/>
  <c r="H41" i="15"/>
  <c r="I41" i="15"/>
  <c r="J41" i="15"/>
  <c r="K41" i="15"/>
  <c r="L41" i="15"/>
  <c r="M41" i="15"/>
  <c r="N41" i="15"/>
  <c r="O41" i="15"/>
  <c r="P41" i="15"/>
  <c r="F40" i="15"/>
  <c r="G40" i="15"/>
  <c r="H40" i="15"/>
  <c r="I40" i="15"/>
  <c r="J40" i="15"/>
  <c r="K40" i="15"/>
  <c r="L40" i="15"/>
  <c r="M40" i="15"/>
  <c r="N40" i="15"/>
  <c r="O40" i="15"/>
  <c r="P40" i="15"/>
  <c r="F39" i="15"/>
  <c r="G39" i="15"/>
  <c r="H39" i="15"/>
  <c r="I39" i="15"/>
  <c r="J39" i="15"/>
  <c r="K39" i="15"/>
  <c r="L39" i="15"/>
  <c r="M39" i="15"/>
  <c r="N39" i="15"/>
  <c r="O39" i="15"/>
  <c r="P39" i="15"/>
  <c r="F38" i="15"/>
  <c r="G38" i="15"/>
  <c r="H38" i="15"/>
  <c r="I38" i="15"/>
  <c r="J38" i="15"/>
  <c r="K38" i="15"/>
  <c r="L38" i="15"/>
  <c r="M38" i="15"/>
  <c r="N38" i="15"/>
  <c r="O38" i="15"/>
  <c r="P38" i="15"/>
  <c r="F37" i="15"/>
  <c r="G37" i="15"/>
  <c r="H37" i="15"/>
  <c r="I37" i="15"/>
  <c r="J37" i="15"/>
  <c r="K37" i="15"/>
  <c r="L37" i="15"/>
  <c r="M37" i="15"/>
  <c r="N37" i="15"/>
  <c r="O37" i="15"/>
  <c r="P37" i="15"/>
  <c r="E38" i="15"/>
  <c r="E39" i="15"/>
  <c r="E40" i="15"/>
  <c r="E41" i="15"/>
  <c r="E42" i="15"/>
  <c r="E43" i="15"/>
  <c r="E44" i="15"/>
  <c r="E45" i="15"/>
  <c r="E37" i="15"/>
  <c r="F28" i="15"/>
  <c r="G28" i="15"/>
  <c r="H28" i="15"/>
  <c r="I28" i="15"/>
  <c r="J28" i="15"/>
  <c r="K28" i="15"/>
  <c r="L28" i="15"/>
  <c r="M28" i="15"/>
  <c r="N28" i="15"/>
  <c r="O28" i="15"/>
  <c r="P28" i="15"/>
  <c r="F27" i="15"/>
  <c r="G27" i="15"/>
  <c r="H27" i="15"/>
  <c r="I27" i="15"/>
  <c r="J27" i="15"/>
  <c r="K27" i="15"/>
  <c r="L27" i="15"/>
  <c r="M27" i="15"/>
  <c r="N27" i="15"/>
  <c r="O27" i="15"/>
  <c r="P27" i="15"/>
  <c r="F26" i="15"/>
  <c r="G26" i="15"/>
  <c r="H26" i="15"/>
  <c r="I26" i="15"/>
  <c r="J26" i="15"/>
  <c r="K26" i="15"/>
  <c r="L26" i="15"/>
  <c r="M26" i="15"/>
  <c r="N26" i="15"/>
  <c r="O26" i="15"/>
  <c r="P26" i="15"/>
  <c r="F25" i="15"/>
  <c r="G25" i="15"/>
  <c r="H25" i="15"/>
  <c r="I25" i="15"/>
  <c r="J25" i="15"/>
  <c r="K25" i="15"/>
  <c r="L25" i="15"/>
  <c r="M25" i="15"/>
  <c r="N25" i="15"/>
  <c r="O25" i="15"/>
  <c r="P25" i="15"/>
  <c r="F24" i="15"/>
  <c r="G24" i="15"/>
  <c r="H24" i="15"/>
  <c r="I24" i="15"/>
  <c r="J24" i="15"/>
  <c r="K24" i="15"/>
  <c r="L24" i="15"/>
  <c r="M24" i="15"/>
  <c r="N24" i="15"/>
  <c r="O24" i="15"/>
  <c r="P24" i="15"/>
  <c r="F22" i="15"/>
  <c r="G22" i="15"/>
  <c r="H22" i="15"/>
  <c r="I22" i="15"/>
  <c r="J22" i="15"/>
  <c r="K22" i="15"/>
  <c r="L22" i="15"/>
  <c r="M22" i="15"/>
  <c r="N22" i="15"/>
  <c r="O22" i="15"/>
  <c r="P22" i="15"/>
  <c r="F21" i="15"/>
  <c r="G21" i="15"/>
  <c r="H21" i="15"/>
  <c r="I21" i="15"/>
  <c r="J21" i="15"/>
  <c r="K21" i="15"/>
  <c r="L21" i="15"/>
  <c r="M21" i="15"/>
  <c r="N21" i="15"/>
  <c r="O21" i="15"/>
  <c r="P21" i="15"/>
  <c r="F20" i="15"/>
  <c r="G20" i="15"/>
  <c r="H20" i="15"/>
  <c r="I20" i="15"/>
  <c r="J20" i="15"/>
  <c r="K20" i="15"/>
  <c r="L20" i="15"/>
  <c r="M20" i="15"/>
  <c r="N20" i="15"/>
  <c r="O20" i="15"/>
  <c r="P20" i="15"/>
  <c r="F19" i="15"/>
  <c r="G19" i="15"/>
  <c r="H19" i="15"/>
  <c r="I19" i="15"/>
  <c r="J19" i="15"/>
  <c r="K19" i="15"/>
  <c r="L19" i="15"/>
  <c r="M19" i="15"/>
  <c r="N19" i="15"/>
  <c r="O19" i="15"/>
  <c r="P19" i="15"/>
  <c r="F18" i="15"/>
  <c r="G18" i="15"/>
  <c r="H18" i="15"/>
  <c r="I18" i="15"/>
  <c r="J18" i="15"/>
  <c r="K18" i="15"/>
  <c r="L18" i="15"/>
  <c r="M18" i="15"/>
  <c r="N18" i="15"/>
  <c r="O18" i="15"/>
  <c r="P18" i="15"/>
  <c r="F16" i="15"/>
  <c r="G16" i="15"/>
  <c r="H16" i="15"/>
  <c r="I16" i="15"/>
  <c r="J16" i="15"/>
  <c r="K16" i="15"/>
  <c r="L16" i="15"/>
  <c r="M16" i="15"/>
  <c r="N16" i="15"/>
  <c r="O16" i="15"/>
  <c r="P16" i="15"/>
  <c r="F15" i="15"/>
  <c r="G15" i="15"/>
  <c r="H15" i="15"/>
  <c r="I15" i="15"/>
  <c r="J15" i="15"/>
  <c r="K15" i="15"/>
  <c r="L15" i="15"/>
  <c r="M15" i="15"/>
  <c r="N15" i="15"/>
  <c r="O15" i="15"/>
  <c r="P15" i="15"/>
  <c r="F14" i="15"/>
  <c r="G14" i="15"/>
  <c r="H14" i="15"/>
  <c r="I14" i="15"/>
  <c r="J14" i="15"/>
  <c r="K14" i="15"/>
  <c r="L14" i="15"/>
  <c r="M14" i="15"/>
  <c r="N14" i="15"/>
  <c r="O14" i="15"/>
  <c r="P14" i="15"/>
  <c r="F13" i="15"/>
  <c r="G13" i="15"/>
  <c r="H13" i="15"/>
  <c r="I13" i="15"/>
  <c r="J13" i="15"/>
  <c r="K13" i="15"/>
  <c r="L13" i="15"/>
  <c r="M13" i="15"/>
  <c r="N13" i="15"/>
  <c r="O13" i="15"/>
  <c r="P13" i="15"/>
  <c r="E14" i="15"/>
  <c r="E15" i="15"/>
  <c r="E16" i="15"/>
  <c r="E18" i="15"/>
  <c r="E19" i="15"/>
  <c r="E20" i="15"/>
  <c r="E21" i="15"/>
  <c r="E22" i="15"/>
  <c r="E24" i="15"/>
  <c r="E25" i="15"/>
  <c r="E26" i="15"/>
  <c r="E27" i="15"/>
  <c r="E28" i="15"/>
  <c r="E13" i="15"/>
  <c r="G12" i="15"/>
  <c r="H12" i="15"/>
  <c r="I12" i="15"/>
  <c r="J12" i="15"/>
  <c r="K12" i="15"/>
  <c r="L12" i="15"/>
  <c r="M12" i="15"/>
  <c r="N12" i="15"/>
  <c r="O12" i="15"/>
  <c r="P12" i="15"/>
  <c r="F12" i="15"/>
  <c r="E12" i="15"/>
  <c r="O25" i="22"/>
  <c r="O24" i="22"/>
  <c r="O23" i="22"/>
  <c r="O22" i="22"/>
  <c r="O21" i="22"/>
  <c r="O20" i="22"/>
  <c r="O19" i="22"/>
  <c r="O18" i="22"/>
  <c r="O17" i="22"/>
  <c r="O16" i="22"/>
  <c r="O15" i="22"/>
  <c r="O14" i="22"/>
  <c r="N25" i="22"/>
  <c r="N24" i="22"/>
  <c r="N23" i="22"/>
  <c r="N22" i="22"/>
  <c r="N21" i="22"/>
  <c r="N20" i="22"/>
  <c r="N19" i="22"/>
  <c r="N18" i="22"/>
  <c r="N17" i="22"/>
  <c r="N16" i="22"/>
  <c r="N15" i="22"/>
  <c r="N14" i="22"/>
  <c r="D5" i="22"/>
  <c r="E5" i="22"/>
  <c r="F5" i="22"/>
  <c r="G5" i="22"/>
  <c r="H5" i="22"/>
  <c r="I5" i="22"/>
  <c r="J5" i="22"/>
  <c r="K5" i="22"/>
  <c r="L5" i="22"/>
  <c r="M5" i="22"/>
  <c r="N5" i="22"/>
  <c r="C5" i="22"/>
  <c r="D9" i="22"/>
  <c r="E9" i="22"/>
  <c r="F9" i="22"/>
  <c r="G9" i="22"/>
  <c r="H9" i="22"/>
  <c r="I9" i="22"/>
  <c r="J9" i="22"/>
  <c r="K9" i="22"/>
  <c r="L9" i="22"/>
  <c r="M9" i="22"/>
  <c r="N9" i="22"/>
  <c r="C9" i="22"/>
  <c r="M24" i="18" l="1"/>
  <c r="M28" i="18" s="1"/>
  <c r="M26" i="18"/>
  <c r="M30" i="18" s="1"/>
  <c r="E25" i="18"/>
  <c r="E29" i="18" s="1"/>
  <c r="I25" i="18"/>
  <c r="I29" i="18" s="1"/>
  <c r="I24" i="18"/>
  <c r="I28" i="18" s="1"/>
  <c r="I61" i="18"/>
  <c r="P59" i="18"/>
  <c r="M60" i="18"/>
  <c r="K60" i="18"/>
  <c r="N61" i="18"/>
  <c r="F61" i="18"/>
  <c r="P60" i="18"/>
  <c r="K61" i="18"/>
  <c r="J59" i="18"/>
  <c r="Q16" i="18"/>
  <c r="N60" i="18"/>
  <c r="P61" i="18"/>
  <c r="H61" i="18"/>
  <c r="G61" i="18"/>
  <c r="O60" i="18"/>
  <c r="G60" i="18"/>
  <c r="J61" i="18"/>
  <c r="F60" i="18"/>
  <c r="G59" i="18"/>
  <c r="L60" i="18"/>
  <c r="N59" i="18"/>
  <c r="F59" i="18"/>
  <c r="J60" i="18"/>
  <c r="O59" i="18"/>
  <c r="L59" i="18"/>
  <c r="L61" i="18"/>
  <c r="O61" i="18"/>
  <c r="K59" i="18"/>
  <c r="E24" i="18"/>
  <c r="Q18" i="18"/>
  <c r="Q17" i="18"/>
  <c r="K23" i="16"/>
  <c r="F23" i="16"/>
  <c r="R31" i="16"/>
  <c r="R41" i="16"/>
  <c r="Q33" i="16"/>
  <c r="I33" i="16"/>
  <c r="R50" i="16"/>
  <c r="Q58" i="16"/>
  <c r="I58" i="16"/>
  <c r="R16" i="16"/>
  <c r="J23" i="16"/>
  <c r="R18" i="16"/>
  <c r="R30" i="16"/>
  <c r="R40" i="16"/>
  <c r="P33" i="16"/>
  <c r="H33" i="16"/>
  <c r="P43" i="16"/>
  <c r="H43" i="16"/>
  <c r="R57" i="16"/>
  <c r="P58" i="16"/>
  <c r="H58" i="16"/>
  <c r="Q22" i="18"/>
  <c r="Q23" i="16"/>
  <c r="I23" i="16"/>
  <c r="R17" i="16"/>
  <c r="R29" i="16"/>
  <c r="R39" i="16"/>
  <c r="O33" i="16"/>
  <c r="G33" i="16"/>
  <c r="O43" i="16"/>
  <c r="G43" i="16"/>
  <c r="R56" i="16"/>
  <c r="O58" i="16"/>
  <c r="G58" i="16"/>
  <c r="R28" i="16"/>
  <c r="N33" i="16"/>
  <c r="N43" i="16"/>
  <c r="R55" i="16"/>
  <c r="N58" i="16"/>
  <c r="Q20" i="18"/>
  <c r="O23" i="16"/>
  <c r="G23" i="16"/>
  <c r="H23" i="16"/>
  <c r="R27" i="16"/>
  <c r="R37" i="16"/>
  <c r="M33" i="16"/>
  <c r="M43" i="16"/>
  <c r="Q43" i="16"/>
  <c r="I43" i="16"/>
  <c r="R54" i="16"/>
  <c r="M58" i="16"/>
  <c r="R19" i="16"/>
  <c r="N23" i="16"/>
  <c r="R22" i="16"/>
  <c r="R26" i="16"/>
  <c r="R36" i="16"/>
  <c r="L33" i="16"/>
  <c r="L43" i="16"/>
  <c r="R53" i="16"/>
  <c r="L58" i="16"/>
  <c r="M23" i="16"/>
  <c r="R21" i="16"/>
  <c r="R25" i="16"/>
  <c r="F43" i="16"/>
  <c r="K33" i="16"/>
  <c r="K43" i="16"/>
  <c r="R52" i="16"/>
  <c r="K58" i="16"/>
  <c r="R112" i="16"/>
  <c r="Q21" i="18"/>
  <c r="L23" i="16"/>
  <c r="R20" i="16"/>
  <c r="P23" i="16"/>
  <c r="R42" i="16"/>
  <c r="R32" i="16"/>
  <c r="J33" i="16"/>
  <c r="J43" i="16"/>
  <c r="R38" i="16"/>
  <c r="R51" i="16"/>
  <c r="J58" i="16"/>
  <c r="R115" i="16"/>
  <c r="R113" i="16"/>
  <c r="R15" i="16"/>
  <c r="R116" i="16"/>
  <c r="F33" i="16"/>
  <c r="F58" i="16"/>
  <c r="R111" i="16"/>
  <c r="R110" i="16"/>
  <c r="R114" i="16"/>
  <c r="R35" i="16"/>
  <c r="R108" i="16"/>
  <c r="R109" i="16"/>
  <c r="C53" i="15"/>
  <c r="B53" i="15"/>
  <c r="D53" i="15"/>
  <c r="Q24" i="15"/>
  <c r="Q41" i="15"/>
  <c r="Q14" i="15"/>
  <c r="Q26" i="15"/>
  <c r="Q40" i="15"/>
  <c r="Q20" i="15"/>
  <c r="Q28" i="15"/>
  <c r="Q45" i="15"/>
  <c r="Q19" i="15"/>
  <c r="Q27" i="15"/>
  <c r="Q18" i="15"/>
  <c r="Q13" i="15"/>
  <c r="Q22" i="15"/>
  <c r="Q44" i="15"/>
  <c r="Q39" i="15"/>
  <c r="Q16" i="15"/>
  <c r="Q21" i="15"/>
  <c r="Q43" i="15"/>
  <c r="Q37" i="15"/>
  <c r="Q38" i="15"/>
  <c r="Q12" i="15"/>
  <c r="Q25" i="15"/>
  <c r="Q15" i="15"/>
  <c r="Q42" i="15"/>
  <c r="R21" i="18" l="1"/>
  <c r="Q19" i="18"/>
  <c r="I59" i="18"/>
  <c r="Q24" i="18"/>
  <c r="Q28" i="18" s="1"/>
  <c r="R20" i="18"/>
  <c r="R22" i="18"/>
  <c r="Q26" i="18"/>
  <c r="Q30" i="18" s="1"/>
  <c r="I60" i="18"/>
  <c r="M61" i="18"/>
  <c r="E60" i="18"/>
  <c r="Q25" i="18"/>
  <c r="M59" i="18"/>
  <c r="H60" i="18"/>
  <c r="H59" i="18"/>
  <c r="E61" i="18"/>
  <c r="E28" i="18"/>
  <c r="E59" i="18"/>
  <c r="R58" i="16"/>
  <c r="R59" i="16" s="1"/>
  <c r="R23" i="16"/>
  <c r="R43" i="16"/>
  <c r="R33" i="16"/>
  <c r="E842" i="17"/>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S43" i="16" l="1"/>
  <c r="J59" i="16"/>
  <c r="K59" i="16"/>
  <c r="S23" i="16"/>
  <c r="Q59" i="16"/>
  <c r="Q27" i="18"/>
  <c r="N59" i="16"/>
  <c r="H59" i="16"/>
  <c r="G59" i="16"/>
  <c r="Q61" i="18"/>
  <c r="Q29" i="18"/>
  <c r="S33" i="16"/>
  <c r="Q59" i="18"/>
  <c r="Q60" i="18"/>
  <c r="P59" i="16"/>
  <c r="F59" i="16"/>
  <c r="O59" i="16"/>
  <c r="M59" i="16"/>
  <c r="I59" i="16"/>
  <c r="L59" i="16"/>
  <c r="E183" i="17"/>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E52" i="15" l="1"/>
  <c r="E51" i="15"/>
  <c r="E50" i="15"/>
  <c r="B58" i="15" l="1"/>
  <c r="D58" i="15"/>
  <c r="C58" i="15"/>
  <c r="C57" i="15"/>
  <c r="D57" i="15"/>
  <c r="B57" i="15"/>
  <c r="B59" i="15"/>
  <c r="C59" i="15"/>
  <c r="D59" i="15"/>
  <c r="E53" i="15"/>
  <c r="E59" i="15" s="1"/>
  <c r="E54" i="15"/>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19" i="7"/>
  <c r="E19" i="7"/>
  <c r="F19" i="7"/>
  <c r="G19" i="7"/>
  <c r="H19" i="7"/>
  <c r="I19" i="7"/>
  <c r="J19" i="7"/>
  <c r="K19" i="7"/>
  <c r="L19" i="7"/>
  <c r="M19" i="7"/>
  <c r="N19" i="7"/>
  <c r="C19"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K44" i="8" s="1"/>
  <c r="L16" i="4"/>
  <c r="L44" i="8" s="1"/>
  <c r="M16" i="4"/>
  <c r="M44" i="8" s="1"/>
  <c r="N16" i="4"/>
  <c r="N44" i="8" s="1"/>
  <c r="C16" i="4"/>
  <c r="C44" i="8" s="1"/>
  <c r="E41" i="4"/>
  <c r="E21" i="8" s="1"/>
  <c r="F41" i="4"/>
  <c r="F21" i="8" s="1"/>
  <c r="G41" i="4"/>
  <c r="G21" i="8" s="1"/>
  <c r="H41" i="4"/>
  <c r="H62" i="4" s="1"/>
  <c r="H83" i="4" s="1"/>
  <c r="I41" i="4"/>
  <c r="I21" i="8" s="1"/>
  <c r="J41" i="4"/>
  <c r="J21" i="8" s="1"/>
  <c r="K41" i="4"/>
  <c r="K21" i="8" s="1"/>
  <c r="L41" i="4"/>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L14" i="8"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D60" i="15" l="1"/>
  <c r="C60" i="15"/>
  <c r="B60" i="15"/>
  <c r="E58" i="15"/>
  <c r="E57" i="15"/>
  <c r="L62" i="4"/>
  <c r="L83" i="4" s="1"/>
  <c r="L16" i="7"/>
  <c r="H24" i="7"/>
  <c r="K50" i="7"/>
  <c r="H16" i="7"/>
  <c r="D24" i="7"/>
  <c r="G50" i="7"/>
  <c r="D16" i="7"/>
  <c r="L21" i="8"/>
  <c r="H21" i="8"/>
  <c r="L7" i="8"/>
  <c r="C52" i="8"/>
  <c r="H7" i="8"/>
  <c r="L24" i="7"/>
  <c r="C50" i="7"/>
  <c r="D7" i="8"/>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H123" i="4" s="1"/>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C123" i="4" s="1"/>
  <c r="D10" i="7"/>
  <c r="D44" i="4"/>
  <c r="D53" i="4"/>
  <c r="D74" i="4" s="1"/>
  <c r="N8" i="8"/>
  <c r="M122" i="4" s="1"/>
  <c r="N9" i="7"/>
  <c r="N52" i="4"/>
  <c r="N73" i="4" s="1"/>
  <c r="N43" i="4"/>
  <c r="C10" i="8"/>
  <c r="B124" i="4" s="1"/>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G9" i="7"/>
  <c r="G43" i="4"/>
  <c r="G52" i="4"/>
  <c r="G73" i="4" s="1"/>
  <c r="D124" i="4"/>
  <c r="J25" i="8"/>
  <c r="C9" i="7"/>
  <c r="C8" i="8"/>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K122" i="4"/>
  <c r="G122" i="4"/>
  <c r="M124" i="4"/>
  <c r="C124" i="4"/>
  <c r="M11" i="8"/>
  <c r="H124" i="4"/>
  <c r="L11" i="8"/>
  <c r="K125" i="4" s="1"/>
  <c r="J11" i="8" l="1"/>
  <c r="I125" i="4" s="1"/>
  <c r="F125" i="4"/>
  <c r="C11" i="8"/>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<sst xmlns="http://schemas.openxmlformats.org/spreadsheetml/2006/main" count="8130" uniqueCount="202">
  <si>
    <t>Southern Water Corp. Financial Analysis</t>
  </si>
  <si>
    <t>Welcome to your first formal Financial Analysis Exercise for Unit 5!</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</si>
  <si>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</si>
  <si>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</si>
  <si>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t>This case study will be challenging, but I'm confident with the skills you've developed across Unit 4 and Unit 5 - you'll be able to tell Management a compelling story regarding what insights you can extract from analysing the Revenues, Expenses and EBIT!</t>
  </si>
  <si>
    <t>Let's get started.</t>
  </si>
  <si>
    <t>What do the tab colours mean?</t>
  </si>
  <si>
    <t>Throughout the Case Study, we've split this into three sections.
The green tabs are all tabs you will have to complete. 
The order of completion is below:
1) Revenue Analysis (Unit 5.4)
2) Expenses Analysis (Unit 5.6)
3) EBIT Analysis (Unit 5.8)</t>
  </si>
  <si>
    <t>What is a Profit Centre and/or Cost Centre?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</si>
  <si>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</si>
  <si>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</si>
  <si>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</si>
  <si>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</si>
  <si>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</si>
  <si>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</si>
  <si>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</si>
  <si>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</si>
  <si>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family val="2"/>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</si>
  <si>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</si>
  <si>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</si>
  <si>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</si>
  <si>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</si>
  <si>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</si>
  <si>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</si>
  <si>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</si>
  <si>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</si>
  <si>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</si>
  <si>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</si>
  <si>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</si>
  <si>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</si>
  <si>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</si>
  <si>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</si>
  <si>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</si>
  <si>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</si>
  <si>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</si>
  <si>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</si>
  <si>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Data Source Reference</t>
  </si>
  <si>
    <t>Financial Actual</t>
  </si>
  <si>
    <t>Revenue</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</si>
  <si>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</si>
  <si>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</si>
  <si>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</si>
  <si>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</si>
  <si>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</si>
  <si>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</si>
  <si>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</si>
  <si>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</si>
  <si>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</si>
  <si>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</si>
  <si>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</si>
  <si>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</si>
  <si>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</si>
  <si>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</si>
  <si>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</si>
  <si>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</si>
  <si>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</si>
  <si>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</si>
  <si>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</si>
  <si>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</si>
  <si>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</si>
  <si>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</si>
  <si>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</si>
  <si>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</si>
  <si>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</si>
  <si>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</si>
  <si>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</si>
  <si>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</si>
  <si>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</si>
  <si>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Revenue Analysis - Part I</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</si>
  <si>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</si>
  <si>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</si>
  <si>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</si>
  <si>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r>
      <t>However</t>
    </r>
    <r>
      <rPr>
        <sz val="10"/>
        <color rgb="FF000000"/>
        <rFont val="Arial"/>
        <family val="2"/>
      </rPr>
      <t>, if the product generates a lot of revenues, and the expenses are well below the revenues - we may have a product which is performing well.</t>
    </r>
  </si>
  <si>
    <t>Let's take a look at how Southern Water Corps Revenue Analysis looks like by calculating the Revenues for each of the products and asking ourselves - what does the data tell us?</t>
  </si>
  <si>
    <t>Let's get started!</t>
  </si>
  <si>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</si>
  <si>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</si>
  <si>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Value Driver</t>
  </si>
  <si>
    <t>Profit Centre Element</t>
  </si>
  <si>
    <t>Total</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</si>
  <si>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</si>
  <si>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</si>
  <si>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Q2 Answer:</t>
  </si>
  <si>
    <t>Surjek sold the most among the three water plants during the given period of time.</t>
  </si>
  <si>
    <t>001 private water hedge generted the most revenue compared to other units.</t>
  </si>
  <si>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</si>
  <si>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Total Revenue %</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</si>
  <si>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</si>
  <si>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</si>
  <si>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</si>
  <si>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</si>
  <si>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</si>
  <si>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</si>
  <si>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</si>
  <si>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Note: You will have to rely on the Value Driver Tree you have created earlier to see which cost elements map to the respective Profit Centres.</t>
  </si>
  <si>
    <t>Cost Centre Element</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</si>
  <si>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</si>
  <si>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Q5) Aggregate the Cost Centre(s) for each Unit (i.e.Chemical Costs, Facility Costs, Operational Maintenance Costs, Labour Costs) in the table below and subsequently plot this out.</t>
  </si>
  <si>
    <t>(As a data analyst, it is up to YOU to choose which visual most effectively illustrates the data. It may be worthwhile using the Total Columns to see the overall aggregate costs by Cost Centre so you can see which cost centre elements are the most expensive...!)</t>
  </si>
  <si>
    <t>All</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</si>
  <si>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</si>
  <si>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Q6 Answer: Labor and chemical cost drive the most expenses.</t>
  </si>
  <si>
    <t>see charts in Expenses charts sheet</t>
  </si>
  <si>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</si>
  <si>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</si>
  <si>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</si>
  <si>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</si>
  <si>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</si>
  <si>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</si>
  <si>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</si>
  <si>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Q7 Answer: the combo chart shows, in general, the higher chemical exp the more water production. However, this is not the case for some of the months.</t>
  </si>
  <si>
    <t>Total Expenses</t>
  </si>
  <si>
    <t>subtotal</t>
  </si>
  <si>
    <t>Water Production</t>
  </si>
  <si>
    <t>EBIT Analysis - Part III.</t>
  </si>
  <si>
    <t>In Financial Data Analysis, EBIT Analysis, also known as Profitability Analysis, speaks primarily to understanding which product(s) are the most cashflow positive.</t>
  </si>
  <si>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</si>
  <si>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</si>
  <si>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</si>
  <si>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</si>
  <si>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</si>
  <si>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</si>
  <si>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Q8 A: based on the EBIT, Jutik  brings us the most EBIT. Based on EBIT margin Kootha needs to increase revenue to bring up the EBIT, however, Surjek needs cut expenses to make more profit.</t>
  </si>
  <si>
    <t>EBIT</t>
  </si>
  <si>
    <t>EBIT Margin</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</si>
  <si>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</si>
  <si>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Q9 A: Jutik has the highest EBIT AND EBIT MARGIN.</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</si>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</sst>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Red]\-&quot;$&quot;#,##0.00"/>
    <numFmt numFmtId="165" formatCode="[$$-C09]#,##0.00"/>
    <numFmt numFmtId="166" formatCode="0.0%"/>
  </numFmts>
  <fonts count="43"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amily val="2"/>
    </font>
    <font>
      <b/>
      <u/>
      <sz val="11"/>
      <color rgb="FF000000"/>
      <name val="Arial"/>
      <family val="2"/>
    </font>
    <font>
      <i/>
      <sz val="10"/>
      <color rgb="FF000000"/>
      <name val="Arial"/>
      <family val="2"/>
    </font>
    <font>
      <b/>
      <sz val="10"/>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
      <b/>
      <sz val="11"/>
      <color theme="1"/>
      <name val="Calibri"/>
      <family val="2"/>
    </font>
    <font>
      <sz val="11"/>
      <color rgb="FF000000"/>
      <name val="Calibri"/>
      <family val="2"/>
    </font>
  </fonts>
  <fills count="20">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theme="4" tint="0.79998168889431442"/>
        <bgColor theme="4" tint="0.79998168889431442"/>
      </patternFill>
    </fill>
    <fill>
      <patternFill patternType="solid">
        <fgColor theme="7" tint="0.59999389629810485"/>
        <bgColor indexed="64"/>
      </patternFill>
    </fill>
    <fill>
      <patternFill patternType="solid">
        <fgColor theme="8" tint="-0.249977111117893"/>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theme="4" tint="0.79998168889431442"/>
      </patternFill>
    </fill>
  </fills>
  <borders count="19">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
      <left/>
      <right/>
      <top style="thin">
        <color theme="4" tint="0.39997558519241921"/>
      </top>
      <bottom/>
      <diagonal/>
    </border>
    <border>
      <left/>
      <right/>
      <top/>
      <bottom style="medium">
        <color indexed="64"/>
      </bottom>
      <diagonal/>
    </border>
  </borders>
  <cellStyleXfs count="3">
    <xf numFmtId="0" fontId="0" fillId="0" borderId="0"/>
    <xf numFmtId="9" fontId="31" fillId="0" borderId="0" applyFont="0" applyFill="0" applyBorder="0" applyAlignment="0" applyProtection="0"/>
    <xf numFmtId="44" fontId="42" fillId="0" borderId="0" applyFont="0" applyFill="0" applyBorder="0" applyAlignment="0" applyProtection="0"/>
  </cellStyleXfs>
  <cellXfs count="223">
    <xf numFmtId="0" fontId="0" fillId="0" borderId="0" xfId="0"/>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xf numFmtId="164" fontId="3" fillId="0" borderId="0" xfId="0" applyNumberFormat="1" applyFont="1"/>
    <xf numFmtId="0" fontId="3" fillId="5" borderId="0" xfId="0" applyFont="1" applyFill="1"/>
    <xf numFmtId="0" fontId="10" fillId="5" borderId="0" xfId="0" applyFont="1" applyFill="1"/>
    <xf numFmtId="0" fontId="3" fillId="6" borderId="0" xfId="0" applyFont="1" applyFill="1"/>
    <xf numFmtId="0" fontId="3" fillId="0" borderId="3" xfId="0" applyFont="1" applyBorder="1" applyAlignment="1">
      <alignment horizontal="left" vertical="top"/>
    </xf>
    <xf numFmtId="0" fontId="1" fillId="0" borderId="0" xfId="0" applyFont="1"/>
    <xf numFmtId="0" fontId="6" fillId="0" borderId="0" xfId="0" applyFont="1"/>
    <xf numFmtId="0" fontId="0" fillId="5" borderId="0" xfId="0" applyFill="1"/>
    <xf numFmtId="0" fontId="11" fillId="5" borderId="0" xfId="0" applyFont="1" applyFill="1"/>
    <xf numFmtId="0" fontId="9" fillId="5" borderId="0" xfId="0" applyFont="1" applyFill="1"/>
    <xf numFmtId="0" fontId="9" fillId="7" borderId="4" xfId="0" applyFont="1" applyFill="1" applyBorder="1" applyAlignment="1">
      <alignment horizontal="left" vertical="top"/>
    </xf>
    <xf numFmtId="0" fontId="3" fillId="0" borderId="1" xfId="0" applyFont="1" applyBorder="1" applyAlignment="1">
      <alignment horizontal="left" vertical="top"/>
    </xf>
    <xf numFmtId="2" fontId="3" fillId="0" borderId="5" xfId="0" applyNumberFormat="1" applyFont="1" applyBorder="1"/>
    <xf numFmtId="0" fontId="4" fillId="5" borderId="0" xfId="0" applyFont="1" applyFill="1"/>
    <xf numFmtId="0" fontId="12" fillId="5" borderId="0" xfId="0" applyFont="1" applyFill="1"/>
    <xf numFmtId="0" fontId="13" fillId="5" borderId="0" xfId="0" applyFont="1" applyFill="1"/>
    <xf numFmtId="0" fontId="16" fillId="5" borderId="0" xfId="0" applyFont="1" applyFill="1"/>
    <xf numFmtId="0" fontId="18" fillId="5" borderId="0" xfId="0" applyFont="1" applyFill="1"/>
    <xf numFmtId="0" fontId="17" fillId="5" borderId="0" xfId="0" applyFont="1" applyFill="1"/>
    <xf numFmtId="0" fontId="20" fillId="5" borderId="0" xfId="0" applyFont="1" applyFill="1"/>
    <xf numFmtId="0" fontId="21" fillId="5" borderId="0" xfId="0" applyFont="1" applyFill="1"/>
    <xf numFmtId="164" fontId="10" fillId="5" borderId="0" xfId="0" applyNumberFormat="1" applyFont="1" applyFill="1"/>
    <xf numFmtId="0" fontId="10" fillId="8"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xf numFmtId="0" fontId="14" fillId="5" borderId="0" xfId="0" applyFont="1" applyFill="1" applyAlignment="1">
      <alignment wrapText="1"/>
    </xf>
    <xf numFmtId="49" fontId="18" fillId="5" borderId="2" xfId="0" applyNumberFormat="1" applyFont="1" applyFill="1" applyBorder="1"/>
    <xf numFmtId="0" fontId="19" fillId="5" borderId="0" xfId="0" applyFont="1" applyFill="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Border="1" applyAlignment="1">
      <alignment horizontal="left" vertical="top"/>
    </xf>
    <xf numFmtId="164" fontId="3" fillId="0" borderId="9" xfId="0" applyNumberFormat="1" applyFont="1" applyBorder="1" applyAlignment="1">
      <alignment horizontal="right" vertical="top"/>
    </xf>
    <xf numFmtId="0" fontId="2" fillId="0" borderId="4" xfId="0" applyFont="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Border="1" applyAlignment="1">
      <alignment horizontal="right" vertical="top"/>
    </xf>
    <xf numFmtId="0" fontId="18" fillId="5" borderId="5" xfId="0" applyFont="1" applyFill="1" applyBorder="1" applyAlignment="1">
      <alignment wrapText="1"/>
    </xf>
    <xf numFmtId="164" fontId="3" fillId="0" borderId="3" xfId="0" applyNumberFormat="1" applyFont="1" applyBorder="1" applyAlignment="1">
      <alignment horizontal="left" vertical="top"/>
    </xf>
    <xf numFmtId="164" fontId="3" fillId="0" borderId="3" xfId="0" applyNumberFormat="1" applyFont="1" applyBorder="1" applyAlignment="1">
      <alignment horizontal="center"/>
    </xf>
    <xf numFmtId="164" fontId="3" fillId="0" borderId="3" xfId="0" applyNumberFormat="1" applyFont="1" applyBorder="1" applyAlignment="1">
      <alignment horizontal="center" vertical="top"/>
    </xf>
    <xf numFmtId="2" fontId="3" fillId="0" borderId="3" xfId="0" applyNumberFormat="1" applyFont="1" applyBorder="1" applyAlignment="1">
      <alignment horizontal="left" vertical="top"/>
    </xf>
    <xf numFmtId="165" fontId="3" fillId="5" borderId="0" xfId="0" applyNumberFormat="1" applyFont="1" applyFill="1" applyAlignment="1">
      <alignment horizontal="right" vertical="top"/>
    </xf>
    <xf numFmtId="0" fontId="0" fillId="5" borderId="5" xfId="0" applyFill="1" applyBorder="1"/>
    <xf numFmtId="0" fontId="20" fillId="5" borderId="5" xfId="0" applyFont="1" applyFill="1" applyBorder="1"/>
    <xf numFmtId="164" fontId="3" fillId="0" borderId="8" xfId="0" applyNumberFormat="1" applyFont="1" applyBorder="1" applyAlignment="1">
      <alignment horizontal="left" vertical="top"/>
    </xf>
    <xf numFmtId="0" fontId="7" fillId="0" borderId="0" xfId="0" applyFont="1"/>
    <xf numFmtId="0" fontId="8" fillId="0" borderId="0" xfId="0" applyFont="1"/>
    <xf numFmtId="0" fontId="29" fillId="0" borderId="0" xfId="0" applyFont="1"/>
    <xf numFmtId="0" fontId="30" fillId="0" borderId="0" xfId="0" applyFont="1"/>
    <xf numFmtId="0" fontId="5" fillId="9" borderId="0" xfId="0" applyFont="1" applyFill="1"/>
    <xf numFmtId="0" fontId="7" fillId="10" borderId="0" xfId="0" applyFont="1" applyFill="1"/>
    <xf numFmtId="0" fontId="27" fillId="10" borderId="0" xfId="0" applyFont="1" applyFill="1"/>
    <xf numFmtId="17" fontId="27" fillId="10" borderId="0" xfId="0" applyNumberFormat="1" applyFont="1" applyFill="1"/>
    <xf numFmtId="0" fontId="8" fillId="10" borderId="0" xfId="0" applyFont="1" applyFill="1"/>
    <xf numFmtId="3" fontId="27" fillId="10" borderId="0" xfId="0" applyNumberFormat="1" applyFont="1" applyFill="1"/>
    <xf numFmtId="0" fontId="11" fillId="11" borderId="0" xfId="0" applyFont="1" applyFill="1"/>
    <xf numFmtId="0" fontId="7" fillId="9" borderId="0" xfId="0" applyFont="1" applyFill="1"/>
    <xf numFmtId="0" fontId="5" fillId="12" borderId="0" xfId="0" applyFont="1" applyFill="1"/>
    <xf numFmtId="0" fontId="5" fillId="10" borderId="0" xfId="0" applyFont="1" applyFill="1"/>
    <xf numFmtId="17" fontId="2" fillId="10" borderId="0" xfId="0" applyNumberFormat="1" applyFont="1" applyFill="1"/>
    <xf numFmtId="0" fontId="3" fillId="10" borderId="0" xfId="0" applyFont="1" applyFill="1"/>
    <xf numFmtId="3" fontId="2" fillId="10" borderId="0" xfId="0" applyNumberFormat="1" applyFont="1" applyFill="1"/>
    <xf numFmtId="0" fontId="2" fillId="10" borderId="0" xfId="0" applyFont="1" applyFill="1"/>
    <xf numFmtId="0" fontId="2" fillId="9" borderId="0" xfId="0" applyFont="1" applyFill="1"/>
    <xf numFmtId="166" fontId="8" fillId="0" borderId="0" xfId="0" applyNumberFormat="1" applyFont="1"/>
    <xf numFmtId="10" fontId="8" fillId="0" borderId="0" xfId="0" applyNumberFormat="1" applyFont="1"/>
    <xf numFmtId="164" fontId="3" fillId="10" borderId="0" xfId="0" applyNumberFormat="1" applyFont="1" applyFill="1"/>
    <xf numFmtId="0" fontId="9" fillId="11" borderId="0" xfId="0" applyFont="1" applyFill="1"/>
    <xf numFmtId="0" fontId="10" fillId="11" borderId="0" xfId="0" applyFont="1" applyFill="1"/>
    <xf numFmtId="17" fontId="3" fillId="0" borderId="0" xfId="0" applyNumberFormat="1" applyFont="1"/>
    <xf numFmtId="3" fontId="3" fillId="0" borderId="0" xfId="0" applyNumberFormat="1" applyFont="1"/>
    <xf numFmtId="164" fontId="0" fillId="0" borderId="0" xfId="0" applyNumberFormat="1"/>
    <xf numFmtId="4" fontId="3" fillId="0" borderId="0" xfId="0" applyNumberFormat="1" applyFont="1"/>
    <xf numFmtId="0" fontId="0" fillId="9" borderId="0" xfId="0" applyFill="1"/>
    <xf numFmtId="17" fontId="0" fillId="0" borderId="0" xfId="0" applyNumberFormat="1"/>
    <xf numFmtId="0" fontId="0" fillId="10" borderId="0" xfId="0" applyFill="1"/>
    <xf numFmtId="0" fontId="27" fillId="0" borderId="16" xfId="0" applyFont="1" applyBorder="1"/>
    <xf numFmtId="0" fontId="7" fillId="0" borderId="16" xfId="0" applyFont="1" applyBorder="1"/>
    <xf numFmtId="0" fontId="0" fillId="0" borderId="16" xfId="0" applyBorder="1"/>
    <xf numFmtId="0" fontId="5" fillId="0" borderId="0" xfId="0" applyFont="1" applyAlignment="1">
      <alignment wrapText="1"/>
    </xf>
    <xf numFmtId="0" fontId="6" fillId="9" borderId="0" xfId="0" applyFont="1" applyFill="1"/>
    <xf numFmtId="0" fontId="18" fillId="13" borderId="0" xfId="0" applyFont="1" applyFill="1"/>
    <xf numFmtId="0" fontId="10" fillId="13" borderId="0" xfId="0" applyFont="1" applyFill="1"/>
    <xf numFmtId="0" fontId="9" fillId="13" borderId="0" xfId="0" applyFont="1" applyFill="1"/>
    <xf numFmtId="0" fontId="35" fillId="13" borderId="0" xfId="0" applyFont="1" applyFill="1"/>
    <xf numFmtId="0" fontId="9" fillId="0" borderId="0" xfId="0" applyFont="1"/>
    <xf numFmtId="0" fontId="3" fillId="13" borderId="0" xfId="0" applyFont="1" applyFill="1"/>
    <xf numFmtId="0" fontId="8" fillId="0" borderId="16" xfId="0" applyFont="1" applyBorder="1"/>
    <xf numFmtId="0" fontId="38" fillId="0" borderId="0" xfId="0" applyFont="1"/>
    <xf numFmtId="0" fontId="39" fillId="0" borderId="0" xfId="0" applyFont="1"/>
    <xf numFmtId="0" fontId="38" fillId="0" borderId="0" xfId="0" applyFont="1" applyAlignment="1">
      <alignment horizontal="left"/>
    </xf>
    <xf numFmtId="166" fontId="7" fillId="0" borderId="0" xfId="0" applyNumberFormat="1" applyFont="1"/>
    <xf numFmtId="0" fontId="9" fillId="11" borderId="0" xfId="0" applyFont="1" applyFill="1" applyAlignment="1">
      <alignment horizontal="center"/>
    </xf>
    <xf numFmtId="0" fontId="25" fillId="11" borderId="0" xfId="0" applyFont="1" applyFill="1" applyAlignment="1">
      <alignment horizontal="center"/>
    </xf>
    <xf numFmtId="0" fontId="11" fillId="11" borderId="0" xfId="0" applyFont="1" applyFill="1" applyAlignment="1">
      <alignment horizontal="center"/>
    </xf>
    <xf numFmtId="0" fontId="35" fillId="16" borderId="0" xfId="0" applyFont="1" applyFill="1" applyAlignment="1">
      <alignment horizontal="center"/>
    </xf>
    <xf numFmtId="0" fontId="9" fillId="16" borderId="0" xfId="0" applyFont="1" applyFill="1" applyAlignment="1">
      <alignment horizontal="center"/>
    </xf>
    <xf numFmtId="9" fontId="3" fillId="15" borderId="0" xfId="0" applyNumberFormat="1" applyFont="1" applyFill="1"/>
    <xf numFmtId="0" fontId="7" fillId="17" borderId="0" xfId="0" applyFont="1" applyFill="1"/>
    <xf numFmtId="0" fontId="0" fillId="17" borderId="0" xfId="0" applyFill="1"/>
    <xf numFmtId="0" fontId="7" fillId="18" borderId="0" xfId="0" applyFont="1" applyFill="1"/>
    <xf numFmtId="0" fontId="0" fillId="18" borderId="0" xfId="0" applyFill="1"/>
    <xf numFmtId="0" fontId="5" fillId="17" borderId="0" xfId="0" applyFont="1" applyFill="1" applyAlignment="1">
      <alignment wrapText="1"/>
    </xf>
    <xf numFmtId="0" fontId="6" fillId="9" borderId="0" xfId="0" applyFont="1" applyFill="1" applyAlignment="1">
      <alignment wrapText="1"/>
    </xf>
    <xf numFmtId="0" fontId="31" fillId="0" borderId="0" xfId="0" applyFont="1"/>
    <xf numFmtId="0" fontId="34" fillId="9" borderId="0" xfId="0" applyFont="1" applyFill="1" applyAlignment="1">
      <alignment wrapText="1"/>
    </xf>
    <xf numFmtId="4" fontId="0" fillId="0" borderId="0" xfId="0" applyNumberFormat="1"/>
    <xf numFmtId="4" fontId="41" fillId="14" borderId="17" xfId="0" applyNumberFormat="1" applyFont="1" applyFill="1" applyBorder="1"/>
    <xf numFmtId="17" fontId="2" fillId="10" borderId="0" xfId="0" applyNumberFormat="1" applyFont="1" applyFill="1" applyAlignment="1">
      <alignment horizontal="center"/>
    </xf>
    <xf numFmtId="0" fontId="3" fillId="10" borderId="0" xfId="0" applyFont="1" applyFill="1" applyAlignment="1">
      <alignment horizontal="center"/>
    </xf>
    <xf numFmtId="17" fontId="2" fillId="10" borderId="0" xfId="0" applyNumberFormat="1" applyFont="1" applyFill="1" applyAlignment="1">
      <alignment horizontal="right"/>
    </xf>
    <xf numFmtId="4" fontId="31" fillId="0" borderId="0" xfId="0" applyNumberFormat="1" applyFont="1"/>
    <xf numFmtId="3" fontId="0" fillId="0" borderId="0" xfId="0" applyNumberFormat="1"/>
    <xf numFmtId="3" fontId="31" fillId="0" borderId="0" xfId="0" applyNumberFormat="1" applyFont="1"/>
    <xf numFmtId="1" fontId="0" fillId="0" borderId="0" xfId="0" applyNumberFormat="1"/>
    <xf numFmtId="0" fontId="6" fillId="18" borderId="0" xfId="0" applyFont="1" applyFill="1"/>
    <xf numFmtId="0" fontId="34" fillId="18" borderId="0" xfId="0" applyFont="1" applyFill="1"/>
    <xf numFmtId="0" fontId="34" fillId="18" borderId="0" xfId="0" applyFont="1" applyFill="1" applyAlignment="1">
      <alignment wrapText="1"/>
    </xf>
    <xf numFmtId="0" fontId="3" fillId="18" borderId="0" xfId="0" applyFont="1" applyFill="1"/>
    <xf numFmtId="0" fontId="2" fillId="10" borderId="0" xfId="0" applyFont="1" applyFill="1" applyAlignment="1">
      <alignment horizontal="center"/>
    </xf>
    <xf numFmtId="38" fontId="31" fillId="0" borderId="0" xfId="0" applyNumberFormat="1" applyFont="1"/>
    <xf numFmtId="0" fontId="31" fillId="10" borderId="0" xfId="0" applyFont="1" applyFill="1"/>
    <xf numFmtId="1" fontId="41" fillId="14" borderId="17" xfId="0" applyNumberFormat="1" applyFont="1" applyFill="1" applyBorder="1"/>
    <xf numFmtId="1" fontId="7" fillId="10" borderId="0" xfId="0" applyNumberFormat="1" applyFont="1" applyFill="1"/>
    <xf numFmtId="9" fontId="3" fillId="10" borderId="0" xfId="1" applyFont="1" applyFill="1" applyAlignment="1">
      <alignment horizontal="right"/>
    </xf>
    <xf numFmtId="3" fontId="3" fillId="17" borderId="0" xfId="0" applyNumberFormat="1" applyFont="1" applyFill="1"/>
    <xf numFmtId="0" fontId="3" fillId="17" borderId="0" xfId="0" applyFont="1" applyFill="1"/>
    <xf numFmtId="10" fontId="31" fillId="0" borderId="0" xfId="0" applyNumberFormat="1" applyFont="1"/>
    <xf numFmtId="39" fontId="3" fillId="15" borderId="0" xfId="2" applyNumberFormat="1" applyFont="1" applyFill="1"/>
    <xf numFmtId="39" fontId="3" fillId="10" borderId="18" xfId="2" applyNumberFormat="1" applyFont="1" applyFill="1" applyBorder="1"/>
    <xf numFmtId="0" fontId="6" fillId="10" borderId="0" xfId="0" applyFont="1" applyFill="1"/>
    <xf numFmtId="0" fontId="6" fillId="10" borderId="0" xfId="0" applyFont="1" applyFill="1" applyAlignment="1">
      <alignment horizontal="center"/>
    </xf>
    <xf numFmtId="0" fontId="31" fillId="0" borderId="16" xfId="0" applyFont="1" applyBorder="1"/>
    <xf numFmtId="0" fontId="6" fillId="0" borderId="16" xfId="0" applyFont="1" applyBorder="1"/>
    <xf numFmtId="4" fontId="6" fillId="0" borderId="0" xfId="0" applyNumberFormat="1" applyFont="1"/>
    <xf numFmtId="4" fontId="3" fillId="10" borderId="0" xfId="0" applyNumberFormat="1" applyFont="1" applyFill="1"/>
    <xf numFmtId="4" fontId="6" fillId="0" borderId="16" xfId="0" applyNumberFormat="1" applyFont="1" applyBorder="1"/>
    <xf numFmtId="4" fontId="6" fillId="10" borderId="16" xfId="0" applyNumberFormat="1" applyFont="1" applyFill="1" applyBorder="1"/>
    <xf numFmtId="3" fontId="6" fillId="0" borderId="16" xfId="0" applyNumberFormat="1" applyFont="1" applyBorder="1"/>
    <xf numFmtId="0" fontId="27" fillId="0" borderId="1" xfId="0" applyFont="1" applyBorder="1"/>
    <xf numFmtId="0" fontId="7" fillId="0" borderId="1" xfId="0" applyFont="1" applyBorder="1"/>
    <xf numFmtId="0" fontId="0" fillId="0" borderId="1" xfId="0" applyBorder="1"/>
    <xf numFmtId="9" fontId="6" fillId="0" borderId="1" xfId="0" applyNumberFormat="1" applyFont="1" applyBorder="1"/>
    <xf numFmtId="0" fontId="31" fillId="0" borderId="1" xfId="0" applyFont="1" applyBorder="1"/>
    <xf numFmtId="0" fontId="6" fillId="0" borderId="1" xfId="0" applyFont="1" applyBorder="1"/>
    <xf numFmtId="4" fontId="6" fillId="0" borderId="1" xfId="0" applyNumberFormat="1" applyFont="1" applyBorder="1"/>
    <xf numFmtId="9" fontId="31" fillId="0" borderId="16" xfId="0" applyNumberFormat="1" applyFont="1" applyBorder="1"/>
    <xf numFmtId="9" fontId="7" fillId="0" borderId="16" xfId="0" applyNumberFormat="1" applyFont="1" applyBorder="1"/>
    <xf numFmtId="9" fontId="31" fillId="0" borderId="0" xfId="0" applyNumberFormat="1" applyFont="1"/>
    <xf numFmtId="3" fontId="7" fillId="0" borderId="0" xfId="0" applyNumberFormat="1" applyFont="1"/>
    <xf numFmtId="0" fontId="2" fillId="18" borderId="0" xfId="0" applyFont="1" applyFill="1"/>
    <xf numFmtId="9" fontId="7" fillId="0" borderId="0" xfId="1" applyFont="1"/>
    <xf numFmtId="2" fontId="41" fillId="14" borderId="17" xfId="0" applyNumberFormat="1" applyFont="1" applyFill="1" applyBorder="1"/>
    <xf numFmtId="0" fontId="41" fillId="14" borderId="17" xfId="0" applyFont="1" applyFill="1" applyBorder="1"/>
    <xf numFmtId="0" fontId="41" fillId="19" borderId="1" xfId="0" applyFont="1" applyFill="1" applyBorder="1"/>
    <xf numFmtId="9" fontId="41" fillId="14" borderId="17" xfId="0" applyNumberFormat="1" applyFont="1" applyFill="1" applyBorder="1"/>
    <xf numFmtId="4" fontId="41" fillId="19" borderId="17" xfId="0" applyNumberFormat="1" applyFont="1" applyFill="1" applyBorder="1"/>
    <xf numFmtId="0" fontId="7" fillId="0" borderId="0" xfId="0" applyFont="1" applyAlignment="1">
      <alignment wrapText="1"/>
    </xf>
    <xf numFmtId="0" fontId="31" fillId="0" borderId="0" xfId="0" applyFont="1"/>
    <xf numFmtId="0" fontId="37" fillId="0" borderId="0" xfId="0" applyFont="1" applyAlignment="1">
      <alignment wrapText="1"/>
    </xf>
    <xf numFmtId="0" fontId="0" fillId="0" borderId="0" xfId="0"/>
    <xf numFmtId="0" fontId="31"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ill="1"/>
    <xf numFmtId="0" fontId="5" fillId="9" borderId="0" xfId="0" applyFont="1" applyFill="1" applyAlignment="1">
      <alignment horizontal="left" wrapText="1"/>
    </xf>
    <xf numFmtId="0" fontId="5" fillId="9" borderId="0" xfId="0" applyFont="1" applyFill="1" applyAlignment="1">
      <alignment horizontal="left"/>
    </xf>
    <xf numFmtId="0" fontId="2" fillId="12" borderId="0" xfId="0" applyFont="1" applyFill="1" applyAlignment="1">
      <alignment wrapText="1"/>
    </xf>
    <xf numFmtId="0" fontId="4" fillId="0" borderId="0" xfId="0" applyFont="1"/>
    <xf numFmtId="0" fontId="34" fillId="0" borderId="0" xfId="0" applyFont="1"/>
    <xf numFmtId="0" fontId="3" fillId="0" borderId="0" xfId="0" applyFont="1" applyAlignment="1">
      <alignment wrapText="1"/>
    </xf>
    <xf numFmtId="0" fontId="6" fillId="0" borderId="0" xfId="0" applyFont="1"/>
    <xf numFmtId="0" fontId="2" fillId="9" borderId="0" xfId="0" applyFont="1" applyFill="1" applyAlignment="1">
      <alignment wrapText="1"/>
    </xf>
    <xf numFmtId="0" fontId="34" fillId="9" borderId="0" xfId="0" applyFont="1" applyFill="1" applyAlignment="1">
      <alignment wrapText="1"/>
    </xf>
    <xf numFmtId="0" fontId="6" fillId="9" borderId="0" xfId="0" applyFont="1" applyFill="1"/>
    <xf numFmtId="0" fontId="7" fillId="0" borderId="0" xfId="0" applyFont="1"/>
    <xf numFmtId="0" fontId="18" fillId="8" borderId="1" xfId="0" applyFont="1" applyFill="1" applyBorder="1" applyAlignment="1">
      <alignment wrapText="1"/>
    </xf>
    <xf numFmtId="0" fontId="22" fillId="0" borderId="0" xfId="0" applyFont="1"/>
    <xf numFmtId="0" fontId="15" fillId="5" borderId="0" xfId="0" applyFont="1" applyFill="1" applyAlignment="1">
      <alignment wrapText="1"/>
    </xf>
    <xf numFmtId="0" fontId="16" fillId="5" borderId="0" xfId="0" applyFont="1" applyFill="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Border="1"/>
    <xf numFmtId="0" fontId="18" fillId="5" borderId="5" xfId="0" applyFont="1" applyFill="1" applyBorder="1" applyAlignment="1">
      <alignment wrapText="1"/>
    </xf>
    <xf numFmtId="0" fontId="0" fillId="0" borderId="5" xfId="0" applyBorder="1"/>
    <xf numFmtId="0" fontId="9" fillId="5" borderId="0" xfId="0" applyFont="1" applyFill="1" applyAlignment="1">
      <alignment wrapText="1"/>
    </xf>
    <xf numFmtId="0" fontId="0" fillId="5" borderId="0" xfId="0" applyFill="1" applyAlignment="1">
      <alignment wrapText="1"/>
    </xf>
    <xf numFmtId="0" fontId="18" fillId="5" borderId="0" xfId="0" applyFont="1" applyFill="1" applyAlignment="1">
      <alignment wrapText="1"/>
    </xf>
  </cellXfs>
  <cellStyles count="3">
    <cellStyle name="Currency" xfId="2" builtinId="4"/>
    <cellStyle name="Normal" xfId="0" builtinId="0"/>
    <cellStyle name="Percent" xfId="1" builtinId="5"/>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Compaison (Jul-2013 to Jun-2014)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solidFill>
              <a:schemeClr val="accent1"/>
            </a:solidFill>
            <a:ln>
              <a:noFill/>
            </a:ln>
            <a:effectLst/>
          </c:spPr>
          <c:invertIfNegative val="0"/>
          <c:cat>
            <c:strRef>
              <c:f>'Revenue Analysis'!$A$57:$A$59</c:f>
              <c:strCache>
                <c:ptCount val="3"/>
                <c:pt idx="0">
                  <c:v>Kootha</c:v>
                </c:pt>
                <c:pt idx="1">
                  <c:v>Surjek</c:v>
                </c:pt>
                <c:pt idx="2">
                  <c:v>Jutik</c:v>
                </c:pt>
              </c:strCache>
            </c:strRef>
          </c:cat>
          <c:val>
            <c:numRef>
              <c:f>'Revenue Analysis'!$E$57:$E$59</c:f>
              <c:numCache>
                <c:formatCode>0%</c:formatCode>
                <c:ptCount val="3"/>
                <c:pt idx="0">
                  <c:v>0.16239541031921423</c:v>
                </c:pt>
                <c:pt idx="1">
                  <c:v>0.46296934508706533</c:v>
                </c:pt>
                <c:pt idx="2">
                  <c:v>0.3746352445937205</c:v>
                </c:pt>
              </c:numCache>
            </c:numRef>
          </c:val>
          <c:extLst>
            <c:ext xmlns:c16="http://schemas.microsoft.com/office/drawing/2014/chart" uri="{C3380CC4-5D6E-409C-BE32-E72D297353CC}">
              <c16:uniqueId val="{00000000-0F49-414C-BD44-DAE70FE1718A}"/>
            </c:ext>
          </c:extLst>
        </c:ser>
        <c:dLbls>
          <c:showLegendKey val="0"/>
          <c:showVal val="0"/>
          <c:showCatName val="0"/>
          <c:showSerName val="0"/>
          <c:showPercent val="0"/>
          <c:showBubbleSize val="0"/>
        </c:dLbls>
        <c:gapWidth val="150"/>
        <c:overlap val="100"/>
        <c:axId val="1712412719"/>
        <c:axId val="1712413199"/>
      </c:barChart>
      <c:catAx>
        <c:axId val="1712412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13199"/>
        <c:crosses val="autoZero"/>
        <c:auto val="1"/>
        <c:lblAlgn val="ctr"/>
        <c:lblOffset val="100"/>
        <c:noMultiLvlLbl val="0"/>
      </c:catAx>
      <c:valAx>
        <c:axId val="171241319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1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 Chemical-Exp vs Water 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Sheet3!$C$29</c:f>
              <c:strCache>
                <c:ptCount val="1"/>
                <c:pt idx="0">
                  <c:v>Chem-Exp (001)</c:v>
                </c:pt>
              </c:strCache>
            </c:strRef>
          </c:tx>
          <c:spPr>
            <a:solidFill>
              <a:schemeClr val="accent1"/>
            </a:solidFill>
            <a:ln>
              <a:noFill/>
            </a:ln>
            <a:effectLst/>
          </c:spPr>
          <c:invertIfNegative val="0"/>
          <c:cat>
            <c:numRef>
              <c:f>Sheet3!$B$30:$B$41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Sheet3!$C$30:$C$41</c:f>
              <c:numCache>
                <c:formatCode>#,##0.00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0-2468-4E3B-8816-E0E9C5404BE4}"/>
            </c:ext>
          </c:extLst>
        </c:ser>
        <c:dLbls>
          <c:showLegendKey val="0"/>
          <c:showVal val="0"/>
          <c:showCatName val="0"/>
          <c:showSerName val="0"/>
          <c:showPercent val="0"/>
          <c:showBubbleSize val="0"/>
        </c:dLbls>
        <c:gapWidth val="150"/>
        <c:axId val="769328191"/>
        <c:axId val="769326751"/>
      </c:barChart>
      <c:lineChart>
        <c:grouping val="standard"/>
        <c:varyColors val="0"/>
        <c:ser>
          <c:idx val="1"/>
          <c:order val="1"/>
          <c:tx>
            <c:strRef>
              <c:f>Sheet3!$D$29</c:f>
              <c:strCache>
                <c:ptCount val="1"/>
                <c:pt idx="0">
                  <c:v>Water Production</c:v>
                </c:pt>
              </c:strCache>
            </c:strRef>
          </c:tx>
          <c:spPr>
            <a:ln w="28575" cap="rnd">
              <a:solidFill>
                <a:schemeClr val="accent2"/>
              </a:solidFill>
              <a:round/>
            </a:ln>
            <a:effectLst/>
          </c:spPr>
          <c:marker>
            <c:symbol val="none"/>
          </c:marker>
          <c:cat>
            <c:numRef>
              <c:f>Sheet3!$B$30:$B$41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Sheet3!$D$30:$D$41</c:f>
              <c:numCache>
                <c:formatCode>#,##0.00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1-2468-4E3B-8816-E0E9C5404BE4}"/>
            </c:ext>
          </c:extLst>
        </c:ser>
        <c:dLbls>
          <c:showLegendKey val="0"/>
          <c:showVal val="0"/>
          <c:showCatName val="0"/>
          <c:showSerName val="0"/>
          <c:showPercent val="0"/>
          <c:showBubbleSize val="0"/>
        </c:dLbls>
        <c:marker val="1"/>
        <c:smooth val="0"/>
        <c:axId val="873372271"/>
        <c:axId val="1001467952"/>
      </c:lineChart>
      <c:dateAx>
        <c:axId val="76932819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326751"/>
        <c:crosses val="autoZero"/>
        <c:auto val="1"/>
        <c:lblOffset val="100"/>
        <c:baseTimeUnit val="months"/>
      </c:dateAx>
      <c:valAx>
        <c:axId val="7693267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328191"/>
        <c:crosses val="autoZero"/>
        <c:crossBetween val="between"/>
      </c:valAx>
      <c:valAx>
        <c:axId val="1001467952"/>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372271"/>
        <c:crosses val="max"/>
        <c:crossBetween val="between"/>
      </c:valAx>
      <c:dateAx>
        <c:axId val="873372271"/>
        <c:scaling>
          <c:orientation val="minMax"/>
        </c:scaling>
        <c:delete val="1"/>
        <c:axPos val="b"/>
        <c:numFmt formatCode="mmm\-yy" sourceLinked="1"/>
        <c:majorTickMark val="out"/>
        <c:minorTickMark val="none"/>
        <c:tickLblPos val="nextTo"/>
        <c:crossAx val="1001467952"/>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Chemical-Exp</a:t>
            </a:r>
            <a:r>
              <a:rPr lang="en-US" baseline="0"/>
              <a:t> vs Water Production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Sheet3!$C$44</c:f>
              <c:strCache>
                <c:ptCount val="1"/>
                <c:pt idx="0">
                  <c:v>Chem-Exp (001)</c:v>
                </c:pt>
              </c:strCache>
            </c:strRef>
          </c:tx>
          <c:spPr>
            <a:solidFill>
              <a:schemeClr val="accent1"/>
            </a:solidFill>
            <a:ln>
              <a:noFill/>
            </a:ln>
            <a:effectLst/>
          </c:spPr>
          <c:invertIfNegative val="0"/>
          <c:cat>
            <c:numRef>
              <c:f>Sheet3!$B$45:$B$56</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Sheet3!$C$45:$C$56</c:f>
              <c:numCache>
                <c:formatCode>#,##0.00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0-978B-4580-9354-A582F106D91A}"/>
            </c:ext>
          </c:extLst>
        </c:ser>
        <c:dLbls>
          <c:showLegendKey val="0"/>
          <c:showVal val="0"/>
          <c:showCatName val="0"/>
          <c:showSerName val="0"/>
          <c:showPercent val="0"/>
          <c:showBubbleSize val="0"/>
        </c:dLbls>
        <c:gapWidth val="150"/>
        <c:axId val="871424975"/>
        <c:axId val="871426415"/>
      </c:barChart>
      <c:lineChart>
        <c:grouping val="standard"/>
        <c:varyColors val="0"/>
        <c:ser>
          <c:idx val="1"/>
          <c:order val="1"/>
          <c:tx>
            <c:strRef>
              <c:f>Sheet3!$D$44</c:f>
              <c:strCache>
                <c:ptCount val="1"/>
                <c:pt idx="0">
                  <c:v>Water Production</c:v>
                </c:pt>
              </c:strCache>
            </c:strRef>
          </c:tx>
          <c:spPr>
            <a:ln w="28575" cap="rnd">
              <a:solidFill>
                <a:schemeClr val="accent2"/>
              </a:solidFill>
              <a:round/>
            </a:ln>
            <a:effectLst/>
          </c:spPr>
          <c:marker>
            <c:symbol val="none"/>
          </c:marker>
          <c:cat>
            <c:numRef>
              <c:f>Sheet3!$B$45:$B$56</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Sheet3!$D$45:$D$56</c:f>
              <c:numCache>
                <c:formatCode>#,##0.00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1-978B-4580-9354-A582F106D91A}"/>
            </c:ext>
          </c:extLst>
        </c:ser>
        <c:dLbls>
          <c:showLegendKey val="0"/>
          <c:showVal val="0"/>
          <c:showCatName val="0"/>
          <c:showSerName val="0"/>
          <c:showPercent val="0"/>
          <c:showBubbleSize val="0"/>
        </c:dLbls>
        <c:marker val="1"/>
        <c:smooth val="0"/>
        <c:axId val="871427855"/>
        <c:axId val="871425935"/>
      </c:lineChart>
      <c:dateAx>
        <c:axId val="87142497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426415"/>
        <c:crosses val="autoZero"/>
        <c:auto val="1"/>
        <c:lblOffset val="100"/>
        <c:baseTimeUnit val="months"/>
      </c:dateAx>
      <c:valAx>
        <c:axId val="8714264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424975"/>
        <c:crosses val="autoZero"/>
        <c:crossBetween val="between"/>
      </c:valAx>
      <c:valAx>
        <c:axId val="871425935"/>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427855"/>
        <c:crosses val="max"/>
        <c:crossBetween val="between"/>
      </c:valAx>
      <c:dateAx>
        <c:axId val="871427855"/>
        <c:scaling>
          <c:orientation val="minMax"/>
        </c:scaling>
        <c:delete val="1"/>
        <c:axPos val="b"/>
        <c:numFmt formatCode="mmm\-yy" sourceLinked="1"/>
        <c:majorTickMark val="out"/>
        <c:minorTickMark val="none"/>
        <c:tickLblPos val="nextTo"/>
        <c:crossAx val="871425935"/>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Chemical-Exp vs Water 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Sheet3!$N$13</c:f>
              <c:strCache>
                <c:ptCount val="1"/>
                <c:pt idx="0">
                  <c:v>Chem-Exp (001)</c:v>
                </c:pt>
              </c:strCache>
            </c:strRef>
          </c:tx>
          <c:spPr>
            <a:solidFill>
              <a:schemeClr val="accent1"/>
            </a:solidFill>
            <a:ln>
              <a:noFill/>
            </a:ln>
            <a:effectLst/>
          </c:spPr>
          <c:invertIfNegative val="0"/>
          <c:cat>
            <c:numRef>
              <c:f>Sheet3!$M$14:$M$25</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Sheet3!$N$14:$N$25</c:f>
              <c:numCache>
                <c:formatCode>#,##0</c:formatCode>
                <c:ptCount val="12"/>
                <c:pt idx="0">
                  <c:v>4793838.6895514736</c:v>
                </c:pt>
                <c:pt idx="1">
                  <c:v>5208522.0438473243</c:v>
                </c:pt>
                <c:pt idx="2">
                  <c:v>5518637.2220016234</c:v>
                </c:pt>
                <c:pt idx="3">
                  <c:v>6258920.1257881755</c:v>
                </c:pt>
                <c:pt idx="4">
                  <c:v>6393128.5562056992</c:v>
                </c:pt>
                <c:pt idx="5">
                  <c:v>5515502.9778650012</c:v>
                </c:pt>
                <c:pt idx="6">
                  <c:v>7114876.3159125</c:v>
                </c:pt>
                <c:pt idx="7">
                  <c:v>7686770.2339562494</c:v>
                </c:pt>
                <c:pt idx="8">
                  <c:v>7617780.9643531246</c:v>
                </c:pt>
                <c:pt idx="9">
                  <c:v>7912296.9194312505</c:v>
                </c:pt>
                <c:pt idx="10">
                  <c:v>9138115.030431252</c:v>
                </c:pt>
                <c:pt idx="11">
                  <c:v>5754449.1783212498</c:v>
                </c:pt>
              </c:numCache>
            </c:numRef>
          </c:val>
          <c:extLst>
            <c:ext xmlns:c16="http://schemas.microsoft.com/office/drawing/2014/chart" uri="{C3380CC4-5D6E-409C-BE32-E72D297353CC}">
              <c16:uniqueId val="{00000000-E669-4C83-9033-B17EE5C6EE03}"/>
            </c:ext>
          </c:extLst>
        </c:ser>
        <c:dLbls>
          <c:showLegendKey val="0"/>
          <c:showVal val="0"/>
          <c:showCatName val="0"/>
          <c:showSerName val="0"/>
          <c:showPercent val="0"/>
          <c:showBubbleSize val="0"/>
        </c:dLbls>
        <c:gapWidth val="150"/>
        <c:axId val="816156575"/>
        <c:axId val="759028047"/>
      </c:barChart>
      <c:lineChart>
        <c:grouping val="standard"/>
        <c:varyColors val="0"/>
        <c:ser>
          <c:idx val="1"/>
          <c:order val="1"/>
          <c:tx>
            <c:strRef>
              <c:f>Sheet3!$O$13</c:f>
              <c:strCache>
                <c:ptCount val="1"/>
                <c:pt idx="0">
                  <c:v>Water Production</c:v>
                </c:pt>
              </c:strCache>
            </c:strRef>
          </c:tx>
          <c:spPr>
            <a:ln w="28575" cap="rnd">
              <a:solidFill>
                <a:schemeClr val="accent2"/>
              </a:solidFill>
              <a:round/>
            </a:ln>
            <a:effectLst/>
          </c:spPr>
          <c:marker>
            <c:symbol val="none"/>
          </c:marker>
          <c:cat>
            <c:numRef>
              <c:f>Sheet3!$M$14:$M$25</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Sheet3!$O$14:$O$25</c:f>
              <c:numCache>
                <c:formatCode>0</c:formatCode>
                <c:ptCount val="12"/>
                <c:pt idx="0">
                  <c:v>647.14428099999998</c:v>
                </c:pt>
                <c:pt idx="1">
                  <c:v>622.38369699999998</c:v>
                </c:pt>
                <c:pt idx="2">
                  <c:v>602.54558499999996</c:v>
                </c:pt>
                <c:pt idx="3">
                  <c:v>602.67093499999999</c:v>
                </c:pt>
                <c:pt idx="4">
                  <c:v>534.23997600000007</c:v>
                </c:pt>
                <c:pt idx="5">
                  <c:v>571.87367900000004</c:v>
                </c:pt>
                <c:pt idx="6">
                  <c:v>679.26448500000004</c:v>
                </c:pt>
                <c:pt idx="7">
                  <c:v>682.90148799999997</c:v>
                </c:pt>
                <c:pt idx="8">
                  <c:v>790.03688200000011</c:v>
                </c:pt>
                <c:pt idx="9">
                  <c:v>759.48916599999995</c:v>
                </c:pt>
                <c:pt idx="10">
                  <c:v>773.51636800000006</c:v>
                </c:pt>
                <c:pt idx="11">
                  <c:v>623.20135099999993</c:v>
                </c:pt>
              </c:numCache>
            </c:numRef>
          </c:val>
          <c:smooth val="0"/>
          <c:extLst>
            <c:ext xmlns:c16="http://schemas.microsoft.com/office/drawing/2014/chart" uri="{C3380CC4-5D6E-409C-BE32-E72D297353CC}">
              <c16:uniqueId val="{00000001-E669-4C83-9033-B17EE5C6EE03}"/>
            </c:ext>
          </c:extLst>
        </c:ser>
        <c:dLbls>
          <c:showLegendKey val="0"/>
          <c:showVal val="0"/>
          <c:showCatName val="0"/>
          <c:showSerName val="0"/>
          <c:showPercent val="0"/>
          <c:showBubbleSize val="0"/>
        </c:dLbls>
        <c:marker val="1"/>
        <c:smooth val="0"/>
        <c:axId val="759027567"/>
        <c:axId val="759027087"/>
      </c:lineChart>
      <c:dateAx>
        <c:axId val="81615657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028047"/>
        <c:crosses val="autoZero"/>
        <c:auto val="1"/>
        <c:lblOffset val="100"/>
        <c:baseTimeUnit val="months"/>
      </c:dateAx>
      <c:valAx>
        <c:axId val="759028047"/>
        <c:scaling>
          <c:orientation val="minMax"/>
          <c:min val="3000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156575"/>
        <c:crosses val="autoZero"/>
        <c:crossBetween val="between"/>
      </c:valAx>
      <c:valAx>
        <c:axId val="759027087"/>
        <c:scaling>
          <c:orientation val="minMax"/>
          <c:min val="300"/>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027567"/>
        <c:crosses val="max"/>
        <c:crossBetween val="between"/>
      </c:valAx>
      <c:dateAx>
        <c:axId val="759027567"/>
        <c:scaling>
          <c:orientation val="minMax"/>
        </c:scaling>
        <c:delete val="1"/>
        <c:axPos val="b"/>
        <c:numFmt formatCode="mmm\-yy" sourceLinked="1"/>
        <c:majorTickMark val="out"/>
        <c:minorTickMark val="none"/>
        <c:tickLblPos val="nextTo"/>
        <c:crossAx val="759027087"/>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 Comparison (Jul-13 to Jun-14)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'EBIT Analysis'!$A$59:$A$61</c:f>
              <c:strCache>
                <c:ptCount val="3"/>
                <c:pt idx="0">
                  <c:v>Kootha</c:v>
                </c:pt>
                <c:pt idx="1">
                  <c:v>Surjek</c:v>
                </c:pt>
                <c:pt idx="2">
                  <c:v>Jutik</c:v>
                </c:pt>
              </c:strCache>
            </c:strRef>
          </c:cat>
          <c:val>
            <c:numRef>
              <c:f>'EBIT Analysis'!$Q$59:$Q$61</c:f>
              <c:numCache>
                <c:formatCode>#,##0</c:formatCode>
                <c:ptCount val="3"/>
                <c:pt idx="0">
                  <c:v>19721133.205825485</c:v>
                </c:pt>
                <c:pt idx="1">
                  <c:v>22936250.12903415</c:v>
                </c:pt>
                <c:pt idx="2">
                  <c:v>72941736.097194374</c:v>
                </c:pt>
              </c:numCache>
            </c:numRef>
          </c:val>
          <c:smooth val="0"/>
          <c:extLst>
            <c:ext xmlns:c16="http://schemas.microsoft.com/office/drawing/2014/chart" uri="{C3380CC4-5D6E-409C-BE32-E72D297353CC}">
              <c16:uniqueId val="{00000000-359A-401D-B3AD-BAD436EEF20D}"/>
            </c:ext>
          </c:extLst>
        </c:ser>
        <c:dLbls>
          <c:showLegendKey val="0"/>
          <c:showVal val="0"/>
          <c:showCatName val="0"/>
          <c:showSerName val="0"/>
          <c:showPercent val="0"/>
          <c:showBubbleSize val="0"/>
        </c:dLbls>
        <c:smooth val="0"/>
        <c:axId val="131330975"/>
        <c:axId val="131327615"/>
      </c:lineChart>
      <c:catAx>
        <c:axId val="13133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27615"/>
        <c:crosses val="autoZero"/>
        <c:auto val="1"/>
        <c:lblAlgn val="ctr"/>
        <c:lblOffset val="100"/>
        <c:noMultiLvlLbl val="0"/>
      </c:catAx>
      <c:valAx>
        <c:axId val="1313276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30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 Margin Comparison (Jul-13</a:t>
            </a:r>
            <a:r>
              <a:rPr lang="en-US" baseline="0"/>
              <a:t> to Jun-14)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 Analysis'!$A$28:$A$30</c:f>
              <c:strCache>
                <c:ptCount val="3"/>
                <c:pt idx="0">
                  <c:v>Kootha</c:v>
                </c:pt>
                <c:pt idx="1">
                  <c:v>Surjek</c:v>
                </c:pt>
                <c:pt idx="2">
                  <c:v>Jutik</c:v>
                </c:pt>
              </c:strCache>
            </c:strRef>
          </c:cat>
          <c:val>
            <c:numRef>
              <c:f>'EBIT Analysis'!$Q$28:$Q$30</c:f>
              <c:numCache>
                <c:formatCode>0%</c:formatCode>
                <c:ptCount val="3"/>
                <c:pt idx="0">
                  <c:v>0.27797794172946688</c:v>
                </c:pt>
                <c:pt idx="1">
                  <c:v>0.11340244014940318</c:v>
                </c:pt>
                <c:pt idx="2">
                  <c:v>0.44567644671722018</c:v>
                </c:pt>
              </c:numCache>
            </c:numRef>
          </c:val>
          <c:extLst>
            <c:ext xmlns:c16="http://schemas.microsoft.com/office/drawing/2014/chart" uri="{C3380CC4-5D6E-409C-BE32-E72D297353CC}">
              <c16:uniqueId val="{00000000-20B5-44C0-8E23-F66CFE67631E}"/>
            </c:ext>
          </c:extLst>
        </c:ser>
        <c:dLbls>
          <c:showLegendKey val="0"/>
          <c:showVal val="0"/>
          <c:showCatName val="0"/>
          <c:showSerName val="0"/>
          <c:showPercent val="0"/>
          <c:showBubbleSize val="0"/>
        </c:dLbls>
        <c:gapWidth val="219"/>
        <c:overlap val="-27"/>
        <c:axId val="1964447920"/>
        <c:axId val="1964449360"/>
      </c:barChart>
      <c:catAx>
        <c:axId val="196444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449360"/>
        <c:crosses val="autoZero"/>
        <c:auto val="1"/>
        <c:lblAlgn val="ctr"/>
        <c:lblOffset val="100"/>
        <c:noMultiLvlLbl val="0"/>
      </c:catAx>
      <c:valAx>
        <c:axId val="1964449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44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 for</a:t>
            </a:r>
            <a:r>
              <a:rPr lang="en-US" baseline="0"/>
              <a:t> All Units (Jul-13 to Jun-14)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Kootha</c:v>
          </c:tx>
          <c:spPr>
            <a:solidFill>
              <a:schemeClr val="accent1"/>
            </a:solidFill>
            <a:ln>
              <a:noFill/>
            </a:ln>
            <a:effectLst/>
          </c:spPr>
          <c:invertIfNegative val="0"/>
          <c:cat>
            <c:numRef>
              <c:f>'EBIT Analysis'!$E$57:$P$57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Analysis'!$E$59:$P$59</c:f>
              <c:numCache>
                <c:formatCode>#,##0</c:formatCode>
                <c:ptCount val="12"/>
                <c:pt idx="0">
                  <c:v>2456292.3275362095</c:v>
                </c:pt>
                <c:pt idx="1">
                  <c:v>918310.88787430618</c:v>
                </c:pt>
                <c:pt idx="2">
                  <c:v>1519674.7670411356</c:v>
                </c:pt>
                <c:pt idx="3">
                  <c:v>1671126.6978958244</c:v>
                </c:pt>
                <c:pt idx="4">
                  <c:v>1867603.7439484252</c:v>
                </c:pt>
                <c:pt idx="5">
                  <c:v>1873668.8420387572</c:v>
                </c:pt>
                <c:pt idx="6">
                  <c:v>2572779.3705296321</c:v>
                </c:pt>
                <c:pt idx="7">
                  <c:v>2504531.9499788238</c:v>
                </c:pt>
                <c:pt idx="8">
                  <c:v>2888063.9198026378</c:v>
                </c:pt>
                <c:pt idx="9">
                  <c:v>912936.10019635595</c:v>
                </c:pt>
                <c:pt idx="10">
                  <c:v>702117.95209483802</c:v>
                </c:pt>
                <c:pt idx="11">
                  <c:v>-165973.35311146174</c:v>
                </c:pt>
              </c:numCache>
            </c:numRef>
          </c:val>
          <c:extLst>
            <c:ext xmlns:c16="http://schemas.microsoft.com/office/drawing/2014/chart" uri="{C3380CC4-5D6E-409C-BE32-E72D297353CC}">
              <c16:uniqueId val="{00000000-B19D-48CF-A215-F0B403D40713}"/>
            </c:ext>
          </c:extLst>
        </c:ser>
        <c:ser>
          <c:idx val="1"/>
          <c:order val="1"/>
          <c:tx>
            <c:v>Surjek</c:v>
          </c:tx>
          <c:spPr>
            <a:solidFill>
              <a:schemeClr val="accent2"/>
            </a:solidFill>
            <a:ln>
              <a:noFill/>
            </a:ln>
            <a:effectLst/>
          </c:spPr>
          <c:invertIfNegative val="0"/>
          <c:cat>
            <c:numRef>
              <c:f>'EBIT Analysis'!$E$57:$P$57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Analysis'!$E$60:$P$60</c:f>
              <c:numCache>
                <c:formatCode>#,##0</c:formatCode>
                <c:ptCount val="12"/>
                <c:pt idx="0">
                  <c:v>5988499.8026137892</c:v>
                </c:pt>
                <c:pt idx="1">
                  <c:v>943434.10160639696</c:v>
                </c:pt>
                <c:pt idx="2">
                  <c:v>2328952.4387191646</c:v>
                </c:pt>
                <c:pt idx="3">
                  <c:v>-3360291.110331079</c:v>
                </c:pt>
                <c:pt idx="4">
                  <c:v>-6192464.2872408964</c:v>
                </c:pt>
                <c:pt idx="5">
                  <c:v>2604016.9804607946</c:v>
                </c:pt>
                <c:pt idx="6">
                  <c:v>8366591.2969236001</c:v>
                </c:pt>
                <c:pt idx="7">
                  <c:v>2112457.573284395</c:v>
                </c:pt>
                <c:pt idx="8">
                  <c:v>4631100.2007863969</c:v>
                </c:pt>
                <c:pt idx="9">
                  <c:v>2132931.991960397</c:v>
                </c:pt>
                <c:pt idx="10">
                  <c:v>-4294074.8102160059</c:v>
                </c:pt>
                <c:pt idx="11">
                  <c:v>7675095.9504671991</c:v>
                </c:pt>
              </c:numCache>
            </c:numRef>
          </c:val>
          <c:extLst>
            <c:ext xmlns:c16="http://schemas.microsoft.com/office/drawing/2014/chart" uri="{C3380CC4-5D6E-409C-BE32-E72D297353CC}">
              <c16:uniqueId val="{00000001-B19D-48CF-A215-F0B403D40713}"/>
            </c:ext>
          </c:extLst>
        </c:ser>
        <c:ser>
          <c:idx val="2"/>
          <c:order val="2"/>
          <c:tx>
            <c:v>Jutik</c:v>
          </c:tx>
          <c:spPr>
            <a:solidFill>
              <a:schemeClr val="accent3"/>
            </a:solidFill>
            <a:ln>
              <a:noFill/>
            </a:ln>
            <a:effectLst/>
          </c:spPr>
          <c:invertIfNegative val="0"/>
          <c:cat>
            <c:numRef>
              <c:f>'EBIT Analysis'!$E$57:$P$57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Analysis'!$E$61:$P$61</c:f>
              <c:numCache>
                <c:formatCode>#,##0</c:formatCode>
                <c:ptCount val="12"/>
                <c:pt idx="0">
                  <c:v>4547848.2127075791</c:v>
                </c:pt>
                <c:pt idx="1">
                  <c:v>6542227.6080423184</c:v>
                </c:pt>
                <c:pt idx="2">
                  <c:v>4438176.8988530822</c:v>
                </c:pt>
                <c:pt idx="3">
                  <c:v>4415960.6020003622</c:v>
                </c:pt>
                <c:pt idx="4">
                  <c:v>5589126.5717249103</c:v>
                </c:pt>
                <c:pt idx="5">
                  <c:v>5264580.3424524991</c:v>
                </c:pt>
                <c:pt idx="6">
                  <c:v>8292411.5891714972</c:v>
                </c:pt>
                <c:pt idx="7">
                  <c:v>8295134.2778322492</c:v>
                </c:pt>
                <c:pt idx="8">
                  <c:v>5460903.0204648729</c:v>
                </c:pt>
                <c:pt idx="9">
                  <c:v>8279084.1609189995</c:v>
                </c:pt>
                <c:pt idx="10">
                  <c:v>6175874.2250345014</c:v>
                </c:pt>
                <c:pt idx="11">
                  <c:v>5640408.5879914984</c:v>
                </c:pt>
              </c:numCache>
            </c:numRef>
          </c:val>
          <c:extLst>
            <c:ext xmlns:c16="http://schemas.microsoft.com/office/drawing/2014/chart" uri="{C3380CC4-5D6E-409C-BE32-E72D297353CC}">
              <c16:uniqueId val="{00000002-B19D-48CF-A215-F0B403D40713}"/>
            </c:ext>
          </c:extLst>
        </c:ser>
        <c:dLbls>
          <c:showLegendKey val="0"/>
          <c:showVal val="0"/>
          <c:showCatName val="0"/>
          <c:showSerName val="0"/>
          <c:showPercent val="0"/>
          <c:showBubbleSize val="0"/>
        </c:dLbls>
        <c:gapWidth val="219"/>
        <c:overlap val="-27"/>
        <c:axId val="963975312"/>
        <c:axId val="963981552"/>
      </c:barChart>
      <c:dateAx>
        <c:axId val="96397531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981552"/>
        <c:crosses val="autoZero"/>
        <c:auto val="1"/>
        <c:lblOffset val="100"/>
        <c:baseTimeUnit val="months"/>
      </c:dateAx>
      <c:valAx>
        <c:axId val="9639815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9753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Comparison</a:t>
            </a:r>
            <a:r>
              <a:rPr lang="en-US" baseline="0"/>
              <a:t> </a:t>
            </a:r>
            <a:r>
              <a:rPr lang="en-US"/>
              <a:t>(Jul-2013 to Jun-2014)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Analysis'!$A$50:$A$52</c:f>
              <c:strCache>
                <c:ptCount val="3"/>
                <c:pt idx="0">
                  <c:v>Kootha</c:v>
                </c:pt>
                <c:pt idx="1">
                  <c:v>Surjek</c:v>
                </c:pt>
                <c:pt idx="2">
                  <c:v>Jutik</c:v>
                </c:pt>
              </c:strCache>
            </c:strRef>
          </c:cat>
          <c:val>
            <c:numRef>
              <c:f>'Revenue Analysis'!$E$50:$E$52</c:f>
              <c:numCache>
                <c:formatCode>#,##0.00_);\(#,##0.00\)</c:formatCode>
                <c:ptCount val="3"/>
                <c:pt idx="0">
                  <c:v>70944957.298152968</c:v>
                </c:pt>
                <c:pt idx="1">
                  <c:v>202255349.169</c:v>
                </c:pt>
                <c:pt idx="2">
                  <c:v>163665225.37700003</c:v>
                </c:pt>
              </c:numCache>
            </c:numRef>
          </c:val>
          <c:extLst>
            <c:ext xmlns:c16="http://schemas.microsoft.com/office/drawing/2014/chart" uri="{C3380CC4-5D6E-409C-BE32-E72D297353CC}">
              <c16:uniqueId val="{00000000-B6D5-4E4A-9536-F5E1918EB6C5}"/>
            </c:ext>
          </c:extLst>
        </c:ser>
        <c:dLbls>
          <c:showLegendKey val="0"/>
          <c:showVal val="0"/>
          <c:showCatName val="0"/>
          <c:showSerName val="0"/>
          <c:showPercent val="0"/>
          <c:showBubbleSize val="0"/>
        </c:dLbls>
        <c:gapWidth val="219"/>
        <c:overlap val="-27"/>
        <c:axId val="577143184"/>
        <c:axId val="577144144"/>
      </c:barChart>
      <c:catAx>
        <c:axId val="57714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44144"/>
        <c:crosses val="autoZero"/>
        <c:auto val="1"/>
        <c:lblAlgn val="ctr"/>
        <c:lblOffset val="100"/>
        <c:noMultiLvlLbl val="0"/>
      </c:catAx>
      <c:valAx>
        <c:axId val="5771441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4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0"/>
          <a:lstStyle/>
          <a:p>
            <a:pPr>
              <a:defRPr sz="1400" b="1" i="0" u="none" strike="noStrike" kern="1200" spc="0" baseline="0">
                <a:solidFill>
                  <a:sysClr val="windowText" lastClr="000000">
                    <a:lumMod val="65000"/>
                    <a:lumOff val="35000"/>
                  </a:sysClr>
                </a:solidFill>
                <a:latin typeface="+mn-lt"/>
                <a:ea typeface="+mn-ea"/>
                <a:cs typeface="+mn-cs"/>
              </a:defRPr>
            </a:pPr>
            <a:r>
              <a:rPr lang="en-US" sz="1400" b="1">
                <a:solidFill>
                  <a:sysClr val="windowText" lastClr="000000">
                    <a:lumMod val="65000"/>
                    <a:lumOff val="35000"/>
                  </a:sysClr>
                </a:solidFill>
              </a:rPr>
              <a:t>Surjek Revenue July-13 to June-14</a:t>
            </a:r>
          </a:p>
        </c:rich>
      </c:tx>
      <c:overlay val="0"/>
      <c:spPr>
        <a:noFill/>
        <a:ln>
          <a:noFill/>
        </a:ln>
        <a:effectLst/>
      </c:spPr>
      <c:txPr>
        <a:bodyPr rot="0" spcFirstLastPara="1" vertOverflow="ellipsis" vert="horz" wrap="square" anchor="t" anchorCtr="0"/>
        <a:lstStyle/>
        <a:p>
          <a:pPr>
            <a:defRPr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22424315928176092"/>
          <c:y val="0.1121250248603852"/>
          <c:w val="0.62704829909026238"/>
          <c:h val="0.72505399571495921"/>
        </c:manualLayout>
      </c:layout>
      <c:lineChart>
        <c:grouping val="standard"/>
        <c:varyColors val="0"/>
        <c:ser>
          <c:idx val="0"/>
          <c:order val="0"/>
          <c:tx>
            <c:strRef>
              <c:f>'Revenue Analysis'!$C$40</c:f>
              <c:strCache>
                <c:ptCount val="1"/>
                <c:pt idx="0">
                  <c:v>001 Private Water Hedge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'Revenue Analysis'!$E$35:$P$35</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Analysis'!$D$40:$P$40</c:f>
              <c:numCache>
                <c:formatCode>0.00</c:formatCode>
                <c:ptCount val="13"/>
                <c:pt idx="1">
                  <c:v>7220021.2387499996</c:v>
                </c:pt>
                <c:pt idx="2">
                  <c:v>6085131.0149999997</c:v>
                </c:pt>
                <c:pt idx="3">
                  <c:v>6723291.7162500005</c:v>
                </c:pt>
                <c:pt idx="4">
                  <c:v>6313180.5299999993</c:v>
                </c:pt>
                <c:pt idx="5">
                  <c:v>5763708.6674999995</c:v>
                </c:pt>
                <c:pt idx="6">
                  <c:v>6484566.5099999998</c:v>
                </c:pt>
                <c:pt idx="7">
                  <c:v>9314190.6750000007</c:v>
                </c:pt>
                <c:pt idx="8">
                  <c:v>6750396.1374999993</c:v>
                </c:pt>
                <c:pt idx="9">
                  <c:v>8185283.6587499995</c:v>
                </c:pt>
                <c:pt idx="10">
                  <c:v>6778514.602500001</c:v>
                </c:pt>
                <c:pt idx="11">
                  <c:v>6094707.7050000001</c:v>
                </c:pt>
                <c:pt idx="12">
                  <c:v>6735069.6974999998</c:v>
                </c:pt>
              </c:numCache>
            </c:numRef>
          </c:val>
          <c:smooth val="0"/>
          <c:extLst>
            <c:ext xmlns:c16="http://schemas.microsoft.com/office/drawing/2014/chart" uri="{C3380CC4-5D6E-409C-BE32-E72D297353CC}">
              <c16:uniqueId val="{00000000-B9AF-4ECD-BF4D-66C320A875A3}"/>
            </c:ext>
          </c:extLst>
        </c:ser>
        <c:ser>
          <c:idx val="1"/>
          <c:order val="1"/>
          <c:tx>
            <c:strRef>
              <c:f>'Revenue Analysis'!$C$41</c:f>
              <c:strCache>
                <c:ptCount val="1"/>
                <c:pt idx="0">
                  <c:v>002 Public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'Revenue Analysis'!$E$35:$P$35</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Analysis'!$D$41:$P$41</c:f>
              <c:numCache>
                <c:formatCode>0.00</c:formatCode>
                <c:ptCount val="13"/>
                <c:pt idx="1">
                  <c:v>5968550.8906999994</c:v>
                </c:pt>
                <c:pt idx="2">
                  <c:v>5030374.9724000003</c:v>
                </c:pt>
                <c:pt idx="3">
                  <c:v>5557921.1521000005</c:v>
                </c:pt>
                <c:pt idx="4">
                  <c:v>5218895.9047999997</c:v>
                </c:pt>
                <c:pt idx="5">
                  <c:v>4764665.8318000007</c:v>
                </c:pt>
                <c:pt idx="6">
                  <c:v>5360574.9815999996</c:v>
                </c:pt>
                <c:pt idx="7">
                  <c:v>7699730.9580000006</c:v>
                </c:pt>
                <c:pt idx="8">
                  <c:v>6985660.807</c:v>
                </c:pt>
                <c:pt idx="9">
                  <c:v>6766501.1579</c:v>
                </c:pt>
                <c:pt idx="10">
                  <c:v>6603572.0713999998</c:v>
                </c:pt>
                <c:pt idx="11">
                  <c:v>5038291.7028000001</c:v>
                </c:pt>
                <c:pt idx="12">
                  <c:v>5567657.6166000003</c:v>
                </c:pt>
              </c:numCache>
            </c:numRef>
          </c:val>
          <c:smooth val="0"/>
          <c:extLst>
            <c:ext xmlns:c16="http://schemas.microsoft.com/office/drawing/2014/chart" uri="{C3380CC4-5D6E-409C-BE32-E72D297353CC}">
              <c16:uniqueId val="{00000001-B9AF-4ECD-BF4D-66C320A875A3}"/>
            </c:ext>
          </c:extLst>
        </c:ser>
        <c:ser>
          <c:idx val="2"/>
          <c:order val="2"/>
          <c:tx>
            <c:strRef>
              <c:f>'Revenue Analysis'!$C$42</c:f>
              <c:strCache>
                <c:ptCount val="1"/>
                <c:pt idx="0">
                  <c:v>003 Residential Sales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'Revenue Analysis'!$E$35:$P$35</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Analysis'!$D$42:$P$42</c:f>
              <c:numCache>
                <c:formatCode>0.00</c:formatCode>
                <c:ptCount val="13"/>
                <c:pt idx="1">
                  <c:v>4139478.8435499985</c:v>
                </c:pt>
                <c:pt idx="2">
                  <c:v>3488808.4485999988</c:v>
                </c:pt>
                <c:pt idx="3">
                  <c:v>3854687.2506499989</c:v>
                </c:pt>
                <c:pt idx="4">
                  <c:v>3619556.8371999986</c:v>
                </c:pt>
                <c:pt idx="5">
                  <c:v>3304526.302699999</c:v>
                </c:pt>
                <c:pt idx="6">
                  <c:v>3717818.1323999991</c:v>
                </c:pt>
                <c:pt idx="7">
                  <c:v>5340135.9869999988</c:v>
                </c:pt>
                <c:pt idx="8">
                  <c:v>4844893.7854999984</c:v>
                </c:pt>
                <c:pt idx="9">
                  <c:v>4692895.9643499991</c:v>
                </c:pt>
                <c:pt idx="10">
                  <c:v>4886348.3721000003</c:v>
                </c:pt>
                <c:pt idx="11">
                  <c:v>3494299.084199999</c:v>
                </c:pt>
                <c:pt idx="12">
                  <c:v>3861439.9598999987</c:v>
                </c:pt>
              </c:numCache>
            </c:numRef>
          </c:val>
          <c:smooth val="0"/>
          <c:extLst>
            <c:ext xmlns:c16="http://schemas.microsoft.com/office/drawing/2014/chart" uri="{C3380CC4-5D6E-409C-BE32-E72D297353CC}">
              <c16:uniqueId val="{00000002-B9AF-4ECD-BF4D-66C320A875A3}"/>
            </c:ext>
          </c:extLst>
        </c:ser>
        <c:dLbls>
          <c:showLegendKey val="0"/>
          <c:showVal val="0"/>
          <c:showCatName val="0"/>
          <c:showSerName val="0"/>
          <c:showPercent val="0"/>
          <c:showBubbleSize val="0"/>
        </c:dLbls>
        <c:marker val="1"/>
        <c:smooth val="0"/>
        <c:axId val="1732209583"/>
        <c:axId val="1732212463"/>
        <c:extLst>
          <c:ext xmlns:c15="http://schemas.microsoft.com/office/drawing/2012/chart" uri="{02D57815-91ED-43cb-92C2-25804820EDAC}">
            <c15:filteredLineSeries>
              <c15:ser>
                <c:idx val="3"/>
                <c:order val="3"/>
                <c:tx>
                  <c:strRef>
                    <c:extLst>
                      <c:ext uri="{02D57815-91ED-43cb-92C2-25804820EDAC}">
                        <c15:formulaRef>
                          <c15:sqref>'Revenue Analysis'!$E$35</c15:sqref>
                        </c15:formulaRef>
                      </c:ext>
                    </c:extLst>
                    <c:strCache>
                      <c:ptCount val="1"/>
                      <c:pt idx="0">
                        <c:v>Jul-13</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c:ext uri="{02D57815-91ED-43cb-92C2-25804820EDAC}">
                        <c15:formulaRef>
                          <c15:sqref>'Revenue Analysis'!$E$35:$P$35</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ormulaRef>
                          <c15:sqref>'Revenue Analysis'!$F$35:$P$35</c15:sqref>
                        </c15:formulaRef>
                      </c:ext>
                    </c:extLst>
                    <c:numCache>
                      <c:formatCode>mmm\-yy</c:formatCode>
                      <c:ptCount val="11"/>
                      <c:pt idx="0">
                        <c:v>41487</c:v>
                      </c:pt>
                      <c:pt idx="1">
                        <c:v>41518</c:v>
                      </c:pt>
                      <c:pt idx="2">
                        <c:v>41548</c:v>
                      </c:pt>
                      <c:pt idx="3">
                        <c:v>41579</c:v>
                      </c:pt>
                      <c:pt idx="4">
                        <c:v>41609</c:v>
                      </c:pt>
                      <c:pt idx="5">
                        <c:v>41640</c:v>
                      </c:pt>
                      <c:pt idx="6">
                        <c:v>41671</c:v>
                      </c:pt>
                      <c:pt idx="7">
                        <c:v>41699</c:v>
                      </c:pt>
                      <c:pt idx="8">
                        <c:v>41730</c:v>
                      </c:pt>
                      <c:pt idx="9">
                        <c:v>41760</c:v>
                      </c:pt>
                      <c:pt idx="10">
                        <c:v>41791</c:v>
                      </c:pt>
                    </c:numCache>
                  </c:numRef>
                </c:val>
                <c:smooth val="0"/>
                <c:extLst>
                  <c:ext xmlns:c16="http://schemas.microsoft.com/office/drawing/2014/chart" uri="{C3380CC4-5D6E-409C-BE32-E72D297353CC}">
                    <c16:uniqueId val="{00000003-B9AF-4ECD-BF4D-66C320A875A3}"/>
                  </c:ext>
                </c:extLst>
              </c15:ser>
            </c15:filteredLineSeries>
          </c:ext>
        </c:extLst>
      </c:lineChart>
      <c:dateAx>
        <c:axId val="1732209583"/>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212463"/>
        <c:crosses val="autoZero"/>
        <c:auto val="1"/>
        <c:lblOffset val="100"/>
        <c:baseTimeUnit val="months"/>
      </c:dateAx>
      <c:valAx>
        <c:axId val="1732212463"/>
        <c:scaling>
          <c:orientation val="minMax"/>
        </c:scaling>
        <c:delete val="0"/>
        <c:axPos val="l"/>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209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Chemical</a:t>
            </a:r>
            <a:r>
              <a:rPr lang="en-US" baseline="0"/>
              <a:t> </a:t>
            </a:r>
            <a:r>
              <a:rPr lang="en-US"/>
              <a:t>Exp vs. Water Production Acturals for All Units (Jul-13 to Jun-14)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Sheet3!$N$13</c:f>
              <c:strCache>
                <c:ptCount val="1"/>
                <c:pt idx="0">
                  <c:v>Chem-Exp (001)</c:v>
                </c:pt>
              </c:strCache>
            </c:strRef>
          </c:tx>
          <c:spPr>
            <a:solidFill>
              <a:schemeClr val="accent1"/>
            </a:solidFill>
            <a:ln>
              <a:noFill/>
            </a:ln>
            <a:effectLst/>
          </c:spPr>
          <c:invertIfNegative val="0"/>
          <c:cat>
            <c:numRef>
              <c:f>Sheet3!$M$14:$M$25</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Sheet3!$N$14:$N$25</c:f>
              <c:numCache>
                <c:formatCode>#,##0</c:formatCode>
                <c:ptCount val="12"/>
                <c:pt idx="0">
                  <c:v>4793838.6895514736</c:v>
                </c:pt>
                <c:pt idx="1">
                  <c:v>5208522.0438473243</c:v>
                </c:pt>
                <c:pt idx="2">
                  <c:v>5518637.2220016234</c:v>
                </c:pt>
                <c:pt idx="3">
                  <c:v>6258920.1257881755</c:v>
                </c:pt>
                <c:pt idx="4">
                  <c:v>6393128.5562056992</c:v>
                </c:pt>
                <c:pt idx="5">
                  <c:v>5515502.9778650012</c:v>
                </c:pt>
                <c:pt idx="6">
                  <c:v>7114876.3159125</c:v>
                </c:pt>
                <c:pt idx="7">
                  <c:v>7686770.2339562494</c:v>
                </c:pt>
                <c:pt idx="8">
                  <c:v>7617780.9643531246</c:v>
                </c:pt>
                <c:pt idx="9">
                  <c:v>7912296.9194312505</c:v>
                </c:pt>
                <c:pt idx="10">
                  <c:v>9138115.030431252</c:v>
                </c:pt>
                <c:pt idx="11">
                  <c:v>5754449.1783212498</c:v>
                </c:pt>
              </c:numCache>
            </c:numRef>
          </c:val>
          <c:extLst>
            <c:ext xmlns:c16="http://schemas.microsoft.com/office/drawing/2014/chart" uri="{C3380CC4-5D6E-409C-BE32-E72D297353CC}">
              <c16:uniqueId val="{00000000-E996-4A9F-97EE-4503CB7E6BFA}"/>
            </c:ext>
          </c:extLst>
        </c:ser>
        <c:dLbls>
          <c:showLegendKey val="0"/>
          <c:showVal val="0"/>
          <c:showCatName val="0"/>
          <c:showSerName val="0"/>
          <c:showPercent val="0"/>
          <c:showBubbleSize val="0"/>
        </c:dLbls>
        <c:gapWidth val="150"/>
        <c:axId val="816156575"/>
        <c:axId val="759028047"/>
      </c:barChart>
      <c:lineChart>
        <c:grouping val="standard"/>
        <c:varyColors val="0"/>
        <c:ser>
          <c:idx val="1"/>
          <c:order val="1"/>
          <c:tx>
            <c:v>Water Production Actuals</c:v>
          </c:tx>
          <c:spPr>
            <a:ln w="28575" cap="rnd">
              <a:solidFill>
                <a:schemeClr val="accent2"/>
              </a:solidFill>
              <a:round/>
            </a:ln>
            <a:effectLst/>
          </c:spPr>
          <c:marker>
            <c:symbol val="none"/>
          </c:marker>
          <c:cat>
            <c:numRef>
              <c:f>Sheet3!$M$14:$M$25</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Sheet3!$O$14:$O$25</c:f>
              <c:numCache>
                <c:formatCode>0</c:formatCode>
                <c:ptCount val="12"/>
                <c:pt idx="0">
                  <c:v>647.14428099999998</c:v>
                </c:pt>
                <c:pt idx="1">
                  <c:v>622.38369699999998</c:v>
                </c:pt>
                <c:pt idx="2">
                  <c:v>602.54558499999996</c:v>
                </c:pt>
                <c:pt idx="3">
                  <c:v>602.67093499999999</c:v>
                </c:pt>
                <c:pt idx="4">
                  <c:v>534.23997600000007</c:v>
                </c:pt>
                <c:pt idx="5">
                  <c:v>571.87367900000004</c:v>
                </c:pt>
                <c:pt idx="6">
                  <c:v>679.26448500000004</c:v>
                </c:pt>
                <c:pt idx="7">
                  <c:v>682.90148799999997</c:v>
                </c:pt>
                <c:pt idx="8">
                  <c:v>790.03688200000011</c:v>
                </c:pt>
                <c:pt idx="9">
                  <c:v>759.48916599999995</c:v>
                </c:pt>
                <c:pt idx="10">
                  <c:v>773.51636800000006</c:v>
                </c:pt>
                <c:pt idx="11">
                  <c:v>623.20135099999993</c:v>
                </c:pt>
              </c:numCache>
            </c:numRef>
          </c:val>
          <c:smooth val="0"/>
          <c:extLst>
            <c:ext xmlns:c16="http://schemas.microsoft.com/office/drawing/2014/chart" uri="{C3380CC4-5D6E-409C-BE32-E72D297353CC}">
              <c16:uniqueId val="{00000001-E996-4A9F-97EE-4503CB7E6BFA}"/>
            </c:ext>
          </c:extLst>
        </c:ser>
        <c:dLbls>
          <c:showLegendKey val="0"/>
          <c:showVal val="0"/>
          <c:showCatName val="0"/>
          <c:showSerName val="0"/>
          <c:showPercent val="0"/>
          <c:showBubbleSize val="0"/>
        </c:dLbls>
        <c:marker val="1"/>
        <c:smooth val="0"/>
        <c:axId val="759027567"/>
        <c:axId val="759027087"/>
      </c:lineChart>
      <c:dateAx>
        <c:axId val="81615657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028047"/>
        <c:crosses val="autoZero"/>
        <c:auto val="1"/>
        <c:lblOffset val="100"/>
        <c:baseTimeUnit val="months"/>
      </c:dateAx>
      <c:valAx>
        <c:axId val="759028047"/>
        <c:scaling>
          <c:orientation val="minMax"/>
          <c:min val="3000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156575"/>
        <c:crosses val="autoZero"/>
        <c:crossBetween val="between"/>
      </c:valAx>
      <c:valAx>
        <c:axId val="759027087"/>
        <c:scaling>
          <c:orientation val="minMax"/>
          <c:min val="300"/>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027567"/>
        <c:crosses val="max"/>
        <c:crossBetween val="between"/>
      </c:valAx>
      <c:dateAx>
        <c:axId val="759027567"/>
        <c:scaling>
          <c:orientation val="minMax"/>
        </c:scaling>
        <c:delete val="1"/>
        <c:axPos val="b"/>
        <c:numFmt formatCode="mmm\-yy" sourceLinked="1"/>
        <c:majorTickMark val="out"/>
        <c:minorTickMark val="none"/>
        <c:tickLblPos val="nextTo"/>
        <c:crossAx val="759027087"/>
        <c:crosses val="autoZero"/>
        <c:auto val="1"/>
        <c:lblOffset val="100"/>
        <c:baseTimeUnit val="months"/>
      </c:date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 Cost Element Chart(7/2013-6/2014)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'Expenses Analysis'!$D$15:$D$22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Analysis'!$R$15:$R$22</c:f>
              <c:numCache>
                <c:formatCode>#,##0.00</c:formatCode>
                <c:ptCount val="8"/>
                <c:pt idx="0">
                  <c:v>10125517.983652497</c:v>
                </c:pt>
                <c:pt idx="1">
                  <c:v>4720521.2044999981</c:v>
                </c:pt>
                <c:pt idx="2">
                  <c:v>7080781.8067499967</c:v>
                </c:pt>
                <c:pt idx="3">
                  <c:v>4863981.2092249971</c:v>
                </c:pt>
                <c:pt idx="4">
                  <c:v>3054127.7360249986</c:v>
                </c:pt>
                <c:pt idx="5">
                  <c:v>3450033.1832874976</c:v>
                </c:pt>
                <c:pt idx="6">
                  <c:v>2375432.6835749988</c:v>
                </c:pt>
                <c:pt idx="7">
                  <c:v>15553428.285312492</c:v>
                </c:pt>
              </c:numCache>
            </c:numRef>
          </c:val>
          <c:extLst>
            <c:ext xmlns:c16="http://schemas.microsoft.com/office/drawing/2014/chart" uri="{C3380CC4-5D6E-409C-BE32-E72D297353CC}">
              <c16:uniqueId val="{00000000-96CD-4739-9C25-76DBAD05BE01}"/>
            </c:ext>
          </c:extLst>
        </c:ser>
        <c:dLbls>
          <c:showLegendKey val="0"/>
          <c:showVal val="0"/>
          <c:showCatName val="0"/>
          <c:showSerName val="0"/>
          <c:showPercent val="0"/>
          <c:showBubbleSize val="0"/>
        </c:dLbls>
        <c:gapWidth val="219"/>
        <c:overlap val="-27"/>
        <c:axId val="954091167"/>
        <c:axId val="954075327"/>
      </c:barChart>
      <c:catAx>
        <c:axId val="954091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075327"/>
        <c:crosses val="autoZero"/>
        <c:auto val="1"/>
        <c:lblAlgn val="ctr"/>
        <c:lblOffset val="100"/>
        <c:noMultiLvlLbl val="0"/>
      </c:catAx>
      <c:valAx>
        <c:axId val="9540753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091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Surjek Cost Element Chart(7/2013-6/2014)</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'Expenses Analysis'!$D$25:$D$32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Analysis'!$R$25:$R$32</c:f>
              <c:numCache>
                <c:formatCode>#,##0.00</c:formatCode>
                <c:ptCount val="8"/>
                <c:pt idx="0">
                  <c:v>46326012.775156811</c:v>
                </c:pt>
                <c:pt idx="1">
                  <c:v>23163006.387578405</c:v>
                </c:pt>
                <c:pt idx="2">
                  <c:v>19302505.322982002</c:v>
                </c:pt>
                <c:pt idx="3">
                  <c:v>18221565.024895009</c:v>
                </c:pt>
                <c:pt idx="4">
                  <c:v>11461092.4195712</c:v>
                </c:pt>
                <c:pt idx="5">
                  <c:v>12135274.3266048</c:v>
                </c:pt>
                <c:pt idx="6">
                  <c:v>6573273.5935776001</c:v>
                </c:pt>
                <c:pt idx="7">
                  <c:v>42136369.189600006</c:v>
                </c:pt>
              </c:numCache>
            </c:numRef>
          </c:val>
          <c:extLst>
            <c:ext xmlns:c16="http://schemas.microsoft.com/office/drawing/2014/chart" uri="{C3380CC4-5D6E-409C-BE32-E72D297353CC}">
              <c16:uniqueId val="{00000000-2370-4511-A369-D2B9DC7EF34B}"/>
            </c:ext>
          </c:extLst>
        </c:ser>
        <c:dLbls>
          <c:showLegendKey val="0"/>
          <c:showVal val="0"/>
          <c:showCatName val="0"/>
          <c:showSerName val="0"/>
          <c:showPercent val="0"/>
          <c:showBubbleSize val="0"/>
        </c:dLbls>
        <c:gapWidth val="219"/>
        <c:overlap val="-27"/>
        <c:axId val="954088287"/>
        <c:axId val="954088767"/>
      </c:barChart>
      <c:catAx>
        <c:axId val="95408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088767"/>
        <c:crosses val="autoZero"/>
        <c:auto val="1"/>
        <c:lblAlgn val="ctr"/>
        <c:lblOffset val="100"/>
        <c:noMultiLvlLbl val="0"/>
      </c:catAx>
      <c:valAx>
        <c:axId val="9540887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08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Jutik Cost Element Chart(7/2013-6/2014)</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Analysis'!$R$35:$R$42</c:f>
              <c:numCache>
                <c:formatCode>#,##0.00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0-8454-421C-943C-82F1B7C4E57F}"/>
            </c:ext>
          </c:extLst>
        </c:ser>
        <c:dLbls>
          <c:showLegendKey val="0"/>
          <c:showVal val="0"/>
          <c:showCatName val="0"/>
          <c:showSerName val="0"/>
          <c:showPercent val="0"/>
          <c:showBubbleSize val="0"/>
        </c:dLbls>
        <c:gapWidth val="219"/>
        <c:overlap val="-27"/>
        <c:axId val="954080127"/>
        <c:axId val="954097887"/>
      </c:barChart>
      <c:catAx>
        <c:axId val="95408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097887"/>
        <c:crosses val="autoZero"/>
        <c:auto val="1"/>
        <c:lblAlgn val="ctr"/>
        <c:lblOffset val="100"/>
        <c:noMultiLvlLbl val="0"/>
      </c:catAx>
      <c:valAx>
        <c:axId val="9540978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08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a:t>
            </a:r>
            <a:r>
              <a:rPr lang="en-US" baseline="0"/>
              <a:t> Element Analysis(7/2013-6/2014)</a:t>
            </a:r>
            <a:endParaRPr lang="en-US"/>
          </a:p>
        </c:rich>
      </c:tx>
      <c:layout>
        <c:manualLayout>
          <c:xMode val="edge"/>
          <c:yMode val="edge"/>
          <c:x val="0.30014612208561647"/>
          <c:y val="1.21359223300970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'Expenses Analysis'!$A$50:$D$50</c:f>
              <c:strCache>
                <c:ptCount val="4"/>
                <c:pt idx="0">
                  <c:v>All</c:v>
                </c:pt>
                <c:pt idx="1">
                  <c:v>Expenses</c:v>
                </c:pt>
                <c:pt idx="2">
                  <c:v>Chemical Costs</c:v>
                </c:pt>
                <c:pt idx="3">
                  <c:v>Chem-Exp (001)</c:v>
                </c:pt>
              </c:strCache>
            </c:strRef>
          </c:tx>
          <c:spPr>
            <a:solidFill>
              <a:schemeClr val="accent1"/>
            </a:solidFill>
            <a:ln>
              <a:noFill/>
            </a:ln>
            <a:effectLst/>
          </c:spPr>
          <c:invertIfNegative val="0"/>
          <c:cat>
            <c:multiLvlStrRef>
              <c:f>'Expenses Analysis'!$F$48:$S$49</c:f>
              <c:multiLvlStrCache>
                <c:ptCount val="13"/>
                <c:lvl>
                  <c:pt idx="12">
                    <c:v>Total</c:v>
                  </c:pt>
                </c:lvl>
                <c:lvl>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lvl>
              </c:multiLvlStrCache>
            </c:multiLvlStrRef>
          </c:cat>
          <c:val>
            <c:numRef>
              <c:f>'Expenses Analysis'!$F$50:$S$50</c:f>
              <c:numCache>
                <c:formatCode>#,##0.00</c:formatCode>
                <c:ptCount val="14"/>
                <c:pt idx="0">
                  <c:v>4752382.6895514736</c:v>
                </c:pt>
                <c:pt idx="1">
                  <c:v>5167035.0438473243</c:v>
                </c:pt>
                <c:pt idx="2">
                  <c:v>5477119.2220016234</c:v>
                </c:pt>
                <c:pt idx="3">
                  <c:v>6217372.1257881755</c:v>
                </c:pt>
                <c:pt idx="4">
                  <c:v>6351549.5562056992</c:v>
                </c:pt>
                <c:pt idx="5">
                  <c:v>5473893.9778650012</c:v>
                </c:pt>
                <c:pt idx="6">
                  <c:v>7073236.3159125</c:v>
                </c:pt>
                <c:pt idx="7">
                  <c:v>7645099.2339562494</c:v>
                </c:pt>
                <c:pt idx="8">
                  <c:v>7576081.9643531246</c:v>
                </c:pt>
                <c:pt idx="9">
                  <c:v>7870566.9194312505</c:v>
                </c:pt>
                <c:pt idx="10">
                  <c:v>9096355.030431252</c:v>
                </c:pt>
                <c:pt idx="11">
                  <c:v>5712658.1783212498</c:v>
                </c:pt>
                <c:pt idx="12">
                  <c:v>78413350.257664919</c:v>
                </c:pt>
              </c:numCache>
            </c:numRef>
          </c:val>
          <c:extLst>
            <c:ext xmlns:c16="http://schemas.microsoft.com/office/drawing/2014/chart" uri="{C3380CC4-5D6E-409C-BE32-E72D297353CC}">
              <c16:uniqueId val="{00000000-97EC-4234-87AF-5787CFA1DE9E}"/>
            </c:ext>
          </c:extLst>
        </c:ser>
        <c:ser>
          <c:idx val="1"/>
          <c:order val="1"/>
          <c:tx>
            <c:strRef>
              <c:f>'Expenses Analysis'!$A$51:$D$51</c:f>
              <c:strCache>
                <c:ptCount val="4"/>
                <c:pt idx="0">
                  <c:v>All</c:v>
                </c:pt>
                <c:pt idx="1">
                  <c:v>Expenses</c:v>
                </c:pt>
                <c:pt idx="2">
                  <c:v>Facility Costs</c:v>
                </c:pt>
                <c:pt idx="3">
                  <c:v>Utility-Exp (002) - Heating</c:v>
                </c:pt>
              </c:strCache>
            </c:strRef>
          </c:tx>
          <c:spPr>
            <a:solidFill>
              <a:schemeClr val="accent2"/>
            </a:solidFill>
            <a:ln>
              <a:noFill/>
            </a:ln>
            <a:effectLst/>
          </c:spPr>
          <c:invertIfNegative val="0"/>
          <c:cat>
            <c:multiLvlStrRef>
              <c:f>'Expenses Analysis'!$F$48:$S$49</c:f>
              <c:multiLvlStrCache>
                <c:ptCount val="13"/>
                <c:lvl>
                  <c:pt idx="12">
                    <c:v>Total</c:v>
                  </c:pt>
                </c:lvl>
                <c:lvl>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lvl>
              </c:multiLvlStrCache>
            </c:multiLvlStrRef>
          </c:cat>
          <c:val>
            <c:numRef>
              <c:f>'Expenses Analysis'!$F$51:$S$51</c:f>
              <c:numCache>
                <c:formatCode>#,##0.00</c:formatCode>
                <c:ptCount val="14"/>
                <c:pt idx="0">
                  <c:v>2439061.3979192991</c:v>
                </c:pt>
                <c:pt idx="1">
                  <c:v>2621863.5100085996</c:v>
                </c:pt>
                <c:pt idx="2">
                  <c:v>2806168.0509719998</c:v>
                </c:pt>
                <c:pt idx="3">
                  <c:v>3163209.5663784007</c:v>
                </c:pt>
                <c:pt idx="4">
                  <c:v>3218501.5770913498</c:v>
                </c:pt>
                <c:pt idx="5">
                  <c:v>2788369.1117025004</c:v>
                </c:pt>
                <c:pt idx="6">
                  <c:v>3593667.2656375002</c:v>
                </c:pt>
                <c:pt idx="7">
                  <c:v>3722191.4510812499</c:v>
                </c:pt>
                <c:pt idx="8">
                  <c:v>3871145.1659843749</c:v>
                </c:pt>
                <c:pt idx="9">
                  <c:v>3465642.2342250003</c:v>
                </c:pt>
                <c:pt idx="10">
                  <c:v>4094860.7397625004</c:v>
                </c:pt>
                <c:pt idx="11">
                  <c:v>2932911.3268075003</c:v>
                </c:pt>
                <c:pt idx="12">
                  <c:v>38717591.397570275</c:v>
                </c:pt>
              </c:numCache>
            </c:numRef>
          </c:val>
          <c:extLst>
            <c:ext xmlns:c16="http://schemas.microsoft.com/office/drawing/2014/chart" uri="{C3380CC4-5D6E-409C-BE32-E72D297353CC}">
              <c16:uniqueId val="{00000001-97EC-4234-87AF-5787CFA1DE9E}"/>
            </c:ext>
          </c:extLst>
        </c:ser>
        <c:ser>
          <c:idx val="2"/>
          <c:order val="2"/>
          <c:tx>
            <c:strRef>
              <c:f>'Expenses Analysis'!$A$52:$D$52</c:f>
              <c:strCache>
                <c:ptCount val="4"/>
                <c:pt idx="0">
                  <c:v>All</c:v>
                </c:pt>
                <c:pt idx="1">
                  <c:v>Expenses</c:v>
                </c:pt>
                <c:pt idx="2">
                  <c:v>Facility Costs</c:v>
                </c:pt>
                <c:pt idx="3">
                  <c:v>Utility-Exp (002) - Electricity</c:v>
                </c:pt>
              </c:strCache>
            </c:strRef>
          </c:tx>
          <c:spPr>
            <a:solidFill>
              <a:schemeClr val="accent3"/>
            </a:solidFill>
            <a:ln>
              <a:noFill/>
            </a:ln>
            <a:effectLst/>
          </c:spPr>
          <c:invertIfNegative val="0"/>
          <c:cat>
            <c:multiLvlStrRef>
              <c:f>'Expenses Analysis'!$F$48:$S$49</c:f>
              <c:multiLvlStrCache>
                <c:ptCount val="13"/>
                <c:lvl>
                  <c:pt idx="12">
                    <c:v>Total</c:v>
                  </c:pt>
                </c:lvl>
                <c:lvl>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lvl>
              </c:multiLvlStrCache>
            </c:multiLvlStrRef>
          </c:cat>
          <c:val>
            <c:numRef>
              <c:f>'Expenses Analysis'!$F$52:$S$52</c:f>
              <c:numCache>
                <c:formatCode>#,##0.00</c:formatCode>
                <c:ptCount val="14"/>
                <c:pt idx="0">
                  <c:v>2300028.0101369992</c:v>
                </c:pt>
                <c:pt idx="1">
                  <c:v>2505939.5584575003</c:v>
                </c:pt>
                <c:pt idx="2">
                  <c:v>2627415.3951704986</c:v>
                </c:pt>
                <c:pt idx="3">
                  <c:v>2900613.3153855</c:v>
                </c:pt>
                <c:pt idx="4">
                  <c:v>2940556.1633002497</c:v>
                </c:pt>
                <c:pt idx="5">
                  <c:v>2582565.0096375002</c:v>
                </c:pt>
                <c:pt idx="6">
                  <c:v>3446732.8680624999</c:v>
                </c:pt>
                <c:pt idx="7">
                  <c:v>3483983.4045937499</c:v>
                </c:pt>
                <c:pt idx="8">
                  <c:v>3640816.4610781251</c:v>
                </c:pt>
                <c:pt idx="9">
                  <c:v>3250872.5897500003</c:v>
                </c:pt>
                <c:pt idx="10">
                  <c:v>3812121.7015625001</c:v>
                </c:pt>
                <c:pt idx="11">
                  <c:v>2923183.2132374998</c:v>
                </c:pt>
                <c:pt idx="12">
                  <c:v>36414827.690372624</c:v>
                </c:pt>
              </c:numCache>
            </c:numRef>
          </c:val>
          <c:extLst>
            <c:ext xmlns:c16="http://schemas.microsoft.com/office/drawing/2014/chart" uri="{C3380CC4-5D6E-409C-BE32-E72D297353CC}">
              <c16:uniqueId val="{00000002-97EC-4234-87AF-5787CFA1DE9E}"/>
            </c:ext>
          </c:extLst>
        </c:ser>
        <c:ser>
          <c:idx val="3"/>
          <c:order val="3"/>
          <c:tx>
            <c:strRef>
              <c:f>'Expenses Analysis'!$A$53:$D$53</c:f>
              <c:strCache>
                <c:ptCount val="4"/>
                <c:pt idx="0">
                  <c:v>All</c:v>
                </c:pt>
                <c:pt idx="1">
                  <c:v>Expenses</c:v>
                </c:pt>
                <c:pt idx="2">
                  <c:v>Operational Maintenance Costs</c:v>
                </c:pt>
                <c:pt idx="3">
                  <c:v>Plant Maintenance (001)</c:v>
                </c:pt>
              </c:strCache>
            </c:strRef>
          </c:tx>
          <c:spPr>
            <a:solidFill>
              <a:schemeClr val="accent4"/>
            </a:solidFill>
            <a:ln>
              <a:noFill/>
            </a:ln>
            <a:effectLst/>
          </c:spPr>
          <c:invertIfNegative val="0"/>
          <c:cat>
            <c:multiLvlStrRef>
              <c:f>'Expenses Analysis'!$F$48:$S$49</c:f>
              <c:multiLvlStrCache>
                <c:ptCount val="13"/>
                <c:lvl>
                  <c:pt idx="12">
                    <c:v>Total</c:v>
                  </c:pt>
                </c:lvl>
                <c:lvl>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lvl>
              </c:multiLvlStrCache>
            </c:multiLvlStrRef>
          </c:cat>
          <c:val>
            <c:numRef>
              <c:f>'Expenses Analysis'!$F$53:$S$53</c:f>
              <c:numCache>
                <c:formatCode>#,##0.00</c:formatCode>
                <c:ptCount val="14"/>
                <c:pt idx="0">
                  <c:v>2073604.724326327</c:v>
                </c:pt>
                <c:pt idx="1">
                  <c:v>2269539.7804914797</c:v>
                </c:pt>
                <c:pt idx="2">
                  <c:v>2374998.790312151</c:v>
                </c:pt>
                <c:pt idx="3">
                  <c:v>2645968.110327912</c:v>
                </c:pt>
                <c:pt idx="4">
                  <c:v>2691801.6955241356</c:v>
                </c:pt>
                <c:pt idx="5">
                  <c:v>2348808.3419548003</c:v>
                </c:pt>
                <c:pt idx="6">
                  <c:v>2879996.1652659997</c:v>
                </c:pt>
                <c:pt idx="7">
                  <c:v>2972957.9397390001</c:v>
                </c:pt>
                <c:pt idx="8">
                  <c:v>3094867.6019314998</c:v>
                </c:pt>
                <c:pt idx="9">
                  <c:v>2768358.2978389999</c:v>
                </c:pt>
                <c:pt idx="10">
                  <c:v>3268026.2100749998</c:v>
                </c:pt>
                <c:pt idx="11">
                  <c:v>2363869.6207261998</c:v>
                </c:pt>
                <c:pt idx="12">
                  <c:v>31752797.278513506</c:v>
                </c:pt>
              </c:numCache>
            </c:numRef>
          </c:val>
          <c:extLst>
            <c:ext xmlns:c16="http://schemas.microsoft.com/office/drawing/2014/chart" uri="{C3380CC4-5D6E-409C-BE32-E72D297353CC}">
              <c16:uniqueId val="{00000003-97EC-4234-87AF-5787CFA1DE9E}"/>
            </c:ext>
          </c:extLst>
        </c:ser>
        <c:ser>
          <c:idx val="4"/>
          <c:order val="4"/>
          <c:tx>
            <c:strRef>
              <c:f>'Expenses Analysis'!$A$54:$D$54</c:f>
              <c:strCache>
                <c:ptCount val="4"/>
                <c:pt idx="0">
                  <c:v>All</c:v>
                </c:pt>
                <c:pt idx="1">
                  <c:v>Expenses</c:v>
                </c:pt>
                <c:pt idx="2">
                  <c:v>Operational Maintenance Costs</c:v>
                </c:pt>
                <c:pt idx="3">
                  <c:v>Plant Outages (002)</c:v>
                </c:pt>
              </c:strCache>
            </c:strRef>
          </c:tx>
          <c:spPr>
            <a:solidFill>
              <a:schemeClr val="accent5"/>
            </a:solidFill>
            <a:ln>
              <a:noFill/>
            </a:ln>
            <a:effectLst/>
          </c:spPr>
          <c:invertIfNegative val="0"/>
          <c:cat>
            <c:multiLvlStrRef>
              <c:f>'Expenses Analysis'!$F$48:$S$49</c:f>
              <c:multiLvlStrCache>
                <c:ptCount val="13"/>
                <c:lvl>
                  <c:pt idx="12">
                    <c:v>Total</c:v>
                  </c:pt>
                </c:lvl>
                <c:lvl>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lvl>
              </c:multiLvlStrCache>
            </c:multiLvlStrRef>
          </c:cat>
          <c:val>
            <c:numRef>
              <c:f>'Expenses Analysis'!$F$54:$S$54</c:f>
              <c:numCache>
                <c:formatCode>#,##0.00</c:formatCode>
                <c:ptCount val="14"/>
                <c:pt idx="0">
                  <c:v>1347738.8706587995</c:v>
                </c:pt>
                <c:pt idx="1">
                  <c:v>1561170.3574350001</c:v>
                </c:pt>
                <c:pt idx="2">
                  <c:v>1574874.1415601994</c:v>
                </c:pt>
                <c:pt idx="3">
                  <c:v>1880373.5227742002</c:v>
                </c:pt>
                <c:pt idx="4">
                  <c:v>1968683.2157081</c:v>
                </c:pt>
                <c:pt idx="5">
                  <c:v>1158623.1401823002</c:v>
                </c:pt>
                <c:pt idx="6">
                  <c:v>1176136.1610068001</c:v>
                </c:pt>
                <c:pt idx="7">
                  <c:v>1239117.5758722001</c:v>
                </c:pt>
                <c:pt idx="8">
                  <c:v>1215602.9551357001</c:v>
                </c:pt>
                <c:pt idx="9">
                  <c:v>1190750.2535102002</c:v>
                </c:pt>
                <c:pt idx="10">
                  <c:v>1381387.0449670001</c:v>
                </c:pt>
                <c:pt idx="11">
                  <c:v>1040665.7581107001</c:v>
                </c:pt>
                <c:pt idx="12">
                  <c:v>16735122.996921198</c:v>
                </c:pt>
              </c:numCache>
            </c:numRef>
          </c:val>
          <c:extLst>
            <c:ext xmlns:c16="http://schemas.microsoft.com/office/drawing/2014/chart" uri="{C3380CC4-5D6E-409C-BE32-E72D297353CC}">
              <c16:uniqueId val="{00000004-97EC-4234-87AF-5787CFA1DE9E}"/>
            </c:ext>
          </c:extLst>
        </c:ser>
        <c:ser>
          <c:idx val="5"/>
          <c:order val="5"/>
          <c:tx>
            <c:strRef>
              <c:f>'Expenses Analysis'!$A$55:$D$55</c:f>
              <c:strCache>
                <c:ptCount val="4"/>
                <c:pt idx="0">
                  <c:v>All</c:v>
                </c:pt>
                <c:pt idx="1">
                  <c:v>Expenses</c:v>
                </c:pt>
                <c:pt idx="2">
                  <c:v>Operational Maintenance Costs</c:v>
                </c:pt>
                <c:pt idx="3">
                  <c:v>Plant Op. Costs (003)</c:v>
                </c:pt>
              </c:strCache>
            </c:strRef>
          </c:tx>
          <c:spPr>
            <a:solidFill>
              <a:schemeClr val="accent6"/>
            </a:solidFill>
            <a:ln>
              <a:noFill/>
            </a:ln>
            <a:effectLst/>
          </c:spPr>
          <c:invertIfNegative val="0"/>
          <c:cat>
            <c:multiLvlStrRef>
              <c:f>'Expenses Analysis'!$F$48:$S$49</c:f>
              <c:multiLvlStrCache>
                <c:ptCount val="13"/>
                <c:lvl>
                  <c:pt idx="12">
                    <c:v>Total</c:v>
                  </c:pt>
                </c:lvl>
                <c:lvl>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lvl>
              </c:multiLvlStrCache>
            </c:multiLvlStrRef>
          </c:cat>
          <c:val>
            <c:numRef>
              <c:f>'Expenses Analysis'!$F$55:$S$55</c:f>
              <c:numCache>
                <c:formatCode>#,##0.00</c:formatCode>
                <c:ptCount val="14"/>
                <c:pt idx="0">
                  <c:v>1800236.6472906992</c:v>
                </c:pt>
                <c:pt idx="1">
                  <c:v>1959718.9384044998</c:v>
                </c:pt>
                <c:pt idx="2">
                  <c:v>2069515.5841112991</c:v>
                </c:pt>
                <c:pt idx="3">
                  <c:v>2330999.3359503001</c:v>
                </c:pt>
                <c:pt idx="4">
                  <c:v>2376535.9434183999</c:v>
                </c:pt>
                <c:pt idx="5">
                  <c:v>1447049.2500542002</c:v>
                </c:pt>
                <c:pt idx="6">
                  <c:v>1483562.2037511999</c:v>
                </c:pt>
                <c:pt idx="7">
                  <c:v>1516247.7055998</c:v>
                </c:pt>
                <c:pt idx="8">
                  <c:v>1567231.2198758</c:v>
                </c:pt>
                <c:pt idx="9">
                  <c:v>1421177.7427773001</c:v>
                </c:pt>
                <c:pt idx="10">
                  <c:v>1665801.7318074999</c:v>
                </c:pt>
                <c:pt idx="11">
                  <c:v>1452590.2533372999</c:v>
                </c:pt>
                <c:pt idx="12">
                  <c:v>21090666.556378298</c:v>
                </c:pt>
              </c:numCache>
            </c:numRef>
          </c:val>
          <c:extLst>
            <c:ext xmlns:c16="http://schemas.microsoft.com/office/drawing/2014/chart" uri="{C3380CC4-5D6E-409C-BE32-E72D297353CC}">
              <c16:uniqueId val="{00000005-97EC-4234-87AF-5787CFA1DE9E}"/>
            </c:ext>
          </c:extLst>
        </c:ser>
        <c:ser>
          <c:idx val="6"/>
          <c:order val="6"/>
          <c:tx>
            <c:strRef>
              <c:f>'Expenses Analysis'!$A$56:$D$56</c:f>
              <c:strCache>
                <c:ptCount val="4"/>
                <c:pt idx="0">
                  <c:v>All</c:v>
                </c:pt>
                <c:pt idx="1">
                  <c:v>Expenses</c:v>
                </c:pt>
                <c:pt idx="2">
                  <c:v>Operational Maintenance Costs</c:v>
                </c:pt>
                <c:pt idx="3">
                  <c:v>Plant Admin Costs (004)</c:v>
                </c:pt>
              </c:strCache>
            </c:strRef>
          </c:tx>
          <c:spPr>
            <a:solidFill>
              <a:schemeClr val="accent1">
                <a:lumMod val="60000"/>
              </a:schemeClr>
            </a:solidFill>
            <a:ln>
              <a:noFill/>
            </a:ln>
            <a:effectLst/>
          </c:spPr>
          <c:invertIfNegative val="0"/>
          <c:cat>
            <c:multiLvlStrRef>
              <c:f>'Expenses Analysis'!$F$48:$S$49</c:f>
              <c:multiLvlStrCache>
                <c:ptCount val="13"/>
                <c:lvl>
                  <c:pt idx="12">
                    <c:v>Total</c:v>
                  </c:pt>
                </c:lvl>
                <c:lvl>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lvl>
              </c:multiLvlStrCache>
            </c:multiLvlStrRef>
          </c:cat>
          <c:val>
            <c:numRef>
              <c:f>'Expenses Analysis'!$F$56:$S$56</c:f>
              <c:numCache>
                <c:formatCode>#,##0.00</c:formatCode>
                <c:ptCount val="14"/>
                <c:pt idx="0">
                  <c:v>886197.60176639946</c:v>
                </c:pt>
                <c:pt idx="1">
                  <c:v>1012646.749821</c:v>
                </c:pt>
                <c:pt idx="2">
                  <c:v>1025398.9493285995</c:v>
                </c:pt>
                <c:pt idx="3">
                  <c:v>1186610.9527146001</c:v>
                </c:pt>
                <c:pt idx="4">
                  <c:v>1229462.2582892999</c:v>
                </c:pt>
                <c:pt idx="5">
                  <c:v>749668.56593790022</c:v>
                </c:pt>
                <c:pt idx="6">
                  <c:v>774322.04976840003</c:v>
                </c:pt>
                <c:pt idx="7">
                  <c:v>795356.48947859998</c:v>
                </c:pt>
                <c:pt idx="8">
                  <c:v>795992.24834010005</c:v>
                </c:pt>
                <c:pt idx="9">
                  <c:v>759387.99960660015</c:v>
                </c:pt>
                <c:pt idx="10">
                  <c:v>879614.44655700005</c:v>
                </c:pt>
                <c:pt idx="11">
                  <c:v>718766.35225710005</c:v>
                </c:pt>
                <c:pt idx="12">
                  <c:v>10813424.6638656</c:v>
                </c:pt>
              </c:numCache>
            </c:numRef>
          </c:val>
          <c:extLst>
            <c:ext xmlns:c16="http://schemas.microsoft.com/office/drawing/2014/chart" uri="{C3380CC4-5D6E-409C-BE32-E72D297353CC}">
              <c16:uniqueId val="{00000006-97EC-4234-87AF-5787CFA1DE9E}"/>
            </c:ext>
          </c:extLst>
        </c:ser>
        <c:ser>
          <c:idx val="7"/>
          <c:order val="7"/>
          <c:tx>
            <c:strRef>
              <c:f>'Expenses Analysis'!$A$57:$D$57</c:f>
              <c:strCache>
                <c:ptCount val="4"/>
                <c:pt idx="0">
                  <c:v>All</c:v>
                </c:pt>
                <c:pt idx="1">
                  <c:v>Expenses</c:v>
                </c:pt>
                <c:pt idx="2">
                  <c:v>Labour Costs</c:v>
                </c:pt>
                <c:pt idx="3">
                  <c:v>Labour-Costs (001)</c:v>
                </c:pt>
              </c:strCache>
            </c:strRef>
          </c:tx>
          <c:spPr>
            <a:solidFill>
              <a:schemeClr val="accent2">
                <a:lumMod val="60000"/>
              </a:schemeClr>
            </a:solidFill>
            <a:ln>
              <a:noFill/>
            </a:ln>
            <a:effectLst/>
          </c:spPr>
          <c:invertIfNegative val="0"/>
          <c:cat>
            <c:multiLvlStrRef>
              <c:f>'Expenses Analysis'!$F$48:$S$49</c:f>
              <c:multiLvlStrCache>
                <c:ptCount val="13"/>
                <c:lvl>
                  <c:pt idx="12">
                    <c:v>Total</c:v>
                  </c:pt>
                </c:lvl>
                <c:lvl>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lvl>
              </c:multiLvlStrCache>
            </c:multiLvlStrRef>
          </c:cat>
          <c:val>
            <c:numRef>
              <c:f>'Expenses Analysis'!$F$57:$S$57</c:f>
              <c:numCache>
                <c:formatCode>#,##0.00</c:formatCode>
                <c:ptCount val="14"/>
                <c:pt idx="0">
                  <c:v>7367588.6791624967</c:v>
                </c:pt>
                <c:pt idx="1">
                  <c:v>7849336.0209874995</c:v>
                </c:pt>
                <c:pt idx="2">
                  <c:v>8389760.6297374964</c:v>
                </c:pt>
                <c:pt idx="3">
                  <c:v>9137407.9125625007</c:v>
                </c:pt>
                <c:pt idx="4">
                  <c:v>9187415.9798249993</c:v>
                </c:pt>
                <c:pt idx="5">
                  <c:v>5779740.0739000011</c:v>
                </c:pt>
                <c:pt idx="6">
                  <c:v>6008311.4579999996</c:v>
                </c:pt>
                <c:pt idx="7">
                  <c:v>6995040.989875</c:v>
                </c:pt>
                <c:pt idx="8">
                  <c:v>6352457.05155</c:v>
                </c:pt>
                <c:pt idx="9">
                  <c:v>6560328.9663875001</c:v>
                </c:pt>
                <c:pt idx="10">
                  <c:v>7526766.7026125006</c:v>
                </c:pt>
                <c:pt idx="11">
                  <c:v>6174477.1062125005</c:v>
                </c:pt>
                <c:pt idx="12">
                  <c:v>87328631.570812494</c:v>
                </c:pt>
              </c:numCache>
            </c:numRef>
          </c:val>
          <c:extLst>
            <c:ext xmlns:c16="http://schemas.microsoft.com/office/drawing/2014/chart" uri="{C3380CC4-5D6E-409C-BE32-E72D297353CC}">
              <c16:uniqueId val="{00000007-97EC-4234-87AF-5787CFA1DE9E}"/>
            </c:ext>
          </c:extLst>
        </c:ser>
        <c:dLbls>
          <c:showLegendKey val="0"/>
          <c:showVal val="0"/>
          <c:showCatName val="0"/>
          <c:showSerName val="0"/>
          <c:showPercent val="0"/>
          <c:showBubbleSize val="0"/>
        </c:dLbls>
        <c:gapWidth val="150"/>
        <c:overlap val="100"/>
        <c:axId val="816438287"/>
        <c:axId val="816442607"/>
      </c:barChart>
      <c:catAx>
        <c:axId val="81643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442607"/>
        <c:crosses val="autoZero"/>
        <c:auto val="1"/>
        <c:lblAlgn val="ctr"/>
        <c:lblOffset val="100"/>
        <c:noMultiLvlLbl val="0"/>
      </c:catAx>
      <c:valAx>
        <c:axId val="81644260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438287"/>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 Chemical-Exp vs Water 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Sheet3!$C$12</c:f>
              <c:strCache>
                <c:ptCount val="1"/>
                <c:pt idx="0">
                  <c:v>Chem-Exp (001)</c:v>
                </c:pt>
              </c:strCache>
            </c:strRef>
          </c:tx>
          <c:spPr>
            <a:solidFill>
              <a:schemeClr val="accent1"/>
            </a:solidFill>
            <a:ln>
              <a:noFill/>
            </a:ln>
            <a:effectLst/>
          </c:spPr>
          <c:invertIfNegative val="0"/>
          <c:cat>
            <c:numRef>
              <c:f>Sheet3!$B$13:$B$24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Sheet3!$C$13:$C$24</c:f>
              <c:numCache>
                <c:formatCode>#,##0.00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0-DB43-47DB-A046-87421848E279}"/>
            </c:ext>
          </c:extLst>
        </c:ser>
        <c:dLbls>
          <c:showLegendKey val="0"/>
          <c:showVal val="0"/>
          <c:showCatName val="0"/>
          <c:showSerName val="0"/>
          <c:showPercent val="0"/>
          <c:showBubbleSize val="0"/>
        </c:dLbls>
        <c:gapWidth val="150"/>
        <c:axId val="560296192"/>
        <c:axId val="560296672"/>
      </c:barChart>
      <c:lineChart>
        <c:grouping val="standard"/>
        <c:varyColors val="0"/>
        <c:ser>
          <c:idx val="1"/>
          <c:order val="1"/>
          <c:tx>
            <c:strRef>
              <c:f>Sheet3!$D$12</c:f>
              <c:strCache>
                <c:ptCount val="1"/>
                <c:pt idx="0">
                  <c:v>Water Production</c:v>
                </c:pt>
              </c:strCache>
            </c:strRef>
          </c:tx>
          <c:spPr>
            <a:ln w="28575" cap="rnd">
              <a:solidFill>
                <a:schemeClr val="accent2"/>
              </a:solidFill>
              <a:round/>
            </a:ln>
            <a:effectLst/>
          </c:spPr>
          <c:marker>
            <c:symbol val="none"/>
          </c:marker>
          <c:cat>
            <c:numRef>
              <c:f>Sheet3!$B$13:$B$24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Sheet3!$D$13:$D$24</c:f>
              <c:numCache>
                <c:formatCode>#,##0.00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1-DB43-47DB-A046-87421848E279}"/>
            </c:ext>
          </c:extLst>
        </c:ser>
        <c:dLbls>
          <c:showLegendKey val="0"/>
          <c:showVal val="0"/>
          <c:showCatName val="0"/>
          <c:showSerName val="0"/>
          <c:showPercent val="0"/>
          <c:showBubbleSize val="0"/>
        </c:dLbls>
        <c:marker val="1"/>
        <c:smooth val="0"/>
        <c:axId val="1029759135"/>
        <c:axId val="1029759615"/>
      </c:lineChart>
      <c:dateAx>
        <c:axId val="56029619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296672"/>
        <c:crosses val="autoZero"/>
        <c:auto val="1"/>
        <c:lblOffset val="100"/>
        <c:baseTimeUnit val="months"/>
      </c:dateAx>
      <c:valAx>
        <c:axId val="5602966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296192"/>
        <c:crosses val="autoZero"/>
        <c:crossBetween val="between"/>
      </c:valAx>
      <c:valAx>
        <c:axId val="1029759615"/>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759135"/>
        <c:crosses val="max"/>
        <c:crossBetween val="between"/>
      </c:valAx>
      <c:dateAx>
        <c:axId val="1029759135"/>
        <c:scaling>
          <c:orientation val="minMax"/>
        </c:scaling>
        <c:delete val="1"/>
        <c:axPos val="b"/>
        <c:numFmt formatCode="mmm\-yy" sourceLinked="1"/>
        <c:majorTickMark val="out"/>
        <c:minorTickMark val="none"/>
        <c:tickLblPos val="nextTo"/>
        <c:crossAx val="1029759615"/>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0" value="1"/>
          </cx:dataLabels>
          <cx:dataId val="0"/>
          <cx:layoutPr>
            <cx:subtotals/>
          </cx:layoutPr>
        </cx:series>
      </cx:plotAreaRegion>
      <cx:axis id="0">
        <cx:catScaling gapWidth="0.5"/>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legend pos="t"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4"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833923</xdr:colOff>
      <xdr:row>55</xdr:row>
      <xdr:rowOff>232099</xdr:rowOff>
    </xdr:from>
    <xdr:to>
      <xdr:col>11</xdr:col>
      <xdr:colOff>497632</xdr:colOff>
      <xdr:row>63</xdr:row>
      <xdr:rowOff>176115</xdr:rowOff>
    </xdr:to>
    <xdr:graphicFrame macro="">
      <xdr:nvGraphicFramePr>
        <xdr:cNvPr id="9" name="Chart 8">
          <a:extLst>
            <a:ext uri="{FF2B5EF4-FFF2-40B4-BE49-F238E27FC236}">
              <a16:creationId xmlns:a16="http://schemas.microsoft.com/office/drawing/2014/main" id="{D4EFF305-C107-CA9C-AEB9-B54F21AE6D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833923</xdr:colOff>
      <xdr:row>63</xdr:row>
      <xdr:rowOff>261257</xdr:rowOff>
    </xdr:from>
    <xdr:to>
      <xdr:col>11</xdr:col>
      <xdr:colOff>497632</xdr:colOff>
      <xdr:row>71</xdr:row>
      <xdr:rowOff>205274</xdr:rowOff>
    </xdr:to>
    <xdr:graphicFrame macro="">
      <xdr:nvGraphicFramePr>
        <xdr:cNvPr id="2" name="Chart 1">
          <a:extLst>
            <a:ext uri="{FF2B5EF4-FFF2-40B4-BE49-F238E27FC236}">
              <a16:creationId xmlns:a16="http://schemas.microsoft.com/office/drawing/2014/main" id="{8FFB6E5B-D81D-926A-8EC8-11A1ABFF3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221603</xdr:colOff>
      <xdr:row>49</xdr:row>
      <xdr:rowOff>272142</xdr:rowOff>
    </xdr:from>
    <xdr:to>
      <xdr:col>15</xdr:col>
      <xdr:colOff>651199</xdr:colOff>
      <xdr:row>69</xdr:row>
      <xdr:rowOff>174949</xdr:rowOff>
    </xdr:to>
    <xdr:graphicFrame macro="">
      <xdr:nvGraphicFramePr>
        <xdr:cNvPr id="5" name="Chart 4">
          <a:extLst>
            <a:ext uri="{FF2B5EF4-FFF2-40B4-BE49-F238E27FC236}">
              <a16:creationId xmlns:a16="http://schemas.microsoft.com/office/drawing/2014/main" id="{40205680-DFBE-DA1A-B30C-2D58C27E3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28575</xdr:colOff>
      <xdr:row>119</xdr:row>
      <xdr:rowOff>28575</xdr:rowOff>
    </xdr:from>
    <xdr:to>
      <xdr:col>4</xdr:col>
      <xdr:colOff>1143000</xdr:colOff>
      <xdr:row>133</xdr:row>
      <xdr:rowOff>104775</xdr:rowOff>
    </xdr:to>
    <xdr:graphicFrame macro="">
      <xdr:nvGraphicFramePr>
        <xdr:cNvPr id="2" name="Chart 1">
          <a:extLst>
            <a:ext uri="{FF2B5EF4-FFF2-40B4-BE49-F238E27FC236}">
              <a16:creationId xmlns:a16="http://schemas.microsoft.com/office/drawing/2014/main" id="{665652AD-E62F-4343-B184-4F4C473A3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0</xdr:rowOff>
    </xdr:from>
    <xdr:to>
      <xdr:col>7</xdr:col>
      <xdr:colOff>504825</xdr:colOff>
      <xdr:row>16</xdr:row>
      <xdr:rowOff>71437</xdr:rowOff>
    </xdr:to>
    <xdr:graphicFrame macro="">
      <xdr:nvGraphicFramePr>
        <xdr:cNvPr id="3" name="Chart 2">
          <a:extLst>
            <a:ext uri="{FF2B5EF4-FFF2-40B4-BE49-F238E27FC236}">
              <a16:creationId xmlns:a16="http://schemas.microsoft.com/office/drawing/2014/main" id="{25159593-6488-4349-9B6C-0E4805876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1</xdr:rowOff>
    </xdr:from>
    <xdr:to>
      <xdr:col>17</xdr:col>
      <xdr:colOff>381000</xdr:colOff>
      <xdr:row>16</xdr:row>
      <xdr:rowOff>95251</xdr:rowOff>
    </xdr:to>
    <xdr:graphicFrame macro="">
      <xdr:nvGraphicFramePr>
        <xdr:cNvPr id="4" name="Chart 3">
          <a:extLst>
            <a:ext uri="{FF2B5EF4-FFF2-40B4-BE49-F238E27FC236}">
              <a16:creationId xmlns:a16="http://schemas.microsoft.com/office/drawing/2014/main" id="{5D829E1B-7020-4F8F-8C61-B0F97C56D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1</xdr:row>
      <xdr:rowOff>0</xdr:rowOff>
    </xdr:from>
    <xdr:to>
      <xdr:col>26</xdr:col>
      <xdr:colOff>142875</xdr:colOff>
      <xdr:row>17</xdr:row>
      <xdr:rowOff>4762</xdr:rowOff>
    </xdr:to>
    <xdr:graphicFrame macro="">
      <xdr:nvGraphicFramePr>
        <xdr:cNvPr id="5" name="Chart 4">
          <a:extLst>
            <a:ext uri="{FF2B5EF4-FFF2-40B4-BE49-F238E27FC236}">
              <a16:creationId xmlns:a16="http://schemas.microsoft.com/office/drawing/2014/main" id="{668E126A-3A04-4A95-912B-E347325DCD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18</xdr:row>
      <xdr:rowOff>9525</xdr:rowOff>
    </xdr:from>
    <xdr:to>
      <xdr:col>10</xdr:col>
      <xdr:colOff>419100</xdr:colOff>
      <xdr:row>38</xdr:row>
      <xdr:rowOff>123825</xdr:rowOff>
    </xdr:to>
    <xdr:graphicFrame macro="">
      <xdr:nvGraphicFramePr>
        <xdr:cNvPr id="8" name="Chart 7">
          <a:extLst>
            <a:ext uri="{FF2B5EF4-FFF2-40B4-BE49-F238E27FC236}">
              <a16:creationId xmlns:a16="http://schemas.microsoft.com/office/drawing/2014/main" id="{79A1D75B-F01A-4F7D-9243-78F025DA13A7}"/>
            </a:ext>
            <a:ext uri="{147F2762-F138-4A5C-976F-8EAC2B608ADB}">
              <a16:predDERef xmlns:a16="http://schemas.microsoft.com/office/drawing/2014/main" pred="{668E126A-3A04-4A95-912B-E347325DCD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800100</xdr:colOff>
      <xdr:row>10</xdr:row>
      <xdr:rowOff>171450</xdr:rowOff>
    </xdr:from>
    <xdr:to>
      <xdr:col>11</xdr:col>
      <xdr:colOff>19051</xdr:colOff>
      <xdr:row>26</xdr:row>
      <xdr:rowOff>95249</xdr:rowOff>
    </xdr:to>
    <xdr:graphicFrame macro="">
      <xdr:nvGraphicFramePr>
        <xdr:cNvPr id="3" name="Chart 2">
          <a:extLst>
            <a:ext uri="{FF2B5EF4-FFF2-40B4-BE49-F238E27FC236}">
              <a16:creationId xmlns:a16="http://schemas.microsoft.com/office/drawing/2014/main" id="{F53E2BAA-B095-40DC-0D06-E7375780B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800100</xdr:colOff>
      <xdr:row>28</xdr:row>
      <xdr:rowOff>4762</xdr:rowOff>
    </xdr:from>
    <xdr:to>
      <xdr:col>10</xdr:col>
      <xdr:colOff>619125</xdr:colOff>
      <xdr:row>42</xdr:row>
      <xdr:rowOff>80962</xdr:rowOff>
    </xdr:to>
    <xdr:graphicFrame macro="">
      <xdr:nvGraphicFramePr>
        <xdr:cNvPr id="4" name="Chart 3">
          <a:extLst>
            <a:ext uri="{FF2B5EF4-FFF2-40B4-BE49-F238E27FC236}">
              <a16:creationId xmlns:a16="http://schemas.microsoft.com/office/drawing/2014/main" id="{B9D2391E-28EB-354E-F1AE-876CF0B0B3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809625</xdr:colOff>
      <xdr:row>42</xdr:row>
      <xdr:rowOff>176212</xdr:rowOff>
    </xdr:from>
    <xdr:to>
      <xdr:col>10</xdr:col>
      <xdr:colOff>628650</xdr:colOff>
      <xdr:row>57</xdr:row>
      <xdr:rowOff>61912</xdr:rowOff>
    </xdr:to>
    <xdr:graphicFrame macro="">
      <xdr:nvGraphicFramePr>
        <xdr:cNvPr id="5" name="Chart 4">
          <a:extLst>
            <a:ext uri="{FF2B5EF4-FFF2-40B4-BE49-F238E27FC236}">
              <a16:creationId xmlns:a16="http://schemas.microsoft.com/office/drawing/2014/main" id="{4A343B72-3799-72F2-F36A-4485782B5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171450</xdr:colOff>
      <xdr:row>11</xdr:row>
      <xdr:rowOff>100012</xdr:rowOff>
    </xdr:from>
    <xdr:to>
      <xdr:col>22</xdr:col>
      <xdr:colOff>476250</xdr:colOff>
      <xdr:row>25</xdr:row>
      <xdr:rowOff>176212</xdr:rowOff>
    </xdr:to>
    <xdr:graphicFrame macro="">
      <xdr:nvGraphicFramePr>
        <xdr:cNvPr id="6" name="Chart 5">
          <a:extLst>
            <a:ext uri="{FF2B5EF4-FFF2-40B4-BE49-F238E27FC236}">
              <a16:creationId xmlns:a16="http://schemas.microsoft.com/office/drawing/2014/main" id="{04F375DA-DDC6-7B07-C042-10BE3AF4D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242887</xdr:colOff>
      <xdr:row>62</xdr:row>
      <xdr:rowOff>52387</xdr:rowOff>
    </xdr:from>
    <xdr:to>
      <xdr:col>5</xdr:col>
      <xdr:colOff>585787</xdr:colOff>
      <xdr:row>77</xdr:row>
      <xdr:rowOff>80962</xdr:rowOff>
    </xdr:to>
    <xdr:graphicFrame macro="">
      <xdr:nvGraphicFramePr>
        <xdr:cNvPr id="3" name="Chart 2">
          <a:extLst>
            <a:ext uri="{FF2B5EF4-FFF2-40B4-BE49-F238E27FC236}">
              <a16:creationId xmlns:a16="http://schemas.microsoft.com/office/drawing/2014/main" id="{EFFAEC56-5E83-30F8-44F8-7C0E218D33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166687</xdr:colOff>
      <xdr:row>62</xdr:row>
      <xdr:rowOff>109537</xdr:rowOff>
    </xdr:from>
    <xdr:to>
      <xdr:col>19</xdr:col>
      <xdr:colOff>242887</xdr:colOff>
      <xdr:row>77</xdr:row>
      <xdr:rowOff>138112</xdr:rowOff>
    </xdr:to>
    <xdr:graphicFrame macro="">
      <xdr:nvGraphicFramePr>
        <xdr:cNvPr id="4" name="Chart 3">
          <a:extLst>
            <a:ext uri="{FF2B5EF4-FFF2-40B4-BE49-F238E27FC236}">
              <a16:creationId xmlns:a16="http://schemas.microsoft.com/office/drawing/2014/main" id="{EAB74670-B009-4025-7620-214438CC26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228600</xdr:colOff>
      <xdr:row>62</xdr:row>
      <xdr:rowOff>42862</xdr:rowOff>
    </xdr:from>
    <xdr:to>
      <xdr:col>12</xdr:col>
      <xdr:colOff>457200</xdr:colOff>
      <xdr:row>77</xdr:row>
      <xdr:rowOff>71437</xdr:rowOff>
    </xdr:to>
    <xdr:graphicFrame macro="">
      <xdr:nvGraphicFramePr>
        <xdr:cNvPr id="2" name="Chart 1">
          <a:extLst>
            <a:ext uri="{FF2B5EF4-FFF2-40B4-BE49-F238E27FC236}">
              <a16:creationId xmlns:a16="http://schemas.microsoft.com/office/drawing/2014/main" id="{326F84DB-DA81-2B15-C688-0345173762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8602515"/>
              <a:ext cx="12294658" cy="39507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topLeftCell="A14" zoomScale="80" zoomScaleNormal="80" workbookViewId="0">
      <selection activeCell="Z48" sqref="Z48"/>
    </sheetView>
  </sheetViews>
  <sheetFormatPr defaultColWidth="8.7109375" defaultRowHeight="12.75" x14ac:dyDescent="0.2"/>
  <cols>
    <col min="1" max="1" width="8.7109375" style="2" customWidth="1"/>
    <col min="2" max="16384" width="8.7109375" style="2"/>
  </cols>
  <sheetData>
    <row r="1" spans="1:31" s="116" customFormat="1" ht="18" x14ac:dyDescent="0.25">
      <c r="A1" s="115" t="s">
        <v>0</v>
      </c>
    </row>
    <row r="3" spans="1:31" ht="14.25" x14ac:dyDescent="0.2">
      <c r="A3" s="79" t="s">
        <v>1</v>
      </c>
      <c r="B3" s="79"/>
      <c r="C3" s="79"/>
      <c r="D3" s="79"/>
      <c r="E3" s="79"/>
      <c r="F3" s="79"/>
      <c r="G3" s="79"/>
      <c r="H3" s="79"/>
      <c r="I3" s="79"/>
      <c r="J3" s="79"/>
      <c r="K3" s="79"/>
      <c r="L3" s="79"/>
      <c r="M3" s="79"/>
      <c r="N3" s="79"/>
      <c r="O3" s="79"/>
      <c r="P3" s="79"/>
      <c r="Q3" s="79"/>
      <c r="R3" s="79"/>
      <c r="S3" s="79"/>
      <c r="T3" s="79"/>
      <c r="U3" s="79"/>
      <c r="V3" s="79"/>
      <c r="W3" s="79"/>
      <c r="X3" s="79"/>
      <c r="Y3" s="79"/>
      <c r="Z3" s="79"/>
      <c r="AA3" s="79"/>
      <c r="AB3" s="79"/>
    </row>
    <row r="4" spans="1:31" ht="42" customHeight="1" x14ac:dyDescent="0.25">
      <c r="A4" s="191" t="s">
        <v>2</v>
      </c>
      <c r="B4" s="192"/>
      <c r="C4" s="192"/>
      <c r="D4" s="192"/>
      <c r="E4" s="192"/>
      <c r="F4" s="192"/>
      <c r="G4" s="192"/>
      <c r="H4" s="192"/>
      <c r="I4" s="192"/>
      <c r="J4" s="192"/>
      <c r="K4" s="192"/>
      <c r="L4" s="192"/>
      <c r="M4" s="192"/>
      <c r="N4" s="192"/>
      <c r="O4" s="192"/>
      <c r="P4" s="192"/>
      <c r="Q4" s="192"/>
      <c r="R4" s="192"/>
      <c r="S4" s="192"/>
      <c r="T4" s="192"/>
      <c r="U4" s="192"/>
      <c r="V4" s="192"/>
      <c r="W4" s="192"/>
      <c r="X4" s="192"/>
      <c r="Y4" s="192"/>
      <c r="Z4" s="192"/>
      <c r="AA4" s="192"/>
      <c r="AB4" s="192"/>
    </row>
    <row r="5" spans="1:31" ht="32.450000000000003" customHeight="1" x14ac:dyDescent="0.25">
      <c r="A5" s="191" t="s">
        <v>3</v>
      </c>
      <c r="B5" s="195"/>
      <c r="C5" s="195"/>
      <c r="D5" s="195"/>
      <c r="E5" s="195"/>
      <c r="F5" s="195"/>
      <c r="G5" s="195"/>
      <c r="H5" s="195"/>
      <c r="I5" s="195"/>
      <c r="J5" s="195"/>
      <c r="K5" s="195"/>
      <c r="L5" s="195"/>
      <c r="M5" s="195"/>
      <c r="N5" s="195"/>
      <c r="O5" s="195"/>
      <c r="P5" s="195"/>
      <c r="Q5" s="195"/>
      <c r="R5" s="195"/>
      <c r="S5" s="195"/>
      <c r="T5" s="195"/>
      <c r="U5" s="195"/>
      <c r="V5" s="195"/>
      <c r="W5" s="195"/>
      <c r="X5" s="195"/>
      <c r="Y5" s="195"/>
      <c r="Z5" s="195"/>
      <c r="AA5" s="195"/>
      <c r="AB5" s="195"/>
    </row>
    <row r="6" spans="1:31" ht="25.5" customHeight="1" x14ac:dyDescent="0.2">
      <c r="A6" s="79" t="s">
        <v>4</v>
      </c>
      <c r="B6" s="79"/>
      <c r="C6" s="79"/>
      <c r="D6" s="79"/>
      <c r="E6" s="79"/>
      <c r="F6" s="79"/>
      <c r="G6" s="79"/>
      <c r="H6" s="79"/>
      <c r="I6" s="79"/>
      <c r="J6" s="79"/>
      <c r="K6" s="79"/>
      <c r="L6" s="79"/>
      <c r="M6" s="79"/>
      <c r="N6" s="79"/>
      <c r="O6" s="79"/>
      <c r="P6" s="79"/>
      <c r="Q6" s="79"/>
      <c r="R6" s="79"/>
      <c r="S6" s="79"/>
      <c r="T6" s="79"/>
      <c r="U6" s="79"/>
      <c r="V6" s="79"/>
      <c r="W6" s="79"/>
      <c r="X6" s="79"/>
      <c r="Y6" s="79"/>
      <c r="Z6" s="79"/>
      <c r="AA6" s="79"/>
      <c r="AB6" s="79"/>
    </row>
    <row r="7" spans="1:31" ht="25.5" customHeight="1" x14ac:dyDescent="0.2">
      <c r="A7" s="1" t="s">
        <v>5</v>
      </c>
    </row>
    <row r="8" spans="1:31" ht="12.6" customHeight="1" x14ac:dyDescent="0.2">
      <c r="A8" s="1"/>
    </row>
    <row r="9" spans="1:31" s="116" customFormat="1" ht="25.5" customHeight="1" x14ac:dyDescent="0.25">
      <c r="A9" s="118" t="s">
        <v>6</v>
      </c>
    </row>
    <row r="10" spans="1:31" s="22" customFormat="1" ht="90.6" customHeight="1" x14ac:dyDescent="0.25">
      <c r="A10" s="191" t="s">
        <v>7</v>
      </c>
      <c r="B10" s="192"/>
      <c r="C10" s="192"/>
      <c r="D10" s="192"/>
      <c r="E10" s="192"/>
      <c r="F10" s="192"/>
      <c r="G10" s="192"/>
      <c r="H10" s="192"/>
      <c r="I10" s="192"/>
      <c r="J10" s="192"/>
      <c r="K10" s="192"/>
      <c r="L10" s="192"/>
      <c r="M10" s="192"/>
      <c r="N10" s="192"/>
      <c r="O10" s="192"/>
      <c r="P10" s="192"/>
      <c r="Q10" s="192"/>
      <c r="R10" s="192"/>
      <c r="S10" s="192"/>
      <c r="T10" s="192"/>
      <c r="U10" s="192"/>
      <c r="V10" s="192"/>
      <c r="W10" s="192"/>
      <c r="X10" s="192"/>
      <c r="Y10" s="192"/>
      <c r="Z10" s="192"/>
      <c r="AA10" s="192"/>
      <c r="AB10" s="192"/>
      <c r="AC10" s="192"/>
      <c r="AD10" s="192"/>
      <c r="AE10" s="192"/>
    </row>
    <row r="11" spans="1:31" s="117" customFormat="1" ht="27.95" customHeight="1" x14ac:dyDescent="0.25">
      <c r="A11" s="118" t="s">
        <v>8</v>
      </c>
    </row>
    <row r="12" spans="1:31" s="119" customFormat="1" ht="68.099999999999994" customHeight="1" x14ac:dyDescent="0.25">
      <c r="A12" s="193" t="s">
        <v>9</v>
      </c>
      <c r="B12" s="194"/>
      <c r="C12" s="194"/>
      <c r="D12" s="194"/>
      <c r="E12" s="194"/>
      <c r="F12" s="194"/>
      <c r="G12" s="194"/>
      <c r="H12" s="194"/>
      <c r="I12" s="194"/>
      <c r="J12" s="194"/>
      <c r="K12" s="194"/>
      <c r="L12" s="194"/>
      <c r="M12" s="194"/>
      <c r="N12" s="194"/>
      <c r="O12" s="194"/>
      <c r="P12" s="194"/>
      <c r="Q12" s="194"/>
      <c r="R12" s="194"/>
      <c r="S12" s="194"/>
      <c r="T12" s="194"/>
      <c r="U12" s="194"/>
      <c r="V12" s="194"/>
      <c r="W12" s="194"/>
      <c r="X12" s="194"/>
      <c r="Y12" s="194"/>
      <c r="Z12" s="194"/>
      <c r="AA12" s="194"/>
      <c r="AB12" s="194"/>
    </row>
    <row r="13" spans="1:31" ht="89.1" customHeight="1" x14ac:dyDescent="0.25">
      <c r="A13" s="196" t="s">
        <v>10</v>
      </c>
      <c r="B13" s="192"/>
      <c r="C13" s="192"/>
      <c r="D13" s="192"/>
      <c r="E13" s="192"/>
      <c r="F13" s="192"/>
      <c r="G13" s="192"/>
      <c r="H13" s="192"/>
      <c r="I13" s="192"/>
      <c r="J13" s="192"/>
      <c r="K13" s="192"/>
      <c r="L13" s="192"/>
      <c r="M13" s="192"/>
      <c r="N13" s="192"/>
      <c r="O13" s="192"/>
      <c r="P13" s="192"/>
      <c r="Q13" s="192"/>
      <c r="R13" s="192"/>
      <c r="S13" s="192"/>
      <c r="T13" s="192"/>
      <c r="U13" s="192"/>
      <c r="V13" s="192"/>
      <c r="W13" s="192"/>
      <c r="X13" s="192"/>
      <c r="Y13" s="192"/>
      <c r="Z13" s="192"/>
      <c r="AA13" s="192"/>
      <c r="AB13" s="192"/>
    </row>
    <row r="14" spans="1:31" ht="68.45" customHeight="1" x14ac:dyDescent="0.25">
      <c r="A14" s="191" t="s">
        <v>11</v>
      </c>
      <c r="B14" s="192"/>
      <c r="C14" s="192"/>
      <c r="D14" s="192"/>
      <c r="E14" s="192"/>
      <c r="F14" s="192"/>
      <c r="G14" s="192"/>
      <c r="H14" s="192"/>
      <c r="I14" s="192"/>
      <c r="J14" s="192"/>
      <c r="K14" s="192"/>
      <c r="L14" s="192"/>
      <c r="M14" s="192"/>
      <c r="N14" s="192"/>
      <c r="O14" s="192"/>
      <c r="P14" s="192"/>
      <c r="Q14" s="192"/>
      <c r="R14" s="192"/>
      <c r="S14" s="192"/>
      <c r="T14" s="192"/>
      <c r="U14" s="192"/>
      <c r="V14" s="192"/>
      <c r="W14" s="192"/>
      <c r="X14" s="192"/>
      <c r="Y14" s="192"/>
      <c r="Z14" s="192"/>
      <c r="AA14" s="192"/>
      <c r="AB14" s="138"/>
    </row>
    <row r="15" spans="1:31" x14ac:dyDescent="0.2">
      <c r="A15" s="1" t="s">
        <v>12</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2578125" defaultRowHeight="15" customHeight="1" x14ac:dyDescent="0.2"/>
  <cols>
    <col min="1" max="1" width="68.85546875" style="18" customWidth="1"/>
    <col min="2" max="2" width="15.42578125" style="18" customWidth="1"/>
    <col min="3" max="14" width="14" style="18" bestFit="1" customWidth="1"/>
    <col min="15" max="26" width="8.7109375" style="18" customWidth="1"/>
    <col min="27" max="16384" width="14.42578125" style="18"/>
  </cols>
  <sheetData>
    <row r="1" spans="1:26" s="32" customFormat="1" ht="27.95" customHeight="1" x14ac:dyDescent="0.2">
      <c r="A1" s="215" t="s">
        <v>170</v>
      </c>
      <c r="B1" s="215"/>
      <c r="C1" s="215"/>
      <c r="D1" s="215"/>
      <c r="E1" s="215"/>
      <c r="F1" s="215"/>
      <c r="G1" s="215"/>
      <c r="H1" s="215"/>
      <c r="I1" s="215"/>
      <c r="J1" s="215"/>
      <c r="K1" s="215"/>
    </row>
    <row r="2" spans="1:26" s="32" customFormat="1" ht="36.950000000000003" customHeight="1" x14ac:dyDescent="0.2">
      <c r="A2" s="215"/>
      <c r="B2" s="215"/>
      <c r="C2" s="215"/>
      <c r="D2" s="215"/>
      <c r="E2" s="215"/>
      <c r="F2" s="215"/>
      <c r="G2" s="215"/>
      <c r="H2" s="215"/>
      <c r="I2" s="215"/>
      <c r="J2" s="215"/>
      <c r="K2" s="215"/>
    </row>
    <row r="3" spans="1:26" s="33" customFormat="1" ht="13.5" customHeight="1" x14ac:dyDescent="0.2">
      <c r="A3" s="28" t="s">
        <v>171</v>
      </c>
      <c r="B3" s="28"/>
      <c r="C3" s="40"/>
      <c r="D3" s="40"/>
      <c r="E3" s="40"/>
      <c r="F3" s="40"/>
      <c r="G3" s="21"/>
      <c r="H3" s="21"/>
      <c r="I3" s="21"/>
      <c r="J3" s="21"/>
      <c r="K3" s="21"/>
      <c r="L3" s="21"/>
      <c r="M3" s="21"/>
      <c r="N3" s="21"/>
      <c r="O3" s="21"/>
      <c r="P3" s="21"/>
      <c r="Q3" s="21"/>
      <c r="R3" s="21"/>
      <c r="S3" s="21"/>
      <c r="T3" s="21"/>
      <c r="U3" s="21"/>
      <c r="V3" s="21"/>
      <c r="W3" s="21"/>
      <c r="X3" s="21"/>
      <c r="Y3" s="21"/>
      <c r="Z3" s="21"/>
    </row>
    <row r="4" spans="1:26" s="33" customFormat="1" ht="13.5" customHeight="1" x14ac:dyDescent="0.2">
      <c r="A4" s="21" t="s">
        <v>172</v>
      </c>
      <c r="B4" s="21"/>
      <c r="C4" s="40"/>
      <c r="D4" s="40"/>
      <c r="E4" s="40"/>
      <c r="F4" s="40"/>
      <c r="G4" s="21"/>
      <c r="H4" s="21"/>
      <c r="I4" s="21"/>
      <c r="J4" s="21"/>
      <c r="K4" s="21"/>
      <c r="L4" s="21"/>
      <c r="M4" s="21"/>
      <c r="N4" s="21"/>
      <c r="O4" s="21"/>
      <c r="P4" s="21"/>
      <c r="Q4" s="21"/>
      <c r="R4" s="21"/>
      <c r="S4" s="21"/>
      <c r="T4" s="21"/>
      <c r="U4" s="21"/>
      <c r="V4" s="21"/>
      <c r="W4" s="21"/>
      <c r="X4" s="21"/>
      <c r="Y4" s="21"/>
      <c r="Z4" s="21"/>
    </row>
    <row r="5" spans="1:26" s="32" customFormat="1" ht="41.45" customHeight="1" x14ac:dyDescent="0.25">
      <c r="A5" s="220" t="s">
        <v>173</v>
      </c>
      <c r="B5" s="221"/>
      <c r="C5" s="221"/>
      <c r="D5" s="221"/>
      <c r="E5" s="221"/>
      <c r="F5" s="221"/>
      <c r="G5" s="221"/>
      <c r="H5" s="221"/>
      <c r="I5" s="221"/>
      <c r="J5" s="221"/>
      <c r="K5" s="221"/>
      <c r="L5" s="221"/>
      <c r="M5" s="20"/>
      <c r="N5" s="20"/>
      <c r="O5" s="20"/>
      <c r="P5" s="20"/>
      <c r="Q5" s="20"/>
      <c r="R5" s="20"/>
      <c r="S5" s="20"/>
      <c r="T5" s="20"/>
      <c r="U5" s="20"/>
      <c r="V5" s="20"/>
      <c r="W5" s="20"/>
      <c r="X5" s="20"/>
      <c r="Y5" s="20"/>
      <c r="Z5" s="20"/>
    </row>
    <row r="6" spans="1:26" s="33" customFormat="1" ht="13.5" customHeight="1" x14ac:dyDescent="0.2">
      <c r="A6" s="28" t="s">
        <v>174</v>
      </c>
      <c r="B6" s="28"/>
      <c r="C6" s="40"/>
      <c r="D6" s="40"/>
      <c r="E6" s="40"/>
      <c r="F6" s="40"/>
      <c r="G6" s="21"/>
      <c r="H6" s="21"/>
      <c r="I6" s="21"/>
      <c r="J6" s="21"/>
      <c r="K6" s="21"/>
      <c r="L6" s="21"/>
      <c r="M6" s="21"/>
      <c r="N6" s="21"/>
      <c r="O6" s="21"/>
      <c r="P6" s="21"/>
      <c r="Q6" s="21"/>
      <c r="R6" s="21"/>
      <c r="S6" s="21"/>
      <c r="T6" s="21"/>
      <c r="U6" s="21"/>
      <c r="V6" s="21"/>
      <c r="W6" s="21"/>
      <c r="X6" s="21"/>
      <c r="Y6" s="21"/>
      <c r="Z6" s="21"/>
    </row>
    <row r="7" spans="1:26" ht="13.5" customHeight="1" x14ac:dyDescent="0.2">
      <c r="A7" s="1" t="s">
        <v>175</v>
      </c>
      <c r="B7" s="1" t="s">
        <v>176</v>
      </c>
      <c r="C7" s="60" t="s">
        <v>133</v>
      </c>
      <c r="D7" s="60" t="s">
        <v>134</v>
      </c>
      <c r="E7" s="60" t="s">
        <v>135</v>
      </c>
      <c r="F7" s="60" t="s">
        <v>136</v>
      </c>
      <c r="G7" s="60" t="s">
        <v>137</v>
      </c>
      <c r="H7" s="60" t="s">
        <v>138</v>
      </c>
      <c r="I7" s="60" t="s">
        <v>139</v>
      </c>
      <c r="J7" s="60" t="s">
        <v>140</v>
      </c>
      <c r="K7" s="60" t="s">
        <v>141</v>
      </c>
      <c r="L7" s="60" t="s">
        <v>142</v>
      </c>
      <c r="M7" s="60" t="s">
        <v>143</v>
      </c>
      <c r="N7" s="60" t="s">
        <v>144</v>
      </c>
      <c r="O7" s="2"/>
      <c r="P7" s="2"/>
      <c r="Q7" s="2"/>
      <c r="R7" s="2"/>
      <c r="S7" s="2"/>
      <c r="T7" s="2"/>
      <c r="U7" s="2"/>
      <c r="V7" s="2"/>
      <c r="W7" s="2"/>
      <c r="X7" s="2"/>
      <c r="Y7" s="2"/>
      <c r="Z7" s="2"/>
    </row>
    <row r="8" spans="1:26" ht="13.5" customHeight="1" x14ac:dyDescent="0.2">
      <c r="A8" s="58" t="s">
        <v>166</v>
      </c>
      <c r="B8" s="58" t="s">
        <v>43</v>
      </c>
      <c r="C8" s="59" t="e">
        <f>SUMIFS('Variance Analysis'!C$30:C$45,'Variance Analysis'!$B$30:$B$45,'Variance Analysis'!$B33,'Variance Analysis'!$A$30:$A$45,'Variance Analysis'!$A$30)</f>
        <v>#REF!</v>
      </c>
      <c r="D8" s="59" t="e">
        <f>SUMIFS('Variance Analysis'!D$30:D$45,'Variance Analysis'!$B$30:$B$45,'Variance Analysis'!$B33,'Variance Analysis'!$A$30:$A$45,'Variance Analysis'!$A$30)</f>
        <v>#REF!</v>
      </c>
      <c r="E8" s="59" t="e">
        <f>SUMIFS('Variance Analysis'!E$30:E$45,'Variance Analysis'!$B$30:$B$45,'Variance Analysis'!$B33,'Variance Analysis'!$A$30:$A$45,'Variance Analysis'!$A$30)</f>
        <v>#REF!</v>
      </c>
      <c r="F8" s="59" t="e">
        <f>SUMIFS('Variance Analysis'!F$30:F$45,'Variance Analysis'!$B$30:$B$45,'Variance Analysis'!$B33,'Variance Analysis'!$A$30:$A$45,'Variance Analysis'!$A$30)</f>
        <v>#REF!</v>
      </c>
      <c r="G8" s="59" t="e">
        <f>SUMIFS('Variance Analysis'!G$30:G$45,'Variance Analysis'!$B$30:$B$45,'Variance Analysis'!$B33,'Variance Analysis'!$A$30:$A$45,'Variance Analysis'!$A$30)</f>
        <v>#REF!</v>
      </c>
      <c r="H8" s="59" t="e">
        <f>SUMIFS('Variance Analysis'!H$30:H$45,'Variance Analysis'!$B$30:$B$45,'Variance Analysis'!$B33,'Variance Analysis'!$A$30:$A$45,'Variance Analysis'!$A$30)</f>
        <v>#REF!</v>
      </c>
      <c r="I8" s="59" t="e">
        <f>SUMIFS('Variance Analysis'!I$30:I$45,'Variance Analysis'!$B$30:$B$45,'Variance Analysis'!$B33,'Variance Analysis'!$A$30:$A$45,'Variance Analysis'!$A$30)</f>
        <v>#REF!</v>
      </c>
      <c r="J8" s="59" t="e">
        <f>SUMIFS('Variance Analysis'!J$30:J$45,'Variance Analysis'!$B$30:$B$45,'Variance Analysis'!$B33,'Variance Analysis'!$A$30:$A$45,'Variance Analysis'!$A$30)</f>
        <v>#REF!</v>
      </c>
      <c r="K8" s="59" t="e">
        <f>SUMIFS('Variance Analysis'!K$30:K$45,'Variance Analysis'!$B$30:$B$45,'Variance Analysis'!$B33,'Variance Analysis'!$A$30:$A$45,'Variance Analysis'!$A$30)</f>
        <v>#REF!</v>
      </c>
      <c r="L8" s="59" t="e">
        <f>SUMIFS('Variance Analysis'!L$30:L$45,'Variance Analysis'!$B$30:$B$45,'Variance Analysis'!$B33,'Variance Analysis'!$A$30:$A$45,'Variance Analysis'!$A$30)</f>
        <v>#REF!</v>
      </c>
      <c r="M8" s="59" t="e">
        <f>SUMIFS('Variance Analysis'!M$30:M$45,'Variance Analysis'!$B$30:$B$45,'Variance Analysis'!$B33,'Variance Analysis'!$A$30:$A$45,'Variance Analysis'!$A$30)</f>
        <v>#REF!</v>
      </c>
      <c r="N8" s="59" t="e">
        <f>SUMIFS('Variance Analysis'!N$30:N$45,'Variance Analysis'!$B$30:$B$45,'Variance Analysis'!$B33,'Variance Analysis'!$A$30:$A$45,'Variance Analysis'!$A$30)</f>
        <v>#REF!</v>
      </c>
      <c r="O8" s="2"/>
      <c r="P8" s="2"/>
      <c r="Q8" s="2"/>
      <c r="R8" s="2"/>
      <c r="S8" s="2"/>
      <c r="T8" s="2"/>
      <c r="U8" s="2"/>
      <c r="V8" s="2"/>
      <c r="W8" s="2"/>
      <c r="X8" s="2"/>
      <c r="Y8" s="2"/>
      <c r="Z8" s="2"/>
    </row>
    <row r="9" spans="1:26" ht="13.5" customHeight="1" x14ac:dyDescent="0.2">
      <c r="A9" s="58" t="s">
        <v>167</v>
      </c>
      <c r="B9" s="58" t="s">
        <v>43</v>
      </c>
      <c r="C9" s="59" t="e">
        <f>SUMIFS('Variance Analysis'!C$30:C$45,'Variance Analysis'!$B$30:$B$45,'Variance Analysis'!$B$31,'Variance Analysis'!$A$30:$A$45,'Variance Analysis'!$A$30)</f>
        <v>#REF!</v>
      </c>
      <c r="D9" s="59" t="e">
        <f>SUMIFS('Variance Analysis'!D$30:D$45,'Variance Analysis'!$B$30:$B$45,'Variance Analysis'!$B$31,'Variance Analysis'!$A$30:$A$45,'Variance Analysis'!$A$30)</f>
        <v>#REF!</v>
      </c>
      <c r="E9" s="59" t="e">
        <f>SUMIFS('Variance Analysis'!E$30:E$45,'Variance Analysis'!$B$30:$B$45,'Variance Analysis'!$B$31,'Variance Analysis'!$A$30:$A$45,'Variance Analysis'!$A$30)</f>
        <v>#REF!</v>
      </c>
      <c r="F9" s="59" t="e">
        <f>SUMIFS('Variance Analysis'!F$30:F$45,'Variance Analysis'!$B$30:$B$45,'Variance Analysis'!$B$31,'Variance Analysis'!$A$30:$A$45,'Variance Analysis'!$A$30)</f>
        <v>#REF!</v>
      </c>
      <c r="G9" s="59" t="e">
        <f>SUMIFS('Variance Analysis'!G$30:G$45,'Variance Analysis'!$B$30:$B$45,'Variance Analysis'!$B$31,'Variance Analysis'!$A$30:$A$45,'Variance Analysis'!$A$30)</f>
        <v>#REF!</v>
      </c>
      <c r="H9" s="59" t="e">
        <f>SUMIFS('Variance Analysis'!H$30:H$45,'Variance Analysis'!$B$30:$B$45,'Variance Analysis'!$B$31,'Variance Analysis'!$A$30:$A$45,'Variance Analysis'!$A$30)</f>
        <v>#REF!</v>
      </c>
      <c r="I9" s="59" t="e">
        <f>SUMIFS('Variance Analysis'!I$30:I$45,'Variance Analysis'!$B$30:$B$45,'Variance Analysis'!$B$31,'Variance Analysis'!$A$30:$A$45,'Variance Analysis'!$A$30)</f>
        <v>#REF!</v>
      </c>
      <c r="J9" s="59" t="e">
        <f>SUMIFS('Variance Analysis'!J$30:J$45,'Variance Analysis'!$B$30:$B$45,'Variance Analysis'!$B$31,'Variance Analysis'!$A$30:$A$45,'Variance Analysis'!$A$30)</f>
        <v>#REF!</v>
      </c>
      <c r="K9" s="59" t="e">
        <f>SUMIFS('Variance Analysis'!K$30:K$45,'Variance Analysis'!$B$30:$B$45,'Variance Analysis'!$B$31,'Variance Analysis'!$A$30:$A$45,'Variance Analysis'!$A$30)</f>
        <v>#REF!</v>
      </c>
      <c r="L9" s="59" t="e">
        <f>SUMIFS('Variance Analysis'!L$30:L$45,'Variance Analysis'!$B$30:$B$45,'Variance Analysis'!$B$31,'Variance Analysis'!$A$30:$A$45,'Variance Analysis'!$A$30)</f>
        <v>#REF!</v>
      </c>
      <c r="M9" s="59" t="e">
        <f>SUMIFS('Variance Analysis'!M$30:M$45,'Variance Analysis'!$B$30:$B$45,'Variance Analysis'!$B$31,'Variance Analysis'!$A$30:$A$45,'Variance Analysis'!$A$30)</f>
        <v>#REF!</v>
      </c>
      <c r="N9" s="59" t="e">
        <f>SUMIFS('Variance Analysis'!N$30:N$45,'Variance Analysis'!$B$30:$B$45,'Variance Analysis'!$B$31,'Variance Analysis'!$A$30:$A$45,'Variance Analysis'!$A$30)</f>
        <v>#REF!</v>
      </c>
      <c r="O9" s="2"/>
      <c r="P9" s="2"/>
      <c r="Q9" s="2"/>
      <c r="R9" s="2"/>
      <c r="S9" s="2"/>
      <c r="T9" s="2"/>
      <c r="U9" s="2"/>
      <c r="V9" s="2"/>
      <c r="W9" s="2"/>
      <c r="X9" s="2"/>
      <c r="Y9" s="2"/>
      <c r="Z9" s="2"/>
    </row>
    <row r="10" spans="1:26" ht="13.5" customHeight="1" x14ac:dyDescent="0.2">
      <c r="A10" s="58" t="s">
        <v>168</v>
      </c>
      <c r="B10" s="58" t="s">
        <v>43</v>
      </c>
      <c r="C10" s="59" t="e">
        <f>SUMIFS('Variance Analysis'!C$30:C$45,'Variance Analysis'!$B$30:$B$45,'Variance Analysis'!$B32,'Variance Analysis'!$A$30:$A$45,'Variance Analysis'!$A$30)</f>
        <v>#REF!</v>
      </c>
      <c r="D10" s="59" t="e">
        <f>SUMIFS('Variance Analysis'!D$30:D$45,'Variance Analysis'!$B$30:$B$45,'Variance Analysis'!$B32,'Variance Analysis'!$A$30:$A$45,'Variance Analysis'!$A$30)</f>
        <v>#REF!</v>
      </c>
      <c r="E10" s="59" t="e">
        <f>SUMIFS('Variance Analysis'!E$30:E$45,'Variance Analysis'!$B$30:$B$45,'Variance Analysis'!$B32,'Variance Analysis'!$A$30:$A$45,'Variance Analysis'!$A$30)</f>
        <v>#REF!</v>
      </c>
      <c r="F10" s="59" t="e">
        <f>SUMIFS('Variance Analysis'!F$30:F$45,'Variance Analysis'!$B$30:$B$45,'Variance Analysis'!$B32,'Variance Analysis'!$A$30:$A$45,'Variance Analysis'!$A$30)</f>
        <v>#REF!</v>
      </c>
      <c r="G10" s="59" t="e">
        <f>SUMIFS('Variance Analysis'!G$30:G$45,'Variance Analysis'!$B$30:$B$45,'Variance Analysis'!$B32,'Variance Analysis'!$A$30:$A$45,'Variance Analysis'!$A$30)</f>
        <v>#REF!</v>
      </c>
      <c r="H10" s="59" t="e">
        <f>SUMIFS('Variance Analysis'!H$30:H$45,'Variance Analysis'!$B$30:$B$45,'Variance Analysis'!$B32,'Variance Analysis'!$A$30:$A$45,'Variance Analysis'!$A$30)</f>
        <v>#REF!</v>
      </c>
      <c r="I10" s="59" t="e">
        <f>SUMIFS('Variance Analysis'!I$30:I$45,'Variance Analysis'!$B$30:$B$45,'Variance Analysis'!$B32,'Variance Analysis'!$A$30:$A$45,'Variance Analysis'!$A$30)</f>
        <v>#REF!</v>
      </c>
      <c r="J10" s="59" t="e">
        <f>SUMIFS('Variance Analysis'!J$30:J$45,'Variance Analysis'!$B$30:$B$45,'Variance Analysis'!$B32,'Variance Analysis'!$A$30:$A$45,'Variance Analysis'!$A$30)</f>
        <v>#REF!</v>
      </c>
      <c r="K10" s="59" t="e">
        <f>SUMIFS('Variance Analysis'!K$30:K$45,'Variance Analysis'!$B$30:$B$45,'Variance Analysis'!$B32,'Variance Analysis'!$A$30:$A$45,'Variance Analysis'!$A$30)</f>
        <v>#REF!</v>
      </c>
      <c r="L10" s="59" t="e">
        <f>SUMIFS('Variance Analysis'!L$30:L$45,'Variance Analysis'!$B$30:$B$45,'Variance Analysis'!$B32,'Variance Analysis'!$A$30:$A$45,'Variance Analysis'!$A$30)</f>
        <v>#REF!</v>
      </c>
      <c r="M10" s="59" t="e">
        <f>SUMIFS('Variance Analysis'!M$30:M$45,'Variance Analysis'!$B$30:$B$45,'Variance Analysis'!$B32,'Variance Analysis'!$A$30:$A$45,'Variance Analysis'!$A$30)</f>
        <v>#REF!</v>
      </c>
      <c r="N10" s="59" t="e">
        <f>SUMIFS('Variance Analysis'!N$30:N$45,'Variance Analysis'!$B$30:$B$45,'Variance Analysis'!$B32,'Variance Analysis'!$A$30:$A$45,'Variance Analysis'!$A$30)</f>
        <v>#REF!</v>
      </c>
      <c r="O10" s="2"/>
      <c r="P10" s="2"/>
      <c r="Q10" s="2"/>
      <c r="R10" s="2"/>
      <c r="S10" s="2"/>
      <c r="T10" s="2"/>
      <c r="U10" s="2"/>
      <c r="V10" s="2"/>
      <c r="W10" s="2"/>
      <c r="X10" s="2"/>
      <c r="Y10" s="2"/>
      <c r="Z10" s="2"/>
    </row>
    <row r="11" spans="1:26" ht="13.5" customHeight="1" thickBot="1" x14ac:dyDescent="0.25">
      <c r="A11" s="58" t="s">
        <v>145</v>
      </c>
      <c r="B11" s="58" t="s">
        <v>177</v>
      </c>
      <c r="C11" s="69" t="e">
        <f>#REF!</f>
        <v>#REF!</v>
      </c>
      <c r="D11" s="69" t="e">
        <f>#REF!</f>
        <v>#REF!</v>
      </c>
      <c r="E11" s="69" t="e">
        <f>#REF!</f>
        <v>#REF!</v>
      </c>
      <c r="F11" s="69" t="e">
        <f>#REF!</f>
        <v>#REF!</v>
      </c>
      <c r="G11" s="69" t="e">
        <f>#REF!</f>
        <v>#REF!</v>
      </c>
      <c r="H11" s="69" t="e">
        <f>#REF!</f>
        <v>#REF!</v>
      </c>
      <c r="I11" s="69" t="e">
        <f>#REF!</f>
        <v>#REF!</v>
      </c>
      <c r="J11" s="69" t="e">
        <f>#REF!</f>
        <v>#REF!</v>
      </c>
      <c r="K11" s="69" t="e">
        <f>#REF!</f>
        <v>#REF!</v>
      </c>
      <c r="L11" s="69" t="e">
        <f>#REF!</f>
        <v>#REF!</v>
      </c>
      <c r="M11" s="69" t="e">
        <f>#REF!</f>
        <v>#REF!</v>
      </c>
      <c r="N11" s="69" t="e">
        <f>#REF!</f>
        <v>#REF!</v>
      </c>
      <c r="O11" s="2"/>
      <c r="P11" s="2"/>
      <c r="Q11" s="2"/>
      <c r="R11" s="2"/>
      <c r="S11" s="2"/>
      <c r="T11" s="2"/>
      <c r="U11" s="2"/>
      <c r="V11" s="2"/>
      <c r="W11" s="2"/>
      <c r="X11" s="2"/>
      <c r="Y11" s="2"/>
      <c r="Z11" s="2"/>
    </row>
    <row r="12" spans="1:26" ht="13.5" customHeight="1" thickTop="1" thickBot="1" x14ac:dyDescent="0.25">
      <c r="A12" s="14" t="s">
        <v>178</v>
      </c>
      <c r="B12" s="15" t="s">
        <v>179</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x14ac:dyDescent="0.2">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33" customFormat="1" ht="13.5" customHeight="1" x14ac:dyDescent="0.2">
      <c r="A14" s="28" t="s">
        <v>180</v>
      </c>
      <c r="B14" s="28"/>
      <c r="C14" s="40"/>
      <c r="D14" s="40"/>
      <c r="E14" s="40"/>
      <c r="F14" s="40"/>
      <c r="G14" s="21"/>
      <c r="H14" s="21"/>
      <c r="I14" s="21"/>
      <c r="J14" s="21"/>
      <c r="K14" s="21"/>
      <c r="L14" s="21"/>
      <c r="M14" s="21"/>
      <c r="N14" s="21"/>
      <c r="O14" s="21"/>
      <c r="P14" s="21"/>
      <c r="Q14" s="21"/>
      <c r="R14" s="21"/>
      <c r="S14" s="21"/>
      <c r="T14" s="21"/>
      <c r="U14" s="21"/>
      <c r="V14" s="21"/>
      <c r="W14" s="21"/>
      <c r="X14" s="21"/>
      <c r="Y14" s="21"/>
      <c r="Z14" s="21"/>
    </row>
    <row r="15" spans="1:26" s="33" customFormat="1" ht="13.5" customHeight="1" x14ac:dyDescent="0.2">
      <c r="A15" s="28" t="s">
        <v>175</v>
      </c>
      <c r="B15" s="28" t="s">
        <v>176</v>
      </c>
      <c r="C15" s="61" t="s">
        <v>133</v>
      </c>
      <c r="D15" s="61" t="s">
        <v>134</v>
      </c>
      <c r="E15" s="61" t="s">
        <v>135</v>
      </c>
      <c r="F15" s="61" t="s">
        <v>136</v>
      </c>
      <c r="G15" s="61" t="s">
        <v>137</v>
      </c>
      <c r="H15" s="61" t="s">
        <v>138</v>
      </c>
      <c r="I15" s="61" t="s">
        <v>139</v>
      </c>
      <c r="J15" s="61" t="s">
        <v>140</v>
      </c>
      <c r="K15" s="61" t="s">
        <v>141</v>
      </c>
      <c r="L15" s="61" t="s">
        <v>142</v>
      </c>
      <c r="M15" s="61" t="s">
        <v>143</v>
      </c>
      <c r="N15" s="61" t="s">
        <v>144</v>
      </c>
      <c r="O15" s="21"/>
      <c r="P15" s="21"/>
      <c r="Q15" s="21"/>
      <c r="R15" s="21"/>
      <c r="S15" s="21"/>
      <c r="T15" s="21"/>
      <c r="U15" s="21"/>
      <c r="V15" s="21"/>
      <c r="W15" s="21"/>
      <c r="X15" s="21"/>
      <c r="Y15" s="21"/>
      <c r="Z15" s="21"/>
    </row>
    <row r="16" spans="1:26" ht="13.5" customHeight="1" x14ac:dyDescent="0.2">
      <c r="A16" s="58" t="s">
        <v>166</v>
      </c>
      <c r="B16" s="58" t="s">
        <v>43</v>
      </c>
      <c r="C16" s="59" t="e">
        <f>SUMIFS('Variance Analysis'!C$30:C$45,'Variance Analysis'!$B$30:$B$45,'Variance Analysis'!$B37,'Variance Analysis'!$A$30:$A$45,'Variance Analysis'!$A$34)</f>
        <v>#REF!</v>
      </c>
      <c r="D16" s="59" t="e">
        <f>SUMIFS('Variance Analysis'!D$30:D$45,'Variance Analysis'!$B$30:$B$45,'Variance Analysis'!$B37,'Variance Analysis'!$A$30:$A$45,'Variance Analysis'!$A$34)</f>
        <v>#REF!</v>
      </c>
      <c r="E16" s="59" t="e">
        <f>SUMIFS('Variance Analysis'!E$30:E$45,'Variance Analysis'!$B$30:$B$45,'Variance Analysis'!$B37,'Variance Analysis'!$A$30:$A$45,'Variance Analysis'!$A$34)</f>
        <v>#REF!</v>
      </c>
      <c r="F16" s="59" t="e">
        <f>SUMIFS('Variance Analysis'!F$30:F$45,'Variance Analysis'!$B$30:$B$45,'Variance Analysis'!$B37,'Variance Analysis'!$A$30:$A$45,'Variance Analysis'!$A$34)</f>
        <v>#REF!</v>
      </c>
      <c r="G16" s="59" t="e">
        <f>SUMIFS('Variance Analysis'!G$30:G$45,'Variance Analysis'!$B$30:$B$45,'Variance Analysis'!$B37,'Variance Analysis'!$A$30:$A$45,'Variance Analysis'!$A$34)</f>
        <v>#REF!</v>
      </c>
      <c r="H16" s="59" t="e">
        <f>SUMIFS('Variance Analysis'!H$30:H$45,'Variance Analysis'!$B$30:$B$45,'Variance Analysis'!$B37,'Variance Analysis'!$A$30:$A$45,'Variance Analysis'!$A$34)</f>
        <v>#REF!</v>
      </c>
      <c r="I16" s="59" t="e">
        <f>SUMIFS('Variance Analysis'!I$30:I$45,'Variance Analysis'!$B$30:$B$45,'Variance Analysis'!$B37,'Variance Analysis'!$A$30:$A$45,'Variance Analysis'!$A$34)</f>
        <v>#REF!</v>
      </c>
      <c r="J16" s="59" t="e">
        <f>SUMIFS('Variance Analysis'!J$30:J$45,'Variance Analysis'!$B$30:$B$45,'Variance Analysis'!$B37,'Variance Analysis'!$A$30:$A$45,'Variance Analysis'!$A$34)</f>
        <v>#REF!</v>
      </c>
      <c r="K16" s="59" t="e">
        <f>SUMIFS('Variance Analysis'!K$30:K$45,'Variance Analysis'!$B$30:$B$45,'Variance Analysis'!$B37,'Variance Analysis'!$A$30:$A$45,'Variance Analysis'!$A$34)</f>
        <v>#REF!</v>
      </c>
      <c r="L16" s="59" t="e">
        <f>SUMIFS('Variance Analysis'!L$30:L$45,'Variance Analysis'!$B$30:$B$45,'Variance Analysis'!$B37,'Variance Analysis'!$A$30:$A$45,'Variance Analysis'!$A$34)</f>
        <v>#REF!</v>
      </c>
      <c r="M16" s="59" t="e">
        <f>SUMIFS('Variance Analysis'!M$30:M$45,'Variance Analysis'!$B$30:$B$45,'Variance Analysis'!$B37,'Variance Analysis'!$A$30:$A$45,'Variance Analysis'!$A$34)</f>
        <v>#REF!</v>
      </c>
      <c r="N16" s="59" t="e">
        <f>SUMIFS('Variance Analysis'!N$30:N$45,'Variance Analysis'!$B$30:$B$45,'Variance Analysis'!$B37,'Variance Analysis'!$A$30:$A$45,'Variance Analysis'!$A$34)</f>
        <v>#REF!</v>
      </c>
      <c r="O16" s="2"/>
      <c r="P16" s="2"/>
      <c r="Q16" s="2"/>
      <c r="R16" s="2"/>
      <c r="S16" s="2"/>
      <c r="T16" s="2"/>
      <c r="U16" s="2"/>
      <c r="V16" s="2"/>
      <c r="W16" s="2"/>
      <c r="X16" s="2"/>
      <c r="Y16" s="2"/>
      <c r="Z16" s="2"/>
    </row>
    <row r="17" spans="1:26" ht="13.5" customHeight="1" x14ac:dyDescent="0.2">
      <c r="A17" s="58" t="s">
        <v>167</v>
      </c>
      <c r="B17" s="58" t="s">
        <v>43</v>
      </c>
      <c r="C17" s="59" t="e">
        <f>SUMIFS('Variance Analysis'!C$30:C$45,'Variance Analysis'!$B$30:$B$45,'Variance Analysis'!$B$35,'Variance Analysis'!$A$30:$A$45,'Variance Analysis'!$A$34)</f>
        <v>#REF!</v>
      </c>
      <c r="D17" s="59" t="e">
        <f>SUMIFS('Variance Analysis'!D$30:D$45,'Variance Analysis'!$B$30:$B$45,'Variance Analysis'!$B$35,'Variance Analysis'!$A$30:$A$45,'Variance Analysis'!$A$34)</f>
        <v>#REF!</v>
      </c>
      <c r="E17" s="59" t="e">
        <f>SUMIFS('Variance Analysis'!E$30:E$45,'Variance Analysis'!$B$30:$B$45,'Variance Analysis'!$B$35,'Variance Analysis'!$A$30:$A$45,'Variance Analysis'!$A$34)</f>
        <v>#REF!</v>
      </c>
      <c r="F17" s="59" t="e">
        <f>SUMIFS('Variance Analysis'!F$30:F$45,'Variance Analysis'!$B$30:$B$45,'Variance Analysis'!$B$35,'Variance Analysis'!$A$30:$A$45,'Variance Analysis'!$A$34)</f>
        <v>#REF!</v>
      </c>
      <c r="G17" s="59" t="e">
        <f>SUMIFS('Variance Analysis'!G$30:G$45,'Variance Analysis'!$B$30:$B$45,'Variance Analysis'!$B$35,'Variance Analysis'!$A$30:$A$45,'Variance Analysis'!$A$34)</f>
        <v>#REF!</v>
      </c>
      <c r="H17" s="59" t="e">
        <f>SUMIFS('Variance Analysis'!H$30:H$45,'Variance Analysis'!$B$30:$B$45,'Variance Analysis'!$B$35,'Variance Analysis'!$A$30:$A$45,'Variance Analysis'!$A$34)</f>
        <v>#REF!</v>
      </c>
      <c r="I17" s="59" t="e">
        <f>SUMIFS('Variance Analysis'!I$30:I$45,'Variance Analysis'!$B$30:$B$45,'Variance Analysis'!$B$35,'Variance Analysis'!$A$30:$A$45,'Variance Analysis'!$A$34)</f>
        <v>#REF!</v>
      </c>
      <c r="J17" s="59" t="e">
        <f>SUMIFS('Variance Analysis'!J$30:J$45,'Variance Analysis'!$B$30:$B$45,'Variance Analysis'!$B$35,'Variance Analysis'!$A$30:$A$45,'Variance Analysis'!$A$34)</f>
        <v>#REF!</v>
      </c>
      <c r="K17" s="59" t="e">
        <f>SUMIFS('Variance Analysis'!K$30:K$45,'Variance Analysis'!$B$30:$B$45,'Variance Analysis'!$B$35,'Variance Analysis'!$A$30:$A$45,'Variance Analysis'!$A$34)</f>
        <v>#REF!</v>
      </c>
      <c r="L17" s="59" t="e">
        <f>SUMIFS('Variance Analysis'!L$30:L$45,'Variance Analysis'!$B$30:$B$45,'Variance Analysis'!$B$35,'Variance Analysis'!$A$30:$A$45,'Variance Analysis'!$A$34)</f>
        <v>#REF!</v>
      </c>
      <c r="M17" s="59" t="e">
        <f>SUMIFS('Variance Analysis'!M$30:M$45,'Variance Analysis'!$B$30:$B$45,'Variance Analysis'!$B$35,'Variance Analysis'!$A$30:$A$45,'Variance Analysis'!$A$34)</f>
        <v>#REF!</v>
      </c>
      <c r="N17" s="59" t="e">
        <f>SUMIFS('Variance Analysis'!N$30:N$45,'Variance Analysis'!$B$30:$B$45,'Variance Analysis'!$B$35,'Variance Analysis'!$A$30:$A$45,'Variance Analysis'!$A$34)</f>
        <v>#REF!</v>
      </c>
      <c r="O17" s="2"/>
      <c r="P17" s="2"/>
      <c r="Q17" s="2"/>
      <c r="R17" s="2"/>
      <c r="S17" s="2"/>
      <c r="T17" s="2"/>
      <c r="U17" s="2"/>
      <c r="V17" s="2"/>
      <c r="W17" s="2"/>
      <c r="X17" s="2"/>
      <c r="Y17" s="2"/>
      <c r="Z17" s="2"/>
    </row>
    <row r="18" spans="1:26" ht="13.5" customHeight="1" x14ac:dyDescent="0.2">
      <c r="A18" s="58" t="s">
        <v>168</v>
      </c>
      <c r="B18" s="58" t="s">
        <v>43</v>
      </c>
      <c r="C18" s="59" t="e">
        <f>SUMIFS('Variance Analysis'!C$30:C$45,'Variance Analysis'!$B$30:$B$45,'Variance Analysis'!$B36,'Variance Analysis'!$A$30:$A$45,'Variance Analysis'!$A$34)</f>
        <v>#REF!</v>
      </c>
      <c r="D18" s="59" t="e">
        <f>SUMIFS('Variance Analysis'!D$30:D$45,'Variance Analysis'!$B$30:$B$45,'Variance Analysis'!$B36,'Variance Analysis'!$A$30:$A$45,'Variance Analysis'!$A$34)</f>
        <v>#REF!</v>
      </c>
      <c r="E18" s="59" t="e">
        <f>SUMIFS('Variance Analysis'!E$30:E$45,'Variance Analysis'!$B$30:$B$45,'Variance Analysis'!$B36,'Variance Analysis'!$A$30:$A$45,'Variance Analysis'!$A$34)</f>
        <v>#REF!</v>
      </c>
      <c r="F18" s="59" t="e">
        <f>SUMIFS('Variance Analysis'!F$30:F$45,'Variance Analysis'!$B$30:$B$45,'Variance Analysis'!$B36,'Variance Analysis'!$A$30:$A$45,'Variance Analysis'!$A$34)</f>
        <v>#REF!</v>
      </c>
      <c r="G18" s="59" t="e">
        <f>SUMIFS('Variance Analysis'!G$30:G$45,'Variance Analysis'!$B$30:$B$45,'Variance Analysis'!$B36,'Variance Analysis'!$A$30:$A$45,'Variance Analysis'!$A$34)</f>
        <v>#REF!</v>
      </c>
      <c r="H18" s="59" t="e">
        <f>SUMIFS('Variance Analysis'!H$30:H$45,'Variance Analysis'!$B$30:$B$45,'Variance Analysis'!$B36,'Variance Analysis'!$A$30:$A$45,'Variance Analysis'!$A$34)</f>
        <v>#REF!</v>
      </c>
      <c r="I18" s="59" t="e">
        <f>SUMIFS('Variance Analysis'!I$30:I$45,'Variance Analysis'!$B$30:$B$45,'Variance Analysis'!$B36,'Variance Analysis'!$A$30:$A$45,'Variance Analysis'!$A$34)</f>
        <v>#REF!</v>
      </c>
      <c r="J18" s="59" t="e">
        <f>SUMIFS('Variance Analysis'!J$30:J$45,'Variance Analysis'!$B$30:$B$45,'Variance Analysis'!$B36,'Variance Analysis'!$A$30:$A$45,'Variance Analysis'!$A$34)</f>
        <v>#REF!</v>
      </c>
      <c r="K18" s="59" t="e">
        <f>SUMIFS('Variance Analysis'!K$30:K$45,'Variance Analysis'!$B$30:$B$45,'Variance Analysis'!$B36,'Variance Analysis'!$A$30:$A$45,'Variance Analysis'!$A$34)</f>
        <v>#REF!</v>
      </c>
      <c r="L18" s="59" t="e">
        <f>SUMIFS('Variance Analysis'!L$30:L$45,'Variance Analysis'!$B$30:$B$45,'Variance Analysis'!$B36,'Variance Analysis'!$A$30:$A$45,'Variance Analysis'!$A$34)</f>
        <v>#REF!</v>
      </c>
      <c r="M18" s="59" t="e">
        <f>SUMIFS('Variance Analysis'!M$30:M$45,'Variance Analysis'!$B$30:$B$45,'Variance Analysis'!$B36,'Variance Analysis'!$A$30:$A$45,'Variance Analysis'!$A$34)</f>
        <v>#REF!</v>
      </c>
      <c r="N18" s="59" t="e">
        <f>SUMIFS('Variance Analysis'!N$30:N$45,'Variance Analysis'!$B$30:$B$45,'Variance Analysis'!$B36,'Variance Analysis'!$A$30:$A$45,'Variance Analysis'!$A$34)</f>
        <v>#REF!</v>
      </c>
      <c r="O18" s="2"/>
      <c r="P18" s="2"/>
      <c r="Q18" s="2"/>
      <c r="R18" s="2"/>
      <c r="S18" s="2"/>
      <c r="T18" s="2"/>
      <c r="U18" s="2"/>
      <c r="V18" s="2"/>
      <c r="W18" s="2"/>
      <c r="X18" s="2"/>
      <c r="Y18" s="2"/>
      <c r="Z18" s="2"/>
    </row>
    <row r="19" spans="1:26" ht="13.5" customHeight="1" thickBot="1" x14ac:dyDescent="0.25">
      <c r="A19" s="58" t="s">
        <v>149</v>
      </c>
      <c r="B19" s="58" t="s">
        <v>177</v>
      </c>
      <c r="C19" s="69" t="e">
        <f>#REF!</f>
        <v>#REF!</v>
      </c>
      <c r="D19" s="69" t="e">
        <f>#REF!</f>
        <v>#REF!</v>
      </c>
      <c r="E19" s="69" t="e">
        <f>#REF!</f>
        <v>#REF!</v>
      </c>
      <c r="F19" s="69" t="e">
        <f>#REF!</f>
        <v>#REF!</v>
      </c>
      <c r="G19" s="69" t="e">
        <f>#REF!</f>
        <v>#REF!</v>
      </c>
      <c r="H19" s="69" t="e">
        <f>#REF!</f>
        <v>#REF!</v>
      </c>
      <c r="I19" s="69" t="e">
        <f>#REF!</f>
        <v>#REF!</v>
      </c>
      <c r="J19" s="69" t="e">
        <f>#REF!</f>
        <v>#REF!</v>
      </c>
      <c r="K19" s="69" t="e">
        <f>#REF!</f>
        <v>#REF!</v>
      </c>
      <c r="L19" s="69" t="e">
        <f>#REF!</f>
        <v>#REF!</v>
      </c>
      <c r="M19" s="69" t="e">
        <f>#REF!</f>
        <v>#REF!</v>
      </c>
      <c r="N19" s="69" t="e">
        <f>#REF!</f>
        <v>#REF!</v>
      </c>
      <c r="O19" s="2"/>
      <c r="P19" s="2"/>
      <c r="Q19" s="2"/>
      <c r="R19" s="2"/>
      <c r="S19" s="2"/>
      <c r="T19" s="2"/>
      <c r="U19" s="2"/>
      <c r="V19" s="2"/>
      <c r="W19" s="2"/>
      <c r="X19" s="2"/>
      <c r="Y19" s="2"/>
      <c r="Z19" s="2"/>
    </row>
    <row r="20" spans="1:26" ht="13.5" customHeight="1" thickTop="1" thickBot="1" x14ac:dyDescent="0.25">
      <c r="A20" s="14" t="s">
        <v>178</v>
      </c>
      <c r="B20" s="15" t="s">
        <v>179</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
      <c r="P20" s="2"/>
      <c r="Q20" s="2"/>
      <c r="R20" s="2"/>
      <c r="S20" s="2"/>
      <c r="T20" s="2"/>
      <c r="U20" s="2"/>
      <c r="V20" s="2"/>
      <c r="W20" s="2"/>
      <c r="X20" s="2"/>
      <c r="Y20" s="2"/>
      <c r="Z20" s="2"/>
    </row>
    <row r="21" spans="1:26" ht="13.5" customHeight="1" x14ac:dyDescent="0.2">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33" customFormat="1" ht="13.5" customHeight="1" x14ac:dyDescent="0.2">
      <c r="A22" s="28" t="s">
        <v>181</v>
      </c>
      <c r="B22" s="28"/>
      <c r="C22" s="40"/>
      <c r="D22" s="40"/>
      <c r="E22" s="40"/>
      <c r="F22" s="40"/>
      <c r="G22" s="21"/>
      <c r="H22" s="21"/>
      <c r="I22" s="21"/>
      <c r="J22" s="21"/>
      <c r="K22" s="21"/>
      <c r="L22" s="21"/>
      <c r="M22" s="21"/>
      <c r="N22" s="21"/>
      <c r="O22" s="21"/>
      <c r="P22" s="21"/>
      <c r="Q22" s="21"/>
      <c r="R22" s="21"/>
      <c r="S22" s="21"/>
      <c r="T22" s="21"/>
      <c r="U22" s="21"/>
      <c r="V22" s="21"/>
      <c r="W22" s="21"/>
      <c r="X22" s="21"/>
      <c r="Y22" s="21"/>
      <c r="Z22" s="21"/>
    </row>
    <row r="23" spans="1:26" s="33" customFormat="1" ht="13.5" customHeight="1" x14ac:dyDescent="0.2">
      <c r="A23" s="28" t="s">
        <v>175</v>
      </c>
      <c r="B23" s="28" t="s">
        <v>176</v>
      </c>
      <c r="C23" s="61" t="s">
        <v>133</v>
      </c>
      <c r="D23" s="61" t="s">
        <v>134</v>
      </c>
      <c r="E23" s="61" t="s">
        <v>135</v>
      </c>
      <c r="F23" s="61" t="s">
        <v>136</v>
      </c>
      <c r="G23" s="61" t="s">
        <v>137</v>
      </c>
      <c r="H23" s="61" t="s">
        <v>138</v>
      </c>
      <c r="I23" s="61" t="s">
        <v>139</v>
      </c>
      <c r="J23" s="61" t="s">
        <v>140</v>
      </c>
      <c r="K23" s="61" t="s">
        <v>141</v>
      </c>
      <c r="L23" s="61" t="s">
        <v>142</v>
      </c>
      <c r="M23" s="61" t="s">
        <v>143</v>
      </c>
      <c r="N23" s="61" t="s">
        <v>144</v>
      </c>
      <c r="O23" s="21"/>
      <c r="P23" s="21"/>
      <c r="Q23" s="21"/>
      <c r="R23" s="21"/>
      <c r="S23" s="21"/>
      <c r="T23" s="21"/>
      <c r="U23" s="21"/>
      <c r="V23" s="21"/>
      <c r="W23" s="21"/>
      <c r="X23" s="21"/>
      <c r="Y23" s="21"/>
      <c r="Z23" s="21"/>
    </row>
    <row r="24" spans="1:26" ht="13.5" customHeight="1" x14ac:dyDescent="0.2">
      <c r="A24" s="58" t="s">
        <v>166</v>
      </c>
      <c r="B24" s="58" t="s">
        <v>43</v>
      </c>
      <c r="C24" s="59" t="e">
        <f>SUMIFS('Variance Analysis'!C$30:C$45,'Variance Analysis'!$B$30:$B$45,'Variance Analysis'!$B$41,'Variance Analysis'!$A$30:$A$45,'Variance Analysis'!$A$41)</f>
        <v>#REF!</v>
      </c>
      <c r="D24" s="59" t="e">
        <f>SUMIFS('Variance Analysis'!D$30:D$45,'Variance Analysis'!$B$30:$B$45,'Variance Analysis'!$B$41,'Variance Analysis'!$A$30:$A$45,'Variance Analysis'!$A$41)</f>
        <v>#REF!</v>
      </c>
      <c r="E24" s="59" t="e">
        <f>SUMIFS('Variance Analysis'!E$30:E$45,'Variance Analysis'!$B$30:$B$45,'Variance Analysis'!$B$41,'Variance Analysis'!$A$30:$A$45,'Variance Analysis'!$A$41)</f>
        <v>#REF!</v>
      </c>
      <c r="F24" s="59" t="e">
        <f>SUMIFS('Variance Analysis'!F$30:F$45,'Variance Analysis'!$B$30:$B$45,'Variance Analysis'!$B$41,'Variance Analysis'!$A$30:$A$45,'Variance Analysis'!$A$41)</f>
        <v>#REF!</v>
      </c>
      <c r="G24" s="59" t="e">
        <f>SUMIFS('Variance Analysis'!G$30:G$45,'Variance Analysis'!$B$30:$B$45,'Variance Analysis'!$B$41,'Variance Analysis'!$A$30:$A$45,'Variance Analysis'!$A$41)</f>
        <v>#REF!</v>
      </c>
      <c r="H24" s="59" t="e">
        <f>SUMIFS('Variance Analysis'!H$30:H$45,'Variance Analysis'!$B$30:$B$45,'Variance Analysis'!$B$41,'Variance Analysis'!$A$30:$A$45,'Variance Analysis'!$A$41)</f>
        <v>#REF!</v>
      </c>
      <c r="I24" s="59" t="e">
        <f>SUMIFS('Variance Analysis'!I$30:I$45,'Variance Analysis'!$B$30:$B$45,'Variance Analysis'!$B$41,'Variance Analysis'!$A$30:$A$45,'Variance Analysis'!$A$41)</f>
        <v>#REF!</v>
      </c>
      <c r="J24" s="59" t="e">
        <f>SUMIFS('Variance Analysis'!J$30:J$45,'Variance Analysis'!$B$30:$B$45,'Variance Analysis'!$B$41,'Variance Analysis'!$A$30:$A$45,'Variance Analysis'!$A$41)</f>
        <v>#REF!</v>
      </c>
      <c r="K24" s="59" t="e">
        <f>SUMIFS('Variance Analysis'!K$30:K$45,'Variance Analysis'!$B$30:$B$45,'Variance Analysis'!$B$41,'Variance Analysis'!$A$30:$A$45,'Variance Analysis'!$A$41)</f>
        <v>#REF!</v>
      </c>
      <c r="L24" s="59" t="e">
        <f>SUMIFS('Variance Analysis'!L$30:L$45,'Variance Analysis'!$B$30:$B$45,'Variance Analysis'!$B$41,'Variance Analysis'!$A$30:$A$45,'Variance Analysis'!$A$41)</f>
        <v>#REF!</v>
      </c>
      <c r="M24" s="59" t="e">
        <f>SUMIFS('Variance Analysis'!M$30:M$45,'Variance Analysis'!$B$30:$B$45,'Variance Analysis'!$B$41,'Variance Analysis'!$A$30:$A$45,'Variance Analysis'!$A$41)</f>
        <v>#REF!</v>
      </c>
      <c r="N24" s="59" t="e">
        <f>SUMIFS('Variance Analysis'!N$30:N$45,'Variance Analysis'!$B$30:$B$45,'Variance Analysis'!$B$41,'Variance Analysis'!$A$30:$A$45,'Variance Analysis'!$A$41)</f>
        <v>#REF!</v>
      </c>
      <c r="O24" s="2"/>
      <c r="P24" s="2"/>
      <c r="Q24" s="2"/>
      <c r="R24" s="2"/>
      <c r="S24" s="2"/>
      <c r="T24" s="2"/>
      <c r="U24" s="2"/>
      <c r="V24" s="2"/>
      <c r="W24" s="2"/>
      <c r="X24" s="2"/>
      <c r="Y24" s="2"/>
      <c r="Z24" s="2"/>
    </row>
    <row r="25" spans="1:26" ht="13.5" customHeight="1" x14ac:dyDescent="0.2">
      <c r="A25" s="58" t="s">
        <v>167</v>
      </c>
      <c r="B25" s="58" t="s">
        <v>43</v>
      </c>
      <c r="C25" s="59" t="e">
        <f>SUMIFS('Variance Analysis'!C$30:C$45,'Variance Analysis'!$B$30:$B$45,'Variance Analysis'!$B$39,'Variance Analysis'!$A$30:$A$45,'Variance Analysis'!$A$41)</f>
        <v>#REF!</v>
      </c>
      <c r="D25" s="59" t="e">
        <f>SUMIFS('Variance Analysis'!D$30:D$45,'Variance Analysis'!$B$30:$B$45,'Variance Analysis'!$B$39,'Variance Analysis'!$A$30:$A$45,'Variance Analysis'!$A$41)</f>
        <v>#REF!</v>
      </c>
      <c r="E25" s="59" t="e">
        <f>SUMIFS('Variance Analysis'!E$30:E$45,'Variance Analysis'!$B$30:$B$45,'Variance Analysis'!$B$39,'Variance Analysis'!$A$30:$A$45,'Variance Analysis'!$A$41)</f>
        <v>#REF!</v>
      </c>
      <c r="F25" s="59" t="e">
        <f>SUMIFS('Variance Analysis'!F$30:F$45,'Variance Analysis'!$B$30:$B$45,'Variance Analysis'!$B$39,'Variance Analysis'!$A$30:$A$45,'Variance Analysis'!$A$41)</f>
        <v>#REF!</v>
      </c>
      <c r="G25" s="59" t="e">
        <f>SUMIFS('Variance Analysis'!G$30:G$45,'Variance Analysis'!$B$30:$B$45,'Variance Analysis'!$B$39,'Variance Analysis'!$A$30:$A$45,'Variance Analysis'!$A$41)</f>
        <v>#REF!</v>
      </c>
      <c r="H25" s="59" t="e">
        <f>SUMIFS('Variance Analysis'!H$30:H$45,'Variance Analysis'!$B$30:$B$45,'Variance Analysis'!$B$39,'Variance Analysis'!$A$30:$A$45,'Variance Analysis'!$A$41)</f>
        <v>#REF!</v>
      </c>
      <c r="I25" s="59" t="e">
        <f>SUMIFS('Variance Analysis'!I$30:I$45,'Variance Analysis'!$B$30:$B$45,'Variance Analysis'!$B$39,'Variance Analysis'!$A$30:$A$45,'Variance Analysis'!$A$41)</f>
        <v>#REF!</v>
      </c>
      <c r="J25" s="59" t="e">
        <f>SUMIFS('Variance Analysis'!J$30:J$45,'Variance Analysis'!$B$30:$B$45,'Variance Analysis'!$B$39,'Variance Analysis'!$A$30:$A$45,'Variance Analysis'!$A$41)</f>
        <v>#REF!</v>
      </c>
      <c r="K25" s="59" t="e">
        <f>SUMIFS('Variance Analysis'!K$30:K$45,'Variance Analysis'!$B$30:$B$45,'Variance Analysis'!$B$39,'Variance Analysis'!$A$30:$A$45,'Variance Analysis'!$A$41)</f>
        <v>#REF!</v>
      </c>
      <c r="L25" s="59" t="e">
        <f>SUMIFS('Variance Analysis'!L$30:L$45,'Variance Analysis'!$B$30:$B$45,'Variance Analysis'!$B$39,'Variance Analysis'!$A$30:$A$45,'Variance Analysis'!$A$41)</f>
        <v>#REF!</v>
      </c>
      <c r="M25" s="59" t="e">
        <f>SUMIFS('Variance Analysis'!M$30:M$45,'Variance Analysis'!$B$30:$B$45,'Variance Analysis'!$B$39,'Variance Analysis'!$A$30:$A$45,'Variance Analysis'!$A$41)</f>
        <v>#REF!</v>
      </c>
      <c r="N25" s="59" t="e">
        <f>SUMIFS('Variance Analysis'!N$30:N$45,'Variance Analysis'!$B$30:$B$45,'Variance Analysis'!$B$39,'Variance Analysis'!$A$30:$A$45,'Variance Analysis'!$A$41)</f>
        <v>#REF!</v>
      </c>
      <c r="O25" s="2"/>
      <c r="P25" s="2"/>
      <c r="Q25" s="2"/>
      <c r="R25" s="2"/>
      <c r="S25" s="2"/>
      <c r="T25" s="2"/>
      <c r="U25" s="2"/>
      <c r="V25" s="2"/>
      <c r="W25" s="2"/>
      <c r="X25" s="2"/>
      <c r="Y25" s="2"/>
      <c r="Z25" s="2"/>
    </row>
    <row r="26" spans="1:26" ht="13.5" customHeight="1" x14ac:dyDescent="0.2">
      <c r="A26" s="58" t="s">
        <v>168</v>
      </c>
      <c r="B26" s="58" t="s">
        <v>43</v>
      </c>
      <c r="C26" s="59" t="e">
        <f>SUMIFS('Variance Analysis'!C$30:C$45,'Variance Analysis'!$B$30:$B$45,'Variance Analysis'!$B40,'Variance Analysis'!$A$30:$A$45,'Variance Analysis'!$A$40)</f>
        <v>#REF!</v>
      </c>
      <c r="D26" s="59" t="e">
        <f>SUMIFS('Variance Analysis'!D$30:D$45,'Variance Analysis'!$B$30:$B$45,'Variance Analysis'!$B40,'Variance Analysis'!$A$30:$A$45,'Variance Analysis'!$A$40)</f>
        <v>#REF!</v>
      </c>
      <c r="E26" s="59" t="e">
        <f>SUMIFS('Variance Analysis'!E$30:E$45,'Variance Analysis'!$B$30:$B$45,'Variance Analysis'!$B40,'Variance Analysis'!$A$30:$A$45,'Variance Analysis'!$A$40)</f>
        <v>#REF!</v>
      </c>
      <c r="F26" s="59" t="e">
        <f>SUMIFS('Variance Analysis'!F$30:F$45,'Variance Analysis'!$B$30:$B$45,'Variance Analysis'!$B40,'Variance Analysis'!$A$30:$A$45,'Variance Analysis'!$A$40)</f>
        <v>#REF!</v>
      </c>
      <c r="G26" s="59" t="e">
        <f>SUMIFS('Variance Analysis'!G$30:G$45,'Variance Analysis'!$B$30:$B$45,'Variance Analysis'!$B40,'Variance Analysis'!$A$30:$A$45,'Variance Analysis'!$A$40)</f>
        <v>#REF!</v>
      </c>
      <c r="H26" s="59" t="e">
        <f>SUMIFS('Variance Analysis'!H$30:H$45,'Variance Analysis'!$B$30:$B$45,'Variance Analysis'!$B40,'Variance Analysis'!$A$30:$A$45,'Variance Analysis'!$A$40)</f>
        <v>#REF!</v>
      </c>
      <c r="I26" s="59" t="e">
        <f>SUMIFS('Variance Analysis'!I$30:I$45,'Variance Analysis'!$B$30:$B$45,'Variance Analysis'!$B40,'Variance Analysis'!$A$30:$A$45,'Variance Analysis'!$A$40)</f>
        <v>#REF!</v>
      </c>
      <c r="J26" s="59" t="e">
        <f>SUMIFS('Variance Analysis'!J$30:J$45,'Variance Analysis'!$B$30:$B$45,'Variance Analysis'!$B40,'Variance Analysis'!$A$30:$A$45,'Variance Analysis'!$A$40)</f>
        <v>#REF!</v>
      </c>
      <c r="K26" s="59" t="e">
        <f>SUMIFS('Variance Analysis'!K$30:K$45,'Variance Analysis'!$B$30:$B$45,'Variance Analysis'!$B40,'Variance Analysis'!$A$30:$A$45,'Variance Analysis'!$A$40)</f>
        <v>#REF!</v>
      </c>
      <c r="L26" s="59" t="e">
        <f>SUMIFS('Variance Analysis'!L$30:L$45,'Variance Analysis'!$B$30:$B$45,'Variance Analysis'!$B40,'Variance Analysis'!$A$30:$A$45,'Variance Analysis'!$A$40)</f>
        <v>#REF!</v>
      </c>
      <c r="M26" s="59" t="e">
        <f>SUMIFS('Variance Analysis'!M$30:M$45,'Variance Analysis'!$B$30:$B$45,'Variance Analysis'!$B40,'Variance Analysis'!$A$30:$A$45,'Variance Analysis'!$A$40)</f>
        <v>#REF!</v>
      </c>
      <c r="N26" s="59" t="e">
        <f>SUMIFS('Variance Analysis'!N$30:N$45,'Variance Analysis'!$B$30:$B$45,'Variance Analysis'!$B40,'Variance Analysis'!$A$30:$A$45,'Variance Analysis'!$A$40)</f>
        <v>#REF!</v>
      </c>
      <c r="O26" s="2"/>
      <c r="P26" s="2"/>
      <c r="Q26" s="2"/>
      <c r="R26" s="2"/>
      <c r="S26" s="2"/>
      <c r="T26" s="2"/>
      <c r="U26" s="2"/>
      <c r="V26" s="2"/>
      <c r="W26" s="2"/>
      <c r="X26" s="2"/>
      <c r="Y26" s="2"/>
      <c r="Z26" s="2"/>
    </row>
    <row r="27" spans="1:26" ht="13.5" customHeight="1" thickBot="1" x14ac:dyDescent="0.25">
      <c r="A27" s="58" t="s">
        <v>150</v>
      </c>
      <c r="B27" s="58" t="s">
        <v>177</v>
      </c>
      <c r="C27" s="69" t="e">
        <f>#REF!</f>
        <v>#REF!</v>
      </c>
      <c r="D27" s="69" t="e">
        <f>#REF!</f>
        <v>#REF!</v>
      </c>
      <c r="E27" s="69" t="e">
        <f>#REF!</f>
        <v>#REF!</v>
      </c>
      <c r="F27" s="69" t="e">
        <f>#REF!</f>
        <v>#REF!</v>
      </c>
      <c r="G27" s="69" t="e">
        <f>#REF!</f>
        <v>#REF!</v>
      </c>
      <c r="H27" s="69" t="e">
        <f>#REF!</f>
        <v>#REF!</v>
      </c>
      <c r="I27" s="69" t="e">
        <f>#REF!</f>
        <v>#REF!</v>
      </c>
      <c r="J27" s="69" t="e">
        <f>#REF!</f>
        <v>#REF!</v>
      </c>
      <c r="K27" s="69" t="e">
        <f>#REF!</f>
        <v>#REF!</v>
      </c>
      <c r="L27" s="69" t="e">
        <f>#REF!</f>
        <v>#REF!</v>
      </c>
      <c r="M27" s="69" t="e">
        <f>#REF!</f>
        <v>#REF!</v>
      </c>
      <c r="N27" s="69" t="e">
        <f>#REF!</f>
        <v>#REF!</v>
      </c>
      <c r="O27" s="2"/>
      <c r="P27" s="2"/>
      <c r="Q27" s="2"/>
      <c r="R27" s="2"/>
      <c r="S27" s="2"/>
      <c r="T27" s="2"/>
      <c r="U27" s="2"/>
      <c r="V27" s="2"/>
      <c r="W27" s="2"/>
      <c r="X27" s="2"/>
      <c r="Y27" s="2"/>
      <c r="Z27" s="2"/>
    </row>
    <row r="28" spans="1:26" ht="13.5" customHeight="1" thickTop="1" thickBot="1" x14ac:dyDescent="0.25">
      <c r="A28" s="14" t="s">
        <v>178</v>
      </c>
      <c r="B28" s="15" t="s">
        <v>179</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
      <c r="P28" s="2"/>
      <c r="Q28" s="2"/>
      <c r="R28" s="2"/>
      <c r="S28" s="2"/>
      <c r="T28" s="2"/>
      <c r="U28" s="2"/>
      <c r="V28" s="2"/>
      <c r="W28" s="2"/>
      <c r="X28" s="2"/>
      <c r="Y28" s="2"/>
      <c r="Z28" s="2"/>
    </row>
    <row r="29" spans="1:26" ht="13.5" customHeight="1" x14ac:dyDescent="0.2">
      <c r="A29" s="1"/>
      <c r="B29" s="2"/>
      <c r="C29" s="19"/>
      <c r="D29" s="19"/>
      <c r="E29" s="19"/>
      <c r="F29" s="19"/>
      <c r="G29" s="19"/>
      <c r="H29" s="19"/>
      <c r="I29" s="19"/>
      <c r="J29" s="19"/>
      <c r="K29" s="19"/>
      <c r="L29" s="19"/>
      <c r="M29" s="19"/>
      <c r="N29" s="19"/>
      <c r="O29" s="2"/>
      <c r="P29" s="2"/>
      <c r="Q29" s="2"/>
      <c r="R29" s="2"/>
      <c r="S29" s="2"/>
      <c r="T29" s="2"/>
      <c r="U29" s="2"/>
      <c r="V29" s="2"/>
      <c r="W29" s="2"/>
      <c r="X29" s="2"/>
      <c r="Y29" s="2"/>
      <c r="Z29" s="2"/>
    </row>
    <row r="30" spans="1:26" s="33" customFormat="1" ht="13.5" customHeight="1" x14ac:dyDescent="0.2">
      <c r="A30" s="28" t="s">
        <v>182</v>
      </c>
      <c r="B30" s="28"/>
      <c r="C30" s="40"/>
      <c r="D30" s="40"/>
      <c r="E30" s="40"/>
      <c r="F30" s="40"/>
      <c r="G30" s="21"/>
      <c r="H30" s="21"/>
      <c r="I30" s="21"/>
      <c r="J30" s="21"/>
      <c r="K30" s="21"/>
      <c r="L30" s="21"/>
      <c r="M30" s="21"/>
      <c r="N30" s="21"/>
      <c r="O30" s="21"/>
      <c r="P30" s="21"/>
      <c r="Q30" s="21"/>
      <c r="R30" s="21"/>
      <c r="S30" s="21"/>
      <c r="T30" s="21"/>
      <c r="U30" s="21"/>
      <c r="V30" s="21"/>
      <c r="W30" s="21"/>
      <c r="X30" s="21"/>
      <c r="Y30" s="21"/>
      <c r="Z30" s="21"/>
    </row>
    <row r="31" spans="1:26" s="33" customFormat="1" ht="13.5" customHeight="1" x14ac:dyDescent="0.2">
      <c r="A31" s="28" t="s">
        <v>175</v>
      </c>
      <c r="B31" s="28" t="s">
        <v>176</v>
      </c>
      <c r="C31" s="61" t="s">
        <v>133</v>
      </c>
      <c r="D31" s="61" t="s">
        <v>134</v>
      </c>
      <c r="E31" s="61" t="s">
        <v>135</v>
      </c>
      <c r="F31" s="61" t="s">
        <v>136</v>
      </c>
      <c r="G31" s="61" t="s">
        <v>137</v>
      </c>
      <c r="H31" s="61" t="s">
        <v>138</v>
      </c>
      <c r="I31" s="61" t="s">
        <v>139</v>
      </c>
      <c r="J31" s="61" t="s">
        <v>140</v>
      </c>
      <c r="K31" s="61" t="s">
        <v>141</v>
      </c>
      <c r="L31" s="61" t="s">
        <v>142</v>
      </c>
      <c r="M31" s="61" t="s">
        <v>143</v>
      </c>
      <c r="N31" s="61" t="s">
        <v>144</v>
      </c>
      <c r="O31" s="21"/>
      <c r="P31" s="21"/>
      <c r="Q31" s="21"/>
      <c r="R31" s="21"/>
      <c r="S31" s="21"/>
      <c r="T31" s="21"/>
      <c r="U31" s="21"/>
      <c r="V31" s="21"/>
      <c r="W31" s="21"/>
      <c r="X31" s="21"/>
      <c r="Y31" s="21"/>
      <c r="Z31" s="21"/>
    </row>
    <row r="32" spans="1:26" ht="13.5" customHeight="1" x14ac:dyDescent="0.2">
      <c r="A32" s="58" t="s">
        <v>166</v>
      </c>
      <c r="B32" s="58" t="s">
        <v>43</v>
      </c>
      <c r="C32" s="59" t="e">
        <f>SUMIFS('Variance Analysis'!C$42:C$45,'Variance Analysis'!$B$42:$B$45,'Variance Analysis'!$B$45)</f>
        <v>#REF!</v>
      </c>
      <c r="D32" s="59" t="e">
        <f>SUMIFS('Variance Analysis'!D$42:D$45,'Variance Analysis'!$B$42:$B$45,'Variance Analysis'!$B$45)</f>
        <v>#REF!</v>
      </c>
      <c r="E32" s="59" t="e">
        <f>SUMIFS('Variance Analysis'!E$42:E$45,'Variance Analysis'!$B$42:$B$45,'Variance Analysis'!$B$45)</f>
        <v>#REF!</v>
      </c>
      <c r="F32" s="59" t="e">
        <f>SUMIFS('Variance Analysis'!F$42:F$45,'Variance Analysis'!$B$42:$B$45,'Variance Analysis'!$B$45)</f>
        <v>#REF!</v>
      </c>
      <c r="G32" s="59" t="e">
        <f>SUMIFS('Variance Analysis'!G$42:G$45,'Variance Analysis'!$B$42:$B$45,'Variance Analysis'!$B$45)</f>
        <v>#REF!</v>
      </c>
      <c r="H32" s="59" t="e">
        <f>SUMIFS('Variance Analysis'!H$42:H$45,'Variance Analysis'!$B$42:$B$45,'Variance Analysis'!$B$45)</f>
        <v>#REF!</v>
      </c>
      <c r="I32" s="59" t="e">
        <f>SUMIFS('Variance Analysis'!I$42:I$45,'Variance Analysis'!$B$42:$B$45,'Variance Analysis'!$B$45)</f>
        <v>#REF!</v>
      </c>
      <c r="J32" s="59" t="e">
        <f>SUMIFS('Variance Analysis'!J$42:J$45,'Variance Analysis'!$B$42:$B$45,'Variance Analysis'!$B$45)</f>
        <v>#REF!</v>
      </c>
      <c r="K32" s="59" t="e">
        <f>SUMIFS('Variance Analysis'!K$42:K$45,'Variance Analysis'!$B$42:$B$45,'Variance Analysis'!$B$45)</f>
        <v>#REF!</v>
      </c>
      <c r="L32" s="59" t="e">
        <f>SUMIFS('Variance Analysis'!L$42:L$45,'Variance Analysis'!$B$42:$B$45,'Variance Analysis'!$B$45)</f>
        <v>#REF!</v>
      </c>
      <c r="M32" s="59" t="e">
        <f>SUMIFS('Variance Analysis'!M$42:M$45,'Variance Analysis'!$B$42:$B$45,'Variance Analysis'!$B$45)</f>
        <v>#REF!</v>
      </c>
      <c r="N32" s="59" t="e">
        <f>SUMIFS('Variance Analysis'!N$42:N$45,'Variance Analysis'!$B$42:$B$45,'Variance Analysis'!$B$45)</f>
        <v>#REF!</v>
      </c>
      <c r="O32" s="2"/>
      <c r="P32" s="2"/>
      <c r="Q32" s="2"/>
      <c r="R32" s="2"/>
      <c r="S32" s="2"/>
      <c r="T32" s="2"/>
      <c r="U32" s="2"/>
      <c r="V32" s="2"/>
      <c r="W32" s="2"/>
      <c r="X32" s="2"/>
      <c r="Y32" s="2"/>
      <c r="Z32" s="2"/>
    </row>
    <row r="33" spans="1:26" ht="13.5" customHeight="1" x14ac:dyDescent="0.2">
      <c r="A33" s="58" t="s">
        <v>167</v>
      </c>
      <c r="B33" s="58" t="s">
        <v>43</v>
      </c>
      <c r="C33" s="59" t="e">
        <f>SUMIFS('Variance Analysis'!C$42:C$45,'Variance Analysis'!$B$42:$B$45,'Variance Analysis'!$B$43)</f>
        <v>#REF!</v>
      </c>
      <c r="D33" s="59" t="e">
        <f>SUMIFS('Variance Analysis'!D$42:D$45,'Variance Analysis'!$B$42:$B$45,'Variance Analysis'!$B$43)</f>
        <v>#REF!</v>
      </c>
      <c r="E33" s="59" t="e">
        <f>SUMIFS('Variance Analysis'!E$42:E$45,'Variance Analysis'!$B$42:$B$45,'Variance Analysis'!$B$43)</f>
        <v>#REF!</v>
      </c>
      <c r="F33" s="59" t="e">
        <f>SUMIFS('Variance Analysis'!F$42:F$45,'Variance Analysis'!$B$42:$B$45,'Variance Analysis'!$B$43)</f>
        <v>#REF!</v>
      </c>
      <c r="G33" s="59" t="e">
        <f>SUMIFS('Variance Analysis'!G$42:G$45,'Variance Analysis'!$B$42:$B$45,'Variance Analysis'!$B$43)</f>
        <v>#REF!</v>
      </c>
      <c r="H33" s="59" t="e">
        <f>SUMIFS('Variance Analysis'!H$42:H$45,'Variance Analysis'!$B$42:$B$45,'Variance Analysis'!$B$43)</f>
        <v>#REF!</v>
      </c>
      <c r="I33" s="59" t="e">
        <f>SUMIFS('Variance Analysis'!I$42:I$45,'Variance Analysis'!$B$42:$B$45,'Variance Analysis'!$B$43)</f>
        <v>#REF!</v>
      </c>
      <c r="J33" s="59" t="e">
        <f>SUMIFS('Variance Analysis'!J$42:J$45,'Variance Analysis'!$B$42:$B$45,'Variance Analysis'!$B$43)</f>
        <v>#REF!</v>
      </c>
      <c r="K33" s="59" t="e">
        <f>SUMIFS('Variance Analysis'!K$42:K$45,'Variance Analysis'!$B$42:$B$45,'Variance Analysis'!$B$43)</f>
        <v>#REF!</v>
      </c>
      <c r="L33" s="59" t="e">
        <f>SUMIFS('Variance Analysis'!L$42:L$45,'Variance Analysis'!$B$42:$B$45,'Variance Analysis'!$B$43)</f>
        <v>#REF!</v>
      </c>
      <c r="M33" s="59" t="e">
        <f>SUMIFS('Variance Analysis'!M$42:M$45,'Variance Analysis'!$B$42:$B$45,'Variance Analysis'!$B$43)</f>
        <v>#REF!</v>
      </c>
      <c r="N33" s="59" t="e">
        <f>SUMIFS('Variance Analysis'!N$42:N$45,'Variance Analysis'!$B$42:$B$45,'Variance Analysis'!$B$43)</f>
        <v>#REF!</v>
      </c>
      <c r="O33" s="2"/>
      <c r="P33" s="2"/>
      <c r="Q33" s="2"/>
      <c r="R33" s="2"/>
      <c r="S33" s="2"/>
      <c r="T33" s="2"/>
      <c r="U33" s="2"/>
      <c r="V33" s="2"/>
      <c r="W33" s="2"/>
      <c r="X33" s="2"/>
      <c r="Y33" s="2"/>
      <c r="Z33" s="2"/>
    </row>
    <row r="34" spans="1:26" ht="13.5" customHeight="1" x14ac:dyDescent="0.2">
      <c r="A34" s="58" t="s">
        <v>168</v>
      </c>
      <c r="B34" s="58" t="s">
        <v>43</v>
      </c>
      <c r="C34" s="59" t="e">
        <f>SUMIFS('Variance Analysis'!C$42:C$45,'Variance Analysis'!$B$42:$B$45,'Variance Analysis'!$B$44)</f>
        <v>#REF!</v>
      </c>
      <c r="D34" s="59" t="e">
        <f>SUMIFS('Variance Analysis'!D$42:D$45,'Variance Analysis'!$B$42:$B$45,'Variance Analysis'!$B$44)</f>
        <v>#REF!</v>
      </c>
      <c r="E34" s="59" t="e">
        <f>SUMIFS('Variance Analysis'!E$42:E$45,'Variance Analysis'!$B$42:$B$45,'Variance Analysis'!$B$44)</f>
        <v>#REF!</v>
      </c>
      <c r="F34" s="59" t="e">
        <f>SUMIFS('Variance Analysis'!F$42:F$45,'Variance Analysis'!$B$42:$B$45,'Variance Analysis'!$B$44)</f>
        <v>#REF!</v>
      </c>
      <c r="G34" s="59" t="e">
        <f>SUMIFS('Variance Analysis'!G$42:G$45,'Variance Analysis'!$B$42:$B$45,'Variance Analysis'!$B$44)</f>
        <v>#REF!</v>
      </c>
      <c r="H34" s="59" t="e">
        <f>SUMIFS('Variance Analysis'!H$42:H$45,'Variance Analysis'!$B$42:$B$45,'Variance Analysis'!$B$44)</f>
        <v>#REF!</v>
      </c>
      <c r="I34" s="59" t="e">
        <f>SUMIFS('Variance Analysis'!I$42:I$45,'Variance Analysis'!$B$42:$B$45,'Variance Analysis'!$B$44)</f>
        <v>#REF!</v>
      </c>
      <c r="J34" s="59" t="e">
        <f>SUMIFS('Variance Analysis'!J$42:J$45,'Variance Analysis'!$B$42:$B$45,'Variance Analysis'!$B$44)</f>
        <v>#REF!</v>
      </c>
      <c r="K34" s="59" t="e">
        <f>SUMIFS('Variance Analysis'!K$42:K$45,'Variance Analysis'!$B$42:$B$45,'Variance Analysis'!$B$44)</f>
        <v>#REF!</v>
      </c>
      <c r="L34" s="59" t="e">
        <f>SUMIFS('Variance Analysis'!L$42:L$45,'Variance Analysis'!$B$42:$B$45,'Variance Analysis'!$B$44)</f>
        <v>#REF!</v>
      </c>
      <c r="M34" s="59" t="e">
        <f>SUMIFS('Variance Analysis'!M$42:M$45,'Variance Analysis'!$B$42:$B$45,'Variance Analysis'!$B$44)</f>
        <v>#REF!</v>
      </c>
      <c r="N34" s="59" t="e">
        <f>SUMIFS('Variance Analysis'!N$42:N$45,'Variance Analysis'!$B$42:$B$45,'Variance Analysis'!$B$44)</f>
        <v>#REF!</v>
      </c>
      <c r="O34" s="2"/>
      <c r="P34" s="2"/>
      <c r="Q34" s="2"/>
      <c r="R34" s="2"/>
      <c r="S34" s="2"/>
      <c r="T34" s="2"/>
      <c r="U34" s="2"/>
      <c r="V34" s="2"/>
      <c r="W34" s="2"/>
      <c r="X34" s="2"/>
      <c r="Y34" s="2"/>
      <c r="Z34" s="2"/>
    </row>
    <row r="35" spans="1:26" ht="13.5" customHeight="1" x14ac:dyDescent="0.2">
      <c r="A35" s="58" t="s">
        <v>145</v>
      </c>
      <c r="B35" s="58" t="s">
        <v>177</v>
      </c>
      <c r="C35" s="69" t="e">
        <f>#REF!</f>
        <v>#REF!</v>
      </c>
      <c r="D35" s="69" t="e">
        <f>#REF!</f>
        <v>#REF!</v>
      </c>
      <c r="E35" s="69" t="e">
        <f>#REF!</f>
        <v>#REF!</v>
      </c>
      <c r="F35" s="69" t="e">
        <f>#REF!</f>
        <v>#REF!</v>
      </c>
      <c r="G35" s="69" t="e">
        <f>#REF!</f>
        <v>#REF!</v>
      </c>
      <c r="H35" s="69" t="e">
        <f>#REF!</f>
        <v>#REF!</v>
      </c>
      <c r="I35" s="69" t="e">
        <f>#REF!</f>
        <v>#REF!</v>
      </c>
      <c r="J35" s="69" t="e">
        <f>#REF!</f>
        <v>#REF!</v>
      </c>
      <c r="K35" s="69" t="e">
        <f>#REF!</f>
        <v>#REF!</v>
      </c>
      <c r="L35" s="69" t="e">
        <f>#REF!</f>
        <v>#REF!</v>
      </c>
      <c r="M35" s="69" t="e">
        <f>#REF!</f>
        <v>#REF!</v>
      </c>
      <c r="N35" s="69" t="e">
        <f>#REF!</f>
        <v>#REF!</v>
      </c>
      <c r="O35" s="2"/>
      <c r="P35" s="2"/>
      <c r="Q35" s="2"/>
      <c r="R35" s="2"/>
      <c r="S35" s="2"/>
      <c r="T35" s="2"/>
      <c r="U35" s="2"/>
      <c r="V35" s="2"/>
      <c r="W35" s="2"/>
      <c r="X35" s="2"/>
      <c r="Y35" s="2"/>
      <c r="Z35" s="2"/>
    </row>
    <row r="36" spans="1:26" ht="13.5" customHeight="1" x14ac:dyDescent="0.2">
      <c r="A36" s="58" t="s">
        <v>149</v>
      </c>
      <c r="B36" s="58" t="s">
        <v>177</v>
      </c>
      <c r="C36" s="69" t="e">
        <f>#REF!</f>
        <v>#REF!</v>
      </c>
      <c r="D36" s="69" t="e">
        <f>#REF!</f>
        <v>#REF!</v>
      </c>
      <c r="E36" s="69" t="e">
        <f>#REF!</f>
        <v>#REF!</v>
      </c>
      <c r="F36" s="69" t="e">
        <f>#REF!</f>
        <v>#REF!</v>
      </c>
      <c r="G36" s="69" t="e">
        <f>#REF!</f>
        <v>#REF!</v>
      </c>
      <c r="H36" s="69" t="e">
        <f>#REF!</f>
        <v>#REF!</v>
      </c>
      <c r="I36" s="69" t="e">
        <f>#REF!</f>
        <v>#REF!</v>
      </c>
      <c r="J36" s="69" t="e">
        <f>#REF!</f>
        <v>#REF!</v>
      </c>
      <c r="K36" s="69" t="e">
        <f>#REF!</f>
        <v>#REF!</v>
      </c>
      <c r="L36" s="69" t="e">
        <f>#REF!</f>
        <v>#REF!</v>
      </c>
      <c r="M36" s="69" t="e">
        <f>#REF!</f>
        <v>#REF!</v>
      </c>
      <c r="N36" s="69" t="e">
        <f>#REF!</f>
        <v>#REF!</v>
      </c>
      <c r="O36" s="2"/>
      <c r="P36" s="2"/>
      <c r="Q36" s="2"/>
      <c r="R36" s="2"/>
      <c r="S36" s="2"/>
      <c r="T36" s="2"/>
      <c r="U36" s="2"/>
      <c r="V36" s="2"/>
      <c r="W36" s="2"/>
      <c r="X36" s="2"/>
      <c r="Y36" s="2"/>
      <c r="Z36" s="2"/>
    </row>
    <row r="37" spans="1:26" ht="13.5" customHeight="1" thickBot="1" x14ac:dyDescent="0.25">
      <c r="A37" s="58" t="s">
        <v>150</v>
      </c>
      <c r="B37" s="58" t="s">
        <v>177</v>
      </c>
      <c r="C37" s="69" t="e">
        <f>#REF!</f>
        <v>#REF!</v>
      </c>
      <c r="D37" s="69" t="e">
        <f>#REF!</f>
        <v>#REF!</v>
      </c>
      <c r="E37" s="69" t="e">
        <f>#REF!</f>
        <v>#REF!</v>
      </c>
      <c r="F37" s="69" t="e">
        <f>#REF!</f>
        <v>#REF!</v>
      </c>
      <c r="G37" s="69" t="e">
        <f>#REF!</f>
        <v>#REF!</v>
      </c>
      <c r="H37" s="69" t="e">
        <f>#REF!</f>
        <v>#REF!</v>
      </c>
      <c r="I37" s="69" t="e">
        <f>#REF!</f>
        <v>#REF!</v>
      </c>
      <c r="J37" s="69" t="e">
        <f>#REF!</f>
        <v>#REF!</v>
      </c>
      <c r="K37" s="69" t="e">
        <f>#REF!</f>
        <v>#REF!</v>
      </c>
      <c r="L37" s="69" t="e">
        <f>#REF!</f>
        <v>#REF!</v>
      </c>
      <c r="M37" s="69" t="e">
        <f>#REF!</f>
        <v>#REF!</v>
      </c>
      <c r="N37" s="69" t="e">
        <f>#REF!</f>
        <v>#REF!</v>
      </c>
      <c r="O37" s="2"/>
      <c r="P37" s="2"/>
      <c r="Q37" s="2"/>
      <c r="R37" s="2"/>
      <c r="S37" s="2"/>
      <c r="T37" s="2"/>
      <c r="U37" s="2"/>
      <c r="V37" s="2"/>
      <c r="W37" s="2"/>
      <c r="X37" s="2"/>
      <c r="Y37" s="2"/>
      <c r="Z37" s="2"/>
    </row>
    <row r="38" spans="1:26" ht="13.5" customHeight="1" thickTop="1" thickBot="1" x14ac:dyDescent="0.25">
      <c r="A38" s="14" t="s">
        <v>178</v>
      </c>
      <c r="B38" s="15" t="s">
        <v>179</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
      <c r="P38" s="2"/>
      <c r="Q38" s="2"/>
      <c r="R38" s="2"/>
      <c r="S38" s="2"/>
      <c r="T38" s="2"/>
      <c r="U38" s="2"/>
      <c r="V38" s="2"/>
      <c r="W38" s="2"/>
      <c r="X38" s="2"/>
      <c r="Y38" s="2"/>
      <c r="Z38" s="2"/>
    </row>
    <row r="39" spans="1:26" ht="13.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3" customFormat="1" ht="13.5" customHeight="1" x14ac:dyDescent="0.2">
      <c r="A40" s="28" t="s">
        <v>183</v>
      </c>
      <c r="B40" s="28"/>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s="33" customFormat="1" ht="13.5" customHeight="1" x14ac:dyDescent="0.2">
      <c r="A41" s="28" t="s">
        <v>175</v>
      </c>
      <c r="B41" s="28"/>
      <c r="C41" s="29" t="s">
        <v>133</v>
      </c>
      <c r="D41" s="29" t="s">
        <v>134</v>
      </c>
      <c r="E41" s="29" t="s">
        <v>135</v>
      </c>
      <c r="F41" s="29" t="s">
        <v>136</v>
      </c>
      <c r="G41" s="29" t="s">
        <v>137</v>
      </c>
      <c r="H41" s="29" t="s">
        <v>138</v>
      </c>
      <c r="I41" s="29" t="s">
        <v>139</v>
      </c>
      <c r="J41" s="29" t="s">
        <v>140</v>
      </c>
      <c r="K41" s="29" t="s">
        <v>141</v>
      </c>
      <c r="L41" s="29" t="s">
        <v>142</v>
      </c>
      <c r="M41" s="29" t="s">
        <v>143</v>
      </c>
      <c r="N41" s="29" t="s">
        <v>144</v>
      </c>
      <c r="O41" s="21"/>
      <c r="P41" s="21"/>
      <c r="Q41" s="21"/>
      <c r="R41" s="21"/>
      <c r="S41" s="21"/>
      <c r="T41" s="21"/>
      <c r="U41" s="21"/>
      <c r="V41" s="21"/>
      <c r="W41" s="21"/>
      <c r="X41" s="21"/>
      <c r="Y41" s="21"/>
      <c r="Z41" s="21"/>
    </row>
    <row r="42" spans="1:26" ht="13.5" customHeight="1" x14ac:dyDescent="0.2">
      <c r="A42" s="58" t="s">
        <v>166</v>
      </c>
      <c r="B42" s="58" t="s">
        <v>43</v>
      </c>
      <c r="C42" s="59" t="e">
        <f>SUMIFS('Variance Analysis'!C$9:C$24,'Variance Analysis'!$B$9:$B$24,'Variance Analysis'!$B$12,'Variance Analysis'!$A$9:$A$24,'Variance Analysis'!$A$12)</f>
        <v>#REF!</v>
      </c>
      <c r="D42" s="59" t="e">
        <f>SUMIFS('Variance Analysis'!D$9:D$24,'Variance Analysis'!$B$9:$B$24,'Variance Analysis'!$B$12,'Variance Analysis'!$A$9:$A$24,'Variance Analysis'!$A$12)</f>
        <v>#REF!</v>
      </c>
      <c r="E42" s="59" t="e">
        <f>SUMIFS('Variance Analysis'!E$9:E$24,'Variance Analysis'!$B$9:$B$24,'Variance Analysis'!$B$12,'Variance Analysis'!$A$9:$A$24,'Variance Analysis'!$A$12)</f>
        <v>#REF!</v>
      </c>
      <c r="F42" s="59" t="e">
        <f>SUMIFS('Variance Analysis'!F$9:F$24,'Variance Analysis'!$B$9:$B$24,'Variance Analysis'!$B$12,'Variance Analysis'!$A$9:$A$24,'Variance Analysis'!$A$12)</f>
        <v>#REF!</v>
      </c>
      <c r="G42" s="59" t="e">
        <f>SUMIFS('Variance Analysis'!G$9:G$24,'Variance Analysis'!$B$9:$B$24,'Variance Analysis'!$B$12,'Variance Analysis'!$A$9:$A$24,'Variance Analysis'!$A$12)</f>
        <v>#REF!</v>
      </c>
      <c r="H42" s="59" t="e">
        <f>SUMIFS('Variance Analysis'!H$9:H$24,'Variance Analysis'!$B$9:$B$24,'Variance Analysis'!$B$12,'Variance Analysis'!$A$9:$A$24,'Variance Analysis'!$A$12)</f>
        <v>#REF!</v>
      </c>
      <c r="I42" s="59" t="e">
        <f>SUMIFS('Variance Analysis'!I$9:I$24,'Variance Analysis'!$B$9:$B$24,'Variance Analysis'!$B$12,'Variance Analysis'!$A$9:$A$24,'Variance Analysis'!$A$12)</f>
        <v>#REF!</v>
      </c>
      <c r="J42" s="59" t="e">
        <f>SUMIFS('Variance Analysis'!J$9:J$24,'Variance Analysis'!$B$9:$B$24,'Variance Analysis'!$B$12,'Variance Analysis'!$A$9:$A$24,'Variance Analysis'!$A$12)</f>
        <v>#REF!</v>
      </c>
      <c r="K42" s="59" t="e">
        <f>SUMIFS('Variance Analysis'!K$9:K$24,'Variance Analysis'!$B$9:$B$24,'Variance Analysis'!$B$12,'Variance Analysis'!$A$9:$A$24,'Variance Analysis'!$A$12)</f>
        <v>#REF!</v>
      </c>
      <c r="L42" s="59" t="e">
        <f>SUMIFS('Variance Analysis'!L$9:L$24,'Variance Analysis'!$B$9:$B$24,'Variance Analysis'!$B$12,'Variance Analysis'!$A$9:$A$24,'Variance Analysis'!$A$12)</f>
        <v>#REF!</v>
      </c>
      <c r="M42" s="59" t="e">
        <f>SUMIFS('Variance Analysis'!M$9:M$24,'Variance Analysis'!$B$9:$B$24,'Variance Analysis'!$B$12,'Variance Analysis'!$A$9:$A$24,'Variance Analysis'!$A$12)</f>
        <v>#REF!</v>
      </c>
      <c r="N42" s="59" t="e">
        <f>SUMIFS('Variance Analysis'!N$9:N$24,'Variance Analysis'!$B$9:$B$24,'Variance Analysis'!$B$12,'Variance Analysis'!$A$9:$A$24,'Variance Analysis'!$A$12)</f>
        <v>#REF!</v>
      </c>
      <c r="O42" s="2"/>
      <c r="P42" s="2"/>
      <c r="Q42" s="2"/>
      <c r="R42" s="2"/>
      <c r="S42" s="2"/>
      <c r="T42" s="2"/>
      <c r="U42" s="2"/>
      <c r="V42" s="2"/>
      <c r="W42" s="2"/>
      <c r="X42" s="2"/>
      <c r="Y42" s="2"/>
      <c r="Z42" s="2"/>
    </row>
    <row r="43" spans="1:26" ht="13.5" customHeight="1" x14ac:dyDescent="0.2">
      <c r="A43" s="58" t="s">
        <v>167</v>
      </c>
      <c r="B43" s="58" t="s">
        <v>43</v>
      </c>
      <c r="C43" s="59" t="e">
        <f>SUMIFS('Variance Analysis'!C$9:C$24,'Variance Analysis'!$B$9:$B$24,'Variance Analysis'!$B$10,'Variance Analysis'!$A$9:$A$24,'Variance Analysis'!$A$10)</f>
        <v>#REF!</v>
      </c>
      <c r="D43" s="59" t="e">
        <f>SUMIFS('Variance Analysis'!D$9:D$24,'Variance Analysis'!$B$9:$B$24,'Variance Analysis'!$B$10,'Variance Analysis'!$A$9:$A$24,'Variance Analysis'!$A$10)</f>
        <v>#REF!</v>
      </c>
      <c r="E43" s="59" t="e">
        <f>SUMIFS('Variance Analysis'!E$9:E$24,'Variance Analysis'!$B$9:$B$24,'Variance Analysis'!$B$10,'Variance Analysis'!$A$9:$A$24,'Variance Analysis'!$A$10)</f>
        <v>#REF!</v>
      </c>
      <c r="F43" s="59" t="e">
        <f>SUMIFS('Variance Analysis'!F$9:F$24,'Variance Analysis'!$B$9:$B$24,'Variance Analysis'!$B$10,'Variance Analysis'!$A$9:$A$24,'Variance Analysis'!$A$10)</f>
        <v>#REF!</v>
      </c>
      <c r="G43" s="59" t="e">
        <f>SUMIFS('Variance Analysis'!G$9:G$24,'Variance Analysis'!$B$9:$B$24,'Variance Analysis'!$B$10,'Variance Analysis'!$A$9:$A$24,'Variance Analysis'!$A$10)</f>
        <v>#REF!</v>
      </c>
      <c r="H43" s="59" t="e">
        <f>SUMIFS('Variance Analysis'!H$9:H$24,'Variance Analysis'!$B$9:$B$24,'Variance Analysis'!$B$10,'Variance Analysis'!$A$9:$A$24,'Variance Analysis'!$A$10)</f>
        <v>#REF!</v>
      </c>
      <c r="I43" s="59" t="e">
        <f>SUMIFS('Variance Analysis'!I$9:I$24,'Variance Analysis'!$B$9:$B$24,'Variance Analysis'!$B$10,'Variance Analysis'!$A$9:$A$24,'Variance Analysis'!$A$10)</f>
        <v>#REF!</v>
      </c>
      <c r="J43" s="59" t="e">
        <f>SUMIFS('Variance Analysis'!J$9:J$24,'Variance Analysis'!$B$9:$B$24,'Variance Analysis'!$B$10,'Variance Analysis'!$A$9:$A$24,'Variance Analysis'!$A$10)</f>
        <v>#REF!</v>
      </c>
      <c r="K43" s="59" t="e">
        <f>SUMIFS('Variance Analysis'!K$9:K$24,'Variance Analysis'!$B$9:$B$24,'Variance Analysis'!$B$10,'Variance Analysis'!$A$9:$A$24,'Variance Analysis'!$A$10)</f>
        <v>#REF!</v>
      </c>
      <c r="L43" s="59" t="e">
        <f>SUMIFS('Variance Analysis'!L$9:L$24,'Variance Analysis'!$B$9:$B$24,'Variance Analysis'!$B$10,'Variance Analysis'!$A$9:$A$24,'Variance Analysis'!$A$10)</f>
        <v>#REF!</v>
      </c>
      <c r="M43" s="59" t="e">
        <f>SUMIFS('Variance Analysis'!M$9:M$24,'Variance Analysis'!$B$9:$B$24,'Variance Analysis'!$B$10,'Variance Analysis'!$A$9:$A$24,'Variance Analysis'!$A$10)</f>
        <v>#REF!</v>
      </c>
      <c r="N43" s="59" t="e">
        <f>SUMIFS('Variance Analysis'!N$9:N$24,'Variance Analysis'!$B$9:$B$24,'Variance Analysis'!$B$10,'Variance Analysis'!$A$9:$A$24,'Variance Analysis'!$A$10)</f>
        <v>#REF!</v>
      </c>
      <c r="O43" s="2"/>
      <c r="P43" s="2"/>
      <c r="Q43" s="2"/>
      <c r="R43" s="2"/>
      <c r="S43" s="2"/>
      <c r="T43" s="2"/>
      <c r="U43" s="2"/>
      <c r="V43" s="2"/>
      <c r="W43" s="2"/>
      <c r="X43" s="2"/>
      <c r="Y43" s="2"/>
      <c r="Z43" s="2"/>
    </row>
    <row r="44" spans="1:26" ht="13.5" customHeight="1" x14ac:dyDescent="0.2">
      <c r="A44" s="58" t="s">
        <v>168</v>
      </c>
      <c r="B44" s="58" t="s">
        <v>43</v>
      </c>
      <c r="C44" s="59" t="e">
        <f>SUMIFS('Variance Analysis'!C$9:C$24,'Variance Analysis'!$B$9:$B$24,'Variance Analysis'!$B$11,'Variance Analysis'!$A$9:$A$24,'Variance Analysis'!$A$11)</f>
        <v>#REF!</v>
      </c>
      <c r="D44" s="59" t="e">
        <f>SUMIFS('Variance Analysis'!D$9:D$24,'Variance Analysis'!$B$9:$B$24,'Variance Analysis'!$B$11,'Variance Analysis'!$A$9:$A$24,'Variance Analysis'!$A$11)</f>
        <v>#REF!</v>
      </c>
      <c r="E44" s="59" t="e">
        <f>SUMIFS('Variance Analysis'!E$9:E$24,'Variance Analysis'!$B$9:$B$24,'Variance Analysis'!$B$11,'Variance Analysis'!$A$9:$A$24,'Variance Analysis'!$A$11)</f>
        <v>#REF!</v>
      </c>
      <c r="F44" s="59" t="e">
        <f>SUMIFS('Variance Analysis'!F$9:F$24,'Variance Analysis'!$B$9:$B$24,'Variance Analysis'!$B$11,'Variance Analysis'!$A$9:$A$24,'Variance Analysis'!$A$11)</f>
        <v>#REF!</v>
      </c>
      <c r="G44" s="59" t="e">
        <f>SUMIFS('Variance Analysis'!G$9:G$24,'Variance Analysis'!$B$9:$B$24,'Variance Analysis'!$B$11,'Variance Analysis'!$A$9:$A$24,'Variance Analysis'!$A$11)</f>
        <v>#REF!</v>
      </c>
      <c r="H44" s="59" t="e">
        <f>SUMIFS('Variance Analysis'!H$9:H$24,'Variance Analysis'!$B$9:$B$24,'Variance Analysis'!$B$11,'Variance Analysis'!$A$9:$A$24,'Variance Analysis'!$A$11)</f>
        <v>#REF!</v>
      </c>
      <c r="I44" s="59" t="e">
        <f>SUMIFS('Variance Analysis'!I$9:I$24,'Variance Analysis'!$B$9:$B$24,'Variance Analysis'!$B$11,'Variance Analysis'!$A$9:$A$24,'Variance Analysis'!$A$11)</f>
        <v>#REF!</v>
      </c>
      <c r="J44" s="59" t="e">
        <f>SUMIFS('Variance Analysis'!J$9:J$24,'Variance Analysis'!$B$9:$B$24,'Variance Analysis'!$B$11,'Variance Analysis'!$A$9:$A$24,'Variance Analysis'!$A$11)</f>
        <v>#REF!</v>
      </c>
      <c r="K44" s="59" t="e">
        <f>SUMIFS('Variance Analysis'!K$9:K$24,'Variance Analysis'!$B$9:$B$24,'Variance Analysis'!$B$11,'Variance Analysis'!$A$9:$A$24,'Variance Analysis'!$A$11)</f>
        <v>#REF!</v>
      </c>
      <c r="L44" s="59" t="e">
        <f>SUMIFS('Variance Analysis'!L$9:L$24,'Variance Analysis'!$B$9:$B$24,'Variance Analysis'!$B$11,'Variance Analysis'!$A$9:$A$24,'Variance Analysis'!$A$11)</f>
        <v>#REF!</v>
      </c>
      <c r="M44" s="59" t="e">
        <f>SUMIFS('Variance Analysis'!M$9:M$24,'Variance Analysis'!$B$9:$B$24,'Variance Analysis'!$B$11,'Variance Analysis'!$A$9:$A$24,'Variance Analysis'!$A$11)</f>
        <v>#REF!</v>
      </c>
      <c r="N44" s="59" t="e">
        <f>SUMIFS('Variance Analysis'!N$9:N$24,'Variance Analysis'!$B$9:$B$24,'Variance Analysis'!$B$11,'Variance Analysis'!$A$9:$A$24,'Variance Analysis'!$A$11)</f>
        <v>#REF!</v>
      </c>
      <c r="O44" s="2"/>
      <c r="P44" s="2"/>
      <c r="Q44" s="2"/>
      <c r="R44" s="2"/>
      <c r="S44" s="2"/>
      <c r="T44" s="2"/>
      <c r="U44" s="2"/>
      <c r="V44" s="2"/>
      <c r="W44" s="2"/>
      <c r="X44" s="2"/>
      <c r="Y44" s="2"/>
      <c r="Z44" s="2"/>
    </row>
    <row r="45" spans="1:26" ht="13.5" customHeight="1" thickBot="1" x14ac:dyDescent="0.25">
      <c r="A45" s="58" t="s">
        <v>145</v>
      </c>
      <c r="B45" s="58" t="s">
        <v>177</v>
      </c>
      <c r="C45" s="69" t="e">
        <f>#REF!</f>
        <v>#REF!</v>
      </c>
      <c r="D45" s="69" t="e">
        <f>#REF!</f>
        <v>#REF!</v>
      </c>
      <c r="E45" s="69" t="e">
        <f>#REF!</f>
        <v>#REF!</v>
      </c>
      <c r="F45" s="69" t="e">
        <f>#REF!</f>
        <v>#REF!</v>
      </c>
      <c r="G45" s="69" t="e">
        <f>#REF!</f>
        <v>#REF!</v>
      </c>
      <c r="H45" s="69" t="e">
        <f>#REF!</f>
        <v>#REF!</v>
      </c>
      <c r="I45" s="69" t="e">
        <f>#REF!</f>
        <v>#REF!</v>
      </c>
      <c r="J45" s="69" t="e">
        <f>#REF!</f>
        <v>#REF!</v>
      </c>
      <c r="K45" s="69" t="e">
        <f>#REF!</f>
        <v>#REF!</v>
      </c>
      <c r="L45" s="69" t="e">
        <f>#REF!</f>
        <v>#REF!</v>
      </c>
      <c r="M45" s="69" t="e">
        <f>#REF!</f>
        <v>#REF!</v>
      </c>
      <c r="N45" s="69" t="e">
        <f>#REF!</f>
        <v>#REF!</v>
      </c>
      <c r="O45" s="2"/>
      <c r="P45" s="2"/>
      <c r="Q45" s="2"/>
      <c r="R45" s="2"/>
      <c r="S45" s="2"/>
      <c r="T45" s="2"/>
      <c r="U45" s="2"/>
      <c r="V45" s="2"/>
      <c r="W45" s="2"/>
      <c r="X45" s="2"/>
      <c r="Y45" s="2"/>
      <c r="Z45" s="2"/>
    </row>
    <row r="46" spans="1:26" ht="13.5" customHeight="1" thickTop="1" thickBot="1" x14ac:dyDescent="0.25">
      <c r="A46" s="14" t="s">
        <v>184</v>
      </c>
      <c r="B46" s="15" t="s">
        <v>179</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ht="13.5" customHeight="1" x14ac:dyDescent="0.2">
      <c r="A47" s="51"/>
      <c r="B47" s="52"/>
      <c r="C47" s="53"/>
      <c r="D47" s="53"/>
      <c r="E47" s="53"/>
      <c r="F47" s="53"/>
      <c r="G47" s="53"/>
      <c r="H47" s="53"/>
      <c r="I47" s="53"/>
      <c r="J47" s="53"/>
      <c r="K47" s="53"/>
      <c r="L47" s="53"/>
      <c r="M47" s="53"/>
      <c r="N47" s="53"/>
      <c r="O47" s="2"/>
      <c r="P47" s="2"/>
      <c r="Q47" s="2"/>
      <c r="R47" s="2"/>
      <c r="S47" s="2"/>
      <c r="T47" s="2"/>
      <c r="U47" s="2"/>
      <c r="V47" s="2"/>
      <c r="W47" s="2"/>
      <c r="X47" s="2"/>
      <c r="Y47" s="2"/>
      <c r="Z47" s="2"/>
    </row>
    <row r="48" spans="1:26" s="33" customFormat="1" ht="13.5" customHeight="1" x14ac:dyDescent="0.2">
      <c r="A48" s="28" t="s">
        <v>185</v>
      </c>
      <c r="B48" s="28"/>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s="33" customFormat="1" ht="13.5" customHeight="1" x14ac:dyDescent="0.2">
      <c r="A49" s="28" t="s">
        <v>175</v>
      </c>
      <c r="B49" s="28"/>
      <c r="C49" s="29" t="s">
        <v>133</v>
      </c>
      <c r="D49" s="29" t="s">
        <v>134</v>
      </c>
      <c r="E49" s="29" t="s">
        <v>135</v>
      </c>
      <c r="F49" s="29" t="s">
        <v>136</v>
      </c>
      <c r="G49" s="29" t="s">
        <v>137</v>
      </c>
      <c r="H49" s="29" t="s">
        <v>138</v>
      </c>
      <c r="I49" s="29" t="s">
        <v>139</v>
      </c>
      <c r="J49" s="29" t="s">
        <v>140</v>
      </c>
      <c r="K49" s="29" t="s">
        <v>141</v>
      </c>
      <c r="L49" s="29" t="s">
        <v>142</v>
      </c>
      <c r="M49" s="29" t="s">
        <v>143</v>
      </c>
      <c r="N49" s="29" t="s">
        <v>144</v>
      </c>
      <c r="O49" s="21"/>
      <c r="P49" s="21"/>
      <c r="Q49" s="21"/>
      <c r="R49" s="21"/>
      <c r="S49" s="21"/>
      <c r="T49" s="21"/>
      <c r="U49" s="21"/>
      <c r="V49" s="21"/>
      <c r="W49" s="21"/>
      <c r="X49" s="21"/>
      <c r="Y49" s="21"/>
      <c r="Z49" s="21"/>
    </row>
    <row r="50" spans="1:26" ht="13.5" customHeight="1" x14ac:dyDescent="0.2">
      <c r="A50" s="58" t="s">
        <v>166</v>
      </c>
      <c r="B50" s="58" t="s">
        <v>43</v>
      </c>
      <c r="C50" s="59" t="e">
        <f>SUMIFS('Variance Analysis'!C$9:C$24,'Variance Analysis'!$B$9:$B$24,'Variance Analysis'!$B$12,'Variance Analysis'!$A$9:$A$24,'Variance Analysis'!$A$13)</f>
        <v>#REF!</v>
      </c>
      <c r="D50" s="59" t="e">
        <f>SUMIFS('Variance Analysis'!D$9:D$24,'Variance Analysis'!$B$9:$B$24,'Variance Analysis'!$B$12,'Variance Analysis'!$A$9:$A$24,'Variance Analysis'!$A$13)</f>
        <v>#REF!</v>
      </c>
      <c r="E50" s="59" t="e">
        <f>SUMIFS('Variance Analysis'!E$9:E$24,'Variance Analysis'!$B$9:$B$24,'Variance Analysis'!$B$12,'Variance Analysis'!$A$9:$A$24,'Variance Analysis'!$A$13)</f>
        <v>#REF!</v>
      </c>
      <c r="F50" s="59" t="e">
        <f>SUMIFS('Variance Analysis'!F$9:F$24,'Variance Analysis'!$B$9:$B$24,'Variance Analysis'!$B$12,'Variance Analysis'!$A$9:$A$24,'Variance Analysis'!$A$13)</f>
        <v>#REF!</v>
      </c>
      <c r="G50" s="59" t="e">
        <f>SUMIFS('Variance Analysis'!G$9:G$24,'Variance Analysis'!$B$9:$B$24,'Variance Analysis'!$B$12,'Variance Analysis'!$A$9:$A$24,'Variance Analysis'!$A$13)</f>
        <v>#REF!</v>
      </c>
      <c r="H50" s="59" t="e">
        <f>SUMIFS('Variance Analysis'!H$9:H$24,'Variance Analysis'!$B$9:$B$24,'Variance Analysis'!$B$12,'Variance Analysis'!$A$9:$A$24,'Variance Analysis'!$A$13)</f>
        <v>#REF!</v>
      </c>
      <c r="I50" s="59" t="e">
        <f>SUMIFS('Variance Analysis'!I$9:I$24,'Variance Analysis'!$B$9:$B$24,'Variance Analysis'!$B$12,'Variance Analysis'!$A$9:$A$24,'Variance Analysis'!$A$13)</f>
        <v>#REF!</v>
      </c>
      <c r="J50" s="59" t="e">
        <f>SUMIFS('Variance Analysis'!J$9:J$24,'Variance Analysis'!$B$9:$B$24,'Variance Analysis'!$B$12,'Variance Analysis'!$A$9:$A$24,'Variance Analysis'!$A$13)</f>
        <v>#REF!</v>
      </c>
      <c r="K50" s="59" t="e">
        <f>SUMIFS('Variance Analysis'!K$9:K$24,'Variance Analysis'!$B$9:$B$24,'Variance Analysis'!$B$12,'Variance Analysis'!$A$9:$A$24,'Variance Analysis'!$A$13)</f>
        <v>#REF!</v>
      </c>
      <c r="L50" s="59" t="e">
        <f>SUMIFS('Variance Analysis'!L$9:L$24,'Variance Analysis'!$B$9:$B$24,'Variance Analysis'!$B$12,'Variance Analysis'!$A$9:$A$24,'Variance Analysis'!$A$13)</f>
        <v>#REF!</v>
      </c>
      <c r="M50" s="59" t="e">
        <f>SUMIFS('Variance Analysis'!M$9:M$24,'Variance Analysis'!$B$9:$B$24,'Variance Analysis'!$B$12,'Variance Analysis'!$A$9:$A$24,'Variance Analysis'!$A$13)</f>
        <v>#REF!</v>
      </c>
      <c r="N50" s="59" t="e">
        <f>SUMIFS('Variance Analysis'!N$9:N$24,'Variance Analysis'!$B$9:$B$24,'Variance Analysis'!$B$12,'Variance Analysis'!$A$9:$A$24,'Variance Analysis'!$A$13)</f>
        <v>#REF!</v>
      </c>
      <c r="O50" s="2"/>
      <c r="P50" s="2"/>
      <c r="Q50" s="2"/>
      <c r="R50" s="2"/>
      <c r="S50" s="2"/>
      <c r="T50" s="2"/>
      <c r="U50" s="2"/>
      <c r="V50" s="2"/>
      <c r="W50" s="2"/>
      <c r="X50" s="2"/>
      <c r="Y50" s="2"/>
      <c r="Z50" s="2"/>
    </row>
    <row r="51" spans="1:26" ht="13.5" customHeight="1" x14ac:dyDescent="0.2">
      <c r="A51" s="58" t="s">
        <v>167</v>
      </c>
      <c r="B51" s="58" t="s">
        <v>43</v>
      </c>
      <c r="C51" s="59" t="e">
        <f>SUMIFS('Variance Analysis'!C$9:C$24,'Variance Analysis'!$B$9:$B$24,'Variance Analysis'!$B$10,'Variance Analysis'!$A$9:$A$24,'Variance Analysis'!$A$13)</f>
        <v>#REF!</v>
      </c>
      <c r="D51" s="59" t="e">
        <f>SUMIFS('Variance Analysis'!D$9:D$24,'Variance Analysis'!$B$9:$B$24,'Variance Analysis'!$B$10,'Variance Analysis'!$A$9:$A$24,'Variance Analysis'!$A$13)</f>
        <v>#REF!</v>
      </c>
      <c r="E51" s="59" t="e">
        <f>SUMIFS('Variance Analysis'!E$9:E$24,'Variance Analysis'!$B$9:$B$24,'Variance Analysis'!$B$10,'Variance Analysis'!$A$9:$A$24,'Variance Analysis'!$A$13)</f>
        <v>#REF!</v>
      </c>
      <c r="F51" s="59" t="e">
        <f>SUMIFS('Variance Analysis'!F$9:F$24,'Variance Analysis'!$B$9:$B$24,'Variance Analysis'!$B$10,'Variance Analysis'!$A$9:$A$24,'Variance Analysis'!$A$13)</f>
        <v>#REF!</v>
      </c>
      <c r="G51" s="59" t="e">
        <f>SUMIFS('Variance Analysis'!G$9:G$24,'Variance Analysis'!$B$9:$B$24,'Variance Analysis'!$B$10,'Variance Analysis'!$A$9:$A$24,'Variance Analysis'!$A$13)</f>
        <v>#REF!</v>
      </c>
      <c r="H51" s="59" t="e">
        <f>SUMIFS('Variance Analysis'!H$9:H$24,'Variance Analysis'!$B$9:$B$24,'Variance Analysis'!$B$10,'Variance Analysis'!$A$9:$A$24,'Variance Analysis'!$A$13)</f>
        <v>#REF!</v>
      </c>
      <c r="I51" s="59" t="e">
        <f>SUMIFS('Variance Analysis'!I$9:I$24,'Variance Analysis'!$B$9:$B$24,'Variance Analysis'!$B$10,'Variance Analysis'!$A$9:$A$24,'Variance Analysis'!$A$13)</f>
        <v>#REF!</v>
      </c>
      <c r="J51" s="59" t="e">
        <f>SUMIFS('Variance Analysis'!J$9:J$24,'Variance Analysis'!$B$9:$B$24,'Variance Analysis'!$B$10,'Variance Analysis'!$A$9:$A$24,'Variance Analysis'!$A$13)</f>
        <v>#REF!</v>
      </c>
      <c r="K51" s="59" t="e">
        <f>SUMIFS('Variance Analysis'!K$9:K$24,'Variance Analysis'!$B$9:$B$24,'Variance Analysis'!$B$10,'Variance Analysis'!$A$9:$A$24,'Variance Analysis'!$A$13)</f>
        <v>#REF!</v>
      </c>
      <c r="L51" s="59" t="e">
        <f>SUMIFS('Variance Analysis'!L$9:L$24,'Variance Analysis'!$B$9:$B$24,'Variance Analysis'!$B$10,'Variance Analysis'!$A$9:$A$24,'Variance Analysis'!$A$13)</f>
        <v>#REF!</v>
      </c>
      <c r="M51" s="59" t="e">
        <f>SUMIFS('Variance Analysis'!M$9:M$24,'Variance Analysis'!$B$9:$B$24,'Variance Analysis'!$B$10,'Variance Analysis'!$A$9:$A$24,'Variance Analysis'!$A$13)</f>
        <v>#REF!</v>
      </c>
      <c r="N51" s="59" t="e">
        <f>SUMIFS('Variance Analysis'!N$9:N$24,'Variance Analysis'!$B$9:$B$24,'Variance Analysis'!$B$10,'Variance Analysis'!$A$9:$A$24,'Variance Analysis'!$A$13)</f>
        <v>#REF!</v>
      </c>
      <c r="O51" s="2"/>
      <c r="P51" s="2"/>
      <c r="Q51" s="2"/>
      <c r="R51" s="2"/>
      <c r="S51" s="2"/>
      <c r="T51" s="2"/>
      <c r="U51" s="2"/>
      <c r="V51" s="2"/>
      <c r="W51" s="2"/>
      <c r="X51" s="2"/>
      <c r="Y51" s="2"/>
      <c r="Z51" s="2"/>
    </row>
    <row r="52" spans="1:26" ht="13.5" customHeight="1" x14ac:dyDescent="0.2">
      <c r="A52" s="58" t="s">
        <v>168</v>
      </c>
      <c r="B52" s="58" t="s">
        <v>43</v>
      </c>
      <c r="C52" s="59" t="e">
        <f>SUMIFS('Variance Analysis'!C$9:C$24,'Variance Analysis'!$B$9:$B$24,'Variance Analysis'!$B$11,'Variance Analysis'!$A$9:$A$24,'Variance Analysis'!$A$13)</f>
        <v>#REF!</v>
      </c>
      <c r="D52" s="59" t="e">
        <f>SUMIFS('Variance Analysis'!D$9:D$24,'Variance Analysis'!$B$9:$B$24,'Variance Analysis'!$B$11,'Variance Analysis'!$A$9:$A$24,'Variance Analysis'!$A$13)</f>
        <v>#REF!</v>
      </c>
      <c r="E52" s="59" t="e">
        <f>SUMIFS('Variance Analysis'!E$9:E$24,'Variance Analysis'!$B$9:$B$24,'Variance Analysis'!$B$11,'Variance Analysis'!$A$9:$A$24,'Variance Analysis'!$A$13)</f>
        <v>#REF!</v>
      </c>
      <c r="F52" s="59" t="e">
        <f>SUMIFS('Variance Analysis'!F$9:F$24,'Variance Analysis'!$B$9:$B$24,'Variance Analysis'!$B$11,'Variance Analysis'!$A$9:$A$24,'Variance Analysis'!$A$13)</f>
        <v>#REF!</v>
      </c>
      <c r="G52" s="59" t="e">
        <f>SUMIFS('Variance Analysis'!G$9:G$24,'Variance Analysis'!$B$9:$B$24,'Variance Analysis'!$B$11,'Variance Analysis'!$A$9:$A$24,'Variance Analysis'!$A$13)</f>
        <v>#REF!</v>
      </c>
      <c r="H52" s="59" t="e">
        <f>SUMIFS('Variance Analysis'!H$9:H$24,'Variance Analysis'!$B$9:$B$24,'Variance Analysis'!$B$11,'Variance Analysis'!$A$9:$A$24,'Variance Analysis'!$A$13)</f>
        <v>#REF!</v>
      </c>
      <c r="I52" s="59" t="e">
        <f>SUMIFS('Variance Analysis'!I$9:I$24,'Variance Analysis'!$B$9:$B$24,'Variance Analysis'!$B$11,'Variance Analysis'!$A$9:$A$24,'Variance Analysis'!$A$13)</f>
        <v>#REF!</v>
      </c>
      <c r="J52" s="59" t="e">
        <f>SUMIFS('Variance Analysis'!J$9:J$24,'Variance Analysis'!$B$9:$B$24,'Variance Analysis'!$B$11,'Variance Analysis'!$A$9:$A$24,'Variance Analysis'!$A$13)</f>
        <v>#REF!</v>
      </c>
      <c r="K52" s="59" t="e">
        <f>SUMIFS('Variance Analysis'!K$9:K$24,'Variance Analysis'!$B$9:$B$24,'Variance Analysis'!$B$11,'Variance Analysis'!$A$9:$A$24,'Variance Analysis'!$A$13)</f>
        <v>#REF!</v>
      </c>
      <c r="L52" s="59" t="e">
        <f>SUMIFS('Variance Analysis'!L$9:L$24,'Variance Analysis'!$B$9:$B$24,'Variance Analysis'!$B$11,'Variance Analysis'!$A$9:$A$24,'Variance Analysis'!$A$13)</f>
        <v>#REF!</v>
      </c>
      <c r="M52" s="59" t="e">
        <f>SUMIFS('Variance Analysis'!M$9:M$24,'Variance Analysis'!$B$9:$B$24,'Variance Analysis'!$B$11,'Variance Analysis'!$A$9:$A$24,'Variance Analysis'!$A$13)</f>
        <v>#REF!</v>
      </c>
      <c r="N52" s="59" t="e">
        <f>SUMIFS('Variance Analysis'!N$9:N$24,'Variance Analysis'!$B$9:$B$24,'Variance Analysis'!$B$11,'Variance Analysis'!$A$9:$A$24,'Variance Analysis'!$A$13)</f>
        <v>#REF!</v>
      </c>
      <c r="O52" s="2"/>
      <c r="P52" s="2"/>
      <c r="Q52" s="2"/>
      <c r="R52" s="2"/>
      <c r="S52" s="2"/>
      <c r="T52" s="2"/>
      <c r="U52" s="2"/>
      <c r="V52" s="2"/>
      <c r="W52" s="2"/>
      <c r="X52" s="2"/>
      <c r="Y52" s="2"/>
      <c r="Z52" s="2"/>
    </row>
    <row r="53" spans="1:26" ht="13.5" customHeight="1" thickBot="1" x14ac:dyDescent="0.25">
      <c r="A53" s="58" t="s">
        <v>149</v>
      </c>
      <c r="B53" s="58" t="s">
        <v>177</v>
      </c>
      <c r="C53" s="69" t="e">
        <f>#REF!</f>
        <v>#REF!</v>
      </c>
      <c r="D53" s="69" t="e">
        <f>#REF!</f>
        <v>#REF!</v>
      </c>
      <c r="E53" s="69" t="e">
        <f>#REF!</f>
        <v>#REF!</v>
      </c>
      <c r="F53" s="69" t="e">
        <f>#REF!</f>
        <v>#REF!</v>
      </c>
      <c r="G53" s="69" t="e">
        <f>#REF!</f>
        <v>#REF!</v>
      </c>
      <c r="H53" s="69" t="e">
        <f>#REF!</f>
        <v>#REF!</v>
      </c>
      <c r="I53" s="69" t="e">
        <f>#REF!</f>
        <v>#REF!</v>
      </c>
      <c r="J53" s="69" t="e">
        <f>#REF!</f>
        <v>#REF!</v>
      </c>
      <c r="K53" s="69" t="e">
        <f>#REF!</f>
        <v>#REF!</v>
      </c>
      <c r="L53" s="69" t="e">
        <f>#REF!</f>
        <v>#REF!</v>
      </c>
      <c r="M53" s="69" t="e">
        <f>#REF!</f>
        <v>#REF!</v>
      </c>
      <c r="N53" s="69" t="e">
        <f>#REF!</f>
        <v>#REF!</v>
      </c>
      <c r="O53" s="2"/>
      <c r="P53" s="2"/>
      <c r="Q53" s="2"/>
      <c r="R53" s="2"/>
      <c r="S53" s="2"/>
      <c r="T53" s="2"/>
      <c r="U53" s="2"/>
      <c r="V53" s="2"/>
      <c r="W53" s="2"/>
      <c r="X53" s="2"/>
      <c r="Y53" s="2"/>
      <c r="Z53" s="2"/>
    </row>
    <row r="54" spans="1:26" ht="13.5" customHeight="1" thickTop="1" thickBot="1" x14ac:dyDescent="0.25">
      <c r="A54" s="14" t="s">
        <v>184</v>
      </c>
      <c r="B54" s="15" t="s">
        <v>179</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
      <c r="P54" s="2"/>
      <c r="Q54" s="2"/>
      <c r="R54" s="2"/>
      <c r="S54" s="2"/>
      <c r="T54" s="2"/>
      <c r="U54" s="2"/>
      <c r="V54" s="2"/>
      <c r="W54" s="2"/>
      <c r="X54" s="2"/>
      <c r="Y54" s="2"/>
      <c r="Z54" s="2"/>
    </row>
    <row r="55" spans="1:26" ht="13.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47" customFormat="1" ht="13.5" customHeight="1" x14ac:dyDescent="0.2">
      <c r="A56" s="28" t="s">
        <v>186</v>
      </c>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s="47" customFormat="1" ht="13.5" customHeight="1" x14ac:dyDescent="0.2">
      <c r="A57" s="28" t="s">
        <v>175</v>
      </c>
      <c r="B57" s="28"/>
      <c r="C57" s="29" t="s">
        <v>133</v>
      </c>
      <c r="D57" s="29" t="s">
        <v>134</v>
      </c>
      <c r="E57" s="29" t="s">
        <v>135</v>
      </c>
      <c r="F57" s="29" t="s">
        <v>136</v>
      </c>
      <c r="G57" s="29" t="s">
        <v>137</v>
      </c>
      <c r="H57" s="29" t="s">
        <v>138</v>
      </c>
      <c r="I57" s="29" t="s">
        <v>139</v>
      </c>
      <c r="J57" s="29" t="s">
        <v>140</v>
      </c>
      <c r="K57" s="29" t="s">
        <v>141</v>
      </c>
      <c r="L57" s="29" t="s">
        <v>142</v>
      </c>
      <c r="M57" s="29" t="s">
        <v>143</v>
      </c>
      <c r="N57" s="29" t="s">
        <v>144</v>
      </c>
      <c r="O57" s="28"/>
      <c r="P57" s="28"/>
      <c r="Q57" s="28"/>
      <c r="R57" s="28"/>
      <c r="S57" s="28"/>
      <c r="T57" s="28"/>
      <c r="U57" s="28"/>
      <c r="V57" s="28"/>
      <c r="W57" s="28"/>
      <c r="X57" s="28"/>
      <c r="Y57" s="28"/>
      <c r="Z57" s="28"/>
    </row>
    <row r="58" spans="1:26" ht="13.5" customHeight="1" x14ac:dyDescent="0.2">
      <c r="A58" s="58" t="s">
        <v>166</v>
      </c>
      <c r="B58" s="58" t="s">
        <v>43</v>
      </c>
      <c r="C58" s="59" t="e">
        <f>SUMIFS('Variance Analysis'!C$9:C$24,'Variance Analysis'!$B$9:$B$24,'Variance Analysis'!$B$12,'Variance Analysis'!$A$9:$A$24,'Variance Analysis'!$A$17)</f>
        <v>#REF!</v>
      </c>
      <c r="D58" s="59" t="e">
        <f>SUMIFS('Variance Analysis'!D$9:D$24,'Variance Analysis'!$B$9:$B$24,'Variance Analysis'!$B$12,'Variance Analysis'!$A$9:$A$24,'Variance Analysis'!$A$17)</f>
        <v>#REF!</v>
      </c>
      <c r="E58" s="59" t="e">
        <f>SUMIFS('Variance Analysis'!E$9:E$24,'Variance Analysis'!$B$9:$B$24,'Variance Analysis'!$B$12,'Variance Analysis'!$A$9:$A$24,'Variance Analysis'!$A$17)</f>
        <v>#REF!</v>
      </c>
      <c r="F58" s="59" t="e">
        <f>SUMIFS('Variance Analysis'!F$9:F$24,'Variance Analysis'!$B$9:$B$24,'Variance Analysis'!$B$12,'Variance Analysis'!$A$9:$A$24,'Variance Analysis'!$A$17)</f>
        <v>#REF!</v>
      </c>
      <c r="G58" s="59" t="e">
        <f>SUMIFS('Variance Analysis'!G$9:G$24,'Variance Analysis'!$B$9:$B$24,'Variance Analysis'!$B$12,'Variance Analysis'!$A$9:$A$24,'Variance Analysis'!$A$17)</f>
        <v>#REF!</v>
      </c>
      <c r="H58" s="59" t="e">
        <f>SUMIFS('Variance Analysis'!H$9:H$24,'Variance Analysis'!$B$9:$B$24,'Variance Analysis'!$B$12,'Variance Analysis'!$A$9:$A$24,'Variance Analysis'!$A$17)</f>
        <v>#REF!</v>
      </c>
      <c r="I58" s="59" t="e">
        <f>SUMIFS('Variance Analysis'!I$9:I$24,'Variance Analysis'!$B$9:$B$24,'Variance Analysis'!$B$12,'Variance Analysis'!$A$9:$A$24,'Variance Analysis'!$A$17)</f>
        <v>#REF!</v>
      </c>
      <c r="J58" s="59" t="e">
        <f>SUMIFS('Variance Analysis'!J$9:J$24,'Variance Analysis'!$B$9:$B$24,'Variance Analysis'!$B$12,'Variance Analysis'!$A$9:$A$24,'Variance Analysis'!$A$17)</f>
        <v>#REF!</v>
      </c>
      <c r="K58" s="59" t="e">
        <f>SUMIFS('Variance Analysis'!K$9:K$24,'Variance Analysis'!$B$9:$B$24,'Variance Analysis'!$B$12,'Variance Analysis'!$A$9:$A$24,'Variance Analysis'!$A$17)</f>
        <v>#REF!</v>
      </c>
      <c r="L58" s="59" t="e">
        <f>SUMIFS('Variance Analysis'!L$9:L$24,'Variance Analysis'!$B$9:$B$24,'Variance Analysis'!$B$12,'Variance Analysis'!$A$9:$A$24,'Variance Analysis'!$A$17)</f>
        <v>#REF!</v>
      </c>
      <c r="M58" s="59" t="e">
        <f>SUMIFS('Variance Analysis'!M$9:M$24,'Variance Analysis'!$B$9:$B$24,'Variance Analysis'!$B$12,'Variance Analysis'!$A$9:$A$24,'Variance Analysis'!$A$17)</f>
        <v>#REF!</v>
      </c>
      <c r="N58" s="59" t="e">
        <f>SUMIFS('Variance Analysis'!N$9:N$24,'Variance Analysis'!$B$9:$B$24,'Variance Analysis'!$B$12,'Variance Analysis'!$A$9:$A$24,'Variance Analysis'!$A$17)</f>
        <v>#REF!</v>
      </c>
      <c r="O58" s="2"/>
      <c r="P58" s="2"/>
      <c r="Q58" s="2"/>
      <c r="R58" s="2"/>
      <c r="S58" s="2"/>
      <c r="T58" s="2"/>
      <c r="U58" s="2"/>
      <c r="V58" s="2"/>
      <c r="W58" s="2"/>
      <c r="X58" s="2"/>
      <c r="Y58" s="2"/>
      <c r="Z58" s="2"/>
    </row>
    <row r="59" spans="1:26" ht="13.5" customHeight="1" x14ac:dyDescent="0.2">
      <c r="A59" s="58" t="s">
        <v>167</v>
      </c>
      <c r="B59" s="58" t="s">
        <v>43</v>
      </c>
      <c r="C59" s="59" t="e">
        <f>SUMIFS('Variance Analysis'!C$9:C$24,'Variance Analysis'!$B$9:$B$24,'Variance Analysis'!$B$10,'Variance Analysis'!$A$9:$A$24,'Variance Analysis'!$A$17)</f>
        <v>#REF!</v>
      </c>
      <c r="D59" s="59" t="e">
        <f>SUMIFS('Variance Analysis'!D$9:D$24,'Variance Analysis'!$B$9:$B$24,'Variance Analysis'!$B$10,'Variance Analysis'!$A$9:$A$24,'Variance Analysis'!$A$17)</f>
        <v>#REF!</v>
      </c>
      <c r="E59" s="59" t="e">
        <f>SUMIFS('Variance Analysis'!E$9:E$24,'Variance Analysis'!$B$9:$B$24,'Variance Analysis'!$B$10,'Variance Analysis'!$A$9:$A$24,'Variance Analysis'!$A$17)</f>
        <v>#REF!</v>
      </c>
      <c r="F59" s="59" t="e">
        <f>SUMIFS('Variance Analysis'!F$9:F$24,'Variance Analysis'!$B$9:$B$24,'Variance Analysis'!$B$10,'Variance Analysis'!$A$9:$A$24,'Variance Analysis'!$A$17)</f>
        <v>#REF!</v>
      </c>
      <c r="G59" s="59" t="e">
        <f>SUMIFS('Variance Analysis'!G$9:G$24,'Variance Analysis'!$B$9:$B$24,'Variance Analysis'!$B$10,'Variance Analysis'!$A$9:$A$24,'Variance Analysis'!$A$17)</f>
        <v>#REF!</v>
      </c>
      <c r="H59" s="59" t="e">
        <f>SUMIFS('Variance Analysis'!H$9:H$24,'Variance Analysis'!$B$9:$B$24,'Variance Analysis'!$B$10,'Variance Analysis'!$A$9:$A$24,'Variance Analysis'!$A$17)</f>
        <v>#REF!</v>
      </c>
      <c r="I59" s="59" t="e">
        <f>SUMIFS('Variance Analysis'!I$9:I$24,'Variance Analysis'!$B$9:$B$24,'Variance Analysis'!$B$10,'Variance Analysis'!$A$9:$A$24,'Variance Analysis'!$A$17)</f>
        <v>#REF!</v>
      </c>
      <c r="J59" s="59" t="e">
        <f>SUMIFS('Variance Analysis'!J$9:J$24,'Variance Analysis'!$B$9:$B$24,'Variance Analysis'!$B$10,'Variance Analysis'!$A$9:$A$24,'Variance Analysis'!$A$17)</f>
        <v>#REF!</v>
      </c>
      <c r="K59" s="59" t="e">
        <f>SUMIFS('Variance Analysis'!K$9:K$24,'Variance Analysis'!$B$9:$B$24,'Variance Analysis'!$B$10,'Variance Analysis'!$A$9:$A$24,'Variance Analysis'!$A$17)</f>
        <v>#REF!</v>
      </c>
      <c r="L59" s="59" t="e">
        <f>SUMIFS('Variance Analysis'!L$9:L$24,'Variance Analysis'!$B$9:$B$24,'Variance Analysis'!$B$10,'Variance Analysis'!$A$9:$A$24,'Variance Analysis'!$A$17)</f>
        <v>#REF!</v>
      </c>
      <c r="M59" s="59" t="e">
        <f>SUMIFS('Variance Analysis'!M$9:M$24,'Variance Analysis'!$B$9:$B$24,'Variance Analysis'!$B$10,'Variance Analysis'!$A$9:$A$24,'Variance Analysis'!$A$17)</f>
        <v>#REF!</v>
      </c>
      <c r="N59" s="59" t="e">
        <f>SUMIFS('Variance Analysis'!N$9:N$24,'Variance Analysis'!$B$9:$B$24,'Variance Analysis'!$B$10,'Variance Analysis'!$A$9:$A$24,'Variance Analysis'!$A$17)</f>
        <v>#REF!</v>
      </c>
      <c r="O59" s="2"/>
      <c r="P59" s="2"/>
      <c r="Q59" s="2"/>
      <c r="R59" s="2"/>
      <c r="S59" s="2"/>
      <c r="T59" s="2"/>
      <c r="U59" s="2"/>
      <c r="V59" s="2"/>
      <c r="W59" s="2"/>
      <c r="X59" s="2"/>
      <c r="Y59" s="2"/>
      <c r="Z59" s="2"/>
    </row>
    <row r="60" spans="1:26" ht="13.5" customHeight="1" x14ac:dyDescent="0.2">
      <c r="A60" s="58" t="s">
        <v>168</v>
      </c>
      <c r="B60" s="58" t="s">
        <v>43</v>
      </c>
      <c r="C60" s="59" t="e">
        <f>SUMIFS('Variance Analysis'!C$9:C$24,'Variance Analysis'!$B$9:$B$24,'Variance Analysis'!$B$11,'Variance Analysis'!$A$9:$A$24,'Variance Analysis'!$A$17)</f>
        <v>#REF!</v>
      </c>
      <c r="D60" s="59" t="e">
        <f>SUMIFS('Variance Analysis'!D$9:D$24,'Variance Analysis'!$B$9:$B$24,'Variance Analysis'!$B$11,'Variance Analysis'!$A$9:$A$24,'Variance Analysis'!$A$17)</f>
        <v>#REF!</v>
      </c>
      <c r="E60" s="59" t="e">
        <f>SUMIFS('Variance Analysis'!E$9:E$24,'Variance Analysis'!$B$9:$B$24,'Variance Analysis'!$B$11,'Variance Analysis'!$A$9:$A$24,'Variance Analysis'!$A$17)</f>
        <v>#REF!</v>
      </c>
      <c r="F60" s="59" t="e">
        <f>SUMIFS('Variance Analysis'!F$9:F$24,'Variance Analysis'!$B$9:$B$24,'Variance Analysis'!$B$11,'Variance Analysis'!$A$9:$A$24,'Variance Analysis'!$A$17)</f>
        <v>#REF!</v>
      </c>
      <c r="G60" s="59" t="e">
        <f>SUMIFS('Variance Analysis'!G$9:G$24,'Variance Analysis'!$B$9:$B$24,'Variance Analysis'!$B$11,'Variance Analysis'!$A$9:$A$24,'Variance Analysis'!$A$17)</f>
        <v>#REF!</v>
      </c>
      <c r="H60" s="59" t="e">
        <f>SUMIFS('Variance Analysis'!H$9:H$24,'Variance Analysis'!$B$9:$B$24,'Variance Analysis'!$B$11,'Variance Analysis'!$A$9:$A$24,'Variance Analysis'!$A$17)</f>
        <v>#REF!</v>
      </c>
      <c r="I60" s="59" t="e">
        <f>SUMIFS('Variance Analysis'!I$9:I$24,'Variance Analysis'!$B$9:$B$24,'Variance Analysis'!$B$11,'Variance Analysis'!$A$9:$A$24,'Variance Analysis'!$A$17)</f>
        <v>#REF!</v>
      </c>
      <c r="J60" s="59" t="e">
        <f>SUMIFS('Variance Analysis'!J$9:J$24,'Variance Analysis'!$B$9:$B$24,'Variance Analysis'!$B$11,'Variance Analysis'!$A$9:$A$24,'Variance Analysis'!$A$17)</f>
        <v>#REF!</v>
      </c>
      <c r="K60" s="59" t="e">
        <f>SUMIFS('Variance Analysis'!K$9:K$24,'Variance Analysis'!$B$9:$B$24,'Variance Analysis'!$B$11,'Variance Analysis'!$A$9:$A$24,'Variance Analysis'!$A$17)</f>
        <v>#REF!</v>
      </c>
      <c r="L60" s="59" t="e">
        <f>SUMIFS('Variance Analysis'!L$9:L$24,'Variance Analysis'!$B$9:$B$24,'Variance Analysis'!$B$11,'Variance Analysis'!$A$9:$A$24,'Variance Analysis'!$A$17)</f>
        <v>#REF!</v>
      </c>
      <c r="M60" s="59" t="e">
        <f>SUMIFS('Variance Analysis'!M$9:M$24,'Variance Analysis'!$B$9:$B$24,'Variance Analysis'!$B$11,'Variance Analysis'!$A$9:$A$24,'Variance Analysis'!$A$17)</f>
        <v>#REF!</v>
      </c>
      <c r="N60" s="59" t="e">
        <f>SUMIFS('Variance Analysis'!N$9:N$24,'Variance Analysis'!$B$9:$B$24,'Variance Analysis'!$B$11,'Variance Analysis'!$A$9:$A$24,'Variance Analysis'!$A$17)</f>
        <v>#REF!</v>
      </c>
      <c r="O60" s="2"/>
      <c r="P60" s="2"/>
      <c r="Q60" s="2"/>
      <c r="R60" s="2"/>
      <c r="S60" s="2"/>
      <c r="T60" s="2"/>
      <c r="U60" s="2"/>
      <c r="V60" s="2"/>
      <c r="W60" s="2"/>
      <c r="X60" s="2"/>
      <c r="Y60" s="2"/>
      <c r="Z60" s="2"/>
    </row>
    <row r="61" spans="1:26" ht="13.5" customHeight="1" thickBot="1" x14ac:dyDescent="0.25">
      <c r="A61" s="58" t="s">
        <v>150</v>
      </c>
      <c r="B61" s="58" t="s">
        <v>177</v>
      </c>
      <c r="C61" s="69" t="e">
        <f>#REF!</f>
        <v>#REF!</v>
      </c>
      <c r="D61" s="69" t="e">
        <f>#REF!</f>
        <v>#REF!</v>
      </c>
      <c r="E61" s="69" t="e">
        <f>#REF!</f>
        <v>#REF!</v>
      </c>
      <c r="F61" s="69" t="e">
        <f>#REF!</f>
        <v>#REF!</v>
      </c>
      <c r="G61" s="69" t="e">
        <f>#REF!</f>
        <v>#REF!</v>
      </c>
      <c r="H61" s="69" t="e">
        <f>#REF!</f>
        <v>#REF!</v>
      </c>
      <c r="I61" s="69" t="e">
        <f>#REF!</f>
        <v>#REF!</v>
      </c>
      <c r="J61" s="69" t="e">
        <f>#REF!</f>
        <v>#REF!</v>
      </c>
      <c r="K61" s="69" t="e">
        <f>#REF!</f>
        <v>#REF!</v>
      </c>
      <c r="L61" s="69" t="e">
        <f>#REF!</f>
        <v>#REF!</v>
      </c>
      <c r="M61" s="69" t="e">
        <f>#REF!</f>
        <v>#REF!</v>
      </c>
      <c r="N61" s="69" t="e">
        <f>#REF!</f>
        <v>#REF!</v>
      </c>
      <c r="O61" s="2"/>
      <c r="P61" s="2"/>
      <c r="Q61" s="2"/>
      <c r="R61" s="2"/>
      <c r="S61" s="2"/>
      <c r="T61" s="2"/>
      <c r="U61" s="2"/>
      <c r="V61" s="2"/>
      <c r="W61" s="2"/>
      <c r="X61" s="2"/>
      <c r="Y61" s="2"/>
      <c r="Z61" s="2"/>
    </row>
    <row r="62" spans="1:26" ht="13.5" customHeight="1" thickTop="1" thickBot="1" x14ac:dyDescent="0.25">
      <c r="A62" s="14" t="s">
        <v>184</v>
      </c>
      <c r="B62" s="15" t="s">
        <v>179</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
      <c r="P62" s="2"/>
      <c r="Q62" s="2"/>
      <c r="R62" s="2"/>
      <c r="S62" s="2"/>
      <c r="T62" s="2"/>
      <c r="U62" s="2"/>
      <c r="V62" s="2"/>
      <c r="W62" s="2"/>
      <c r="X62" s="2"/>
      <c r="Y62" s="2"/>
      <c r="Z62" s="2"/>
    </row>
    <row r="63" spans="1:26" ht="13.5" customHeight="1" x14ac:dyDescent="0.2">
      <c r="A63" s="51"/>
      <c r="B63" s="52"/>
      <c r="C63" s="62"/>
      <c r="D63" s="62"/>
      <c r="E63" s="62"/>
      <c r="F63" s="62"/>
      <c r="G63" s="62"/>
      <c r="H63" s="62"/>
      <c r="I63" s="62"/>
      <c r="J63" s="62"/>
      <c r="K63" s="62"/>
      <c r="L63" s="62"/>
      <c r="M63" s="62"/>
      <c r="N63" s="62"/>
      <c r="O63" s="2"/>
      <c r="P63" s="2"/>
      <c r="Q63" s="2"/>
      <c r="R63" s="2"/>
      <c r="S63" s="2"/>
      <c r="T63" s="2"/>
      <c r="U63" s="2"/>
      <c r="V63" s="2"/>
      <c r="W63" s="2"/>
      <c r="X63" s="2"/>
      <c r="Y63" s="2"/>
      <c r="Z63" s="2"/>
    </row>
    <row r="64" spans="1:26" s="32" customFormat="1" ht="13.5" customHeight="1" x14ac:dyDescent="0.2">
      <c r="A64" s="28" t="s">
        <v>187</v>
      </c>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s="33" customFormat="1" ht="13.5" customHeight="1" x14ac:dyDescent="0.2">
      <c r="A65" s="28" t="s">
        <v>175</v>
      </c>
      <c r="B65" s="28"/>
      <c r="C65" s="29" t="s">
        <v>133</v>
      </c>
      <c r="D65" s="29" t="s">
        <v>134</v>
      </c>
      <c r="E65" s="29" t="s">
        <v>135</v>
      </c>
      <c r="F65" s="29" t="s">
        <v>136</v>
      </c>
      <c r="G65" s="29" t="s">
        <v>137</v>
      </c>
      <c r="H65" s="29" t="s">
        <v>138</v>
      </c>
      <c r="I65" s="29" t="s">
        <v>139</v>
      </c>
      <c r="J65" s="29" t="s">
        <v>140</v>
      </c>
      <c r="K65" s="29" t="s">
        <v>141</v>
      </c>
      <c r="L65" s="29" t="s">
        <v>142</v>
      </c>
      <c r="M65" s="29" t="s">
        <v>143</v>
      </c>
      <c r="N65" s="29" t="s">
        <v>144</v>
      </c>
      <c r="O65" s="21"/>
      <c r="P65" s="21"/>
      <c r="Q65" s="21"/>
      <c r="R65" s="21"/>
      <c r="S65" s="21"/>
      <c r="T65" s="21"/>
      <c r="U65" s="21"/>
      <c r="V65" s="21"/>
      <c r="W65" s="21"/>
      <c r="X65" s="21"/>
      <c r="Y65" s="21"/>
      <c r="Z65" s="21"/>
    </row>
    <row r="66" spans="1:26" ht="13.5" customHeight="1" x14ac:dyDescent="0.2">
      <c r="A66" s="58" t="s">
        <v>166</v>
      </c>
      <c r="B66" s="58" t="s">
        <v>43</v>
      </c>
      <c r="C66" s="59" t="e">
        <f>SUMIFS('Variance Analysis'!C$9:C$24,'Variance Analysis'!$B$9:$B$24,'Variance Analysis'!$B$12,'Variance Analysis'!$A$9:$A$24,'Variance Analysis'!$A$21)</f>
        <v>#REF!</v>
      </c>
      <c r="D66" s="59" t="e">
        <f>SUMIFS('Variance Analysis'!D$9:D$24,'Variance Analysis'!$B$9:$B$24,'Variance Analysis'!$B$12,'Variance Analysis'!$A$9:$A$24,'Variance Analysis'!$A$21)</f>
        <v>#REF!</v>
      </c>
      <c r="E66" s="59" t="e">
        <f>SUMIFS('Variance Analysis'!E$9:E$24,'Variance Analysis'!$B$9:$B$24,'Variance Analysis'!$B$12,'Variance Analysis'!$A$9:$A$24,'Variance Analysis'!$A$21)</f>
        <v>#REF!</v>
      </c>
      <c r="F66" s="59" t="e">
        <f>SUMIFS('Variance Analysis'!F$9:F$24,'Variance Analysis'!$B$9:$B$24,'Variance Analysis'!$B$12,'Variance Analysis'!$A$9:$A$24,'Variance Analysis'!$A$21)</f>
        <v>#REF!</v>
      </c>
      <c r="G66" s="59" t="e">
        <f>SUMIFS('Variance Analysis'!G$9:G$24,'Variance Analysis'!$B$9:$B$24,'Variance Analysis'!$B$12,'Variance Analysis'!$A$9:$A$24,'Variance Analysis'!$A$21)</f>
        <v>#REF!</v>
      </c>
      <c r="H66" s="59" t="e">
        <f>SUMIFS('Variance Analysis'!H$9:H$24,'Variance Analysis'!$B$9:$B$24,'Variance Analysis'!$B$12,'Variance Analysis'!$A$9:$A$24,'Variance Analysis'!$A$21)</f>
        <v>#REF!</v>
      </c>
      <c r="I66" s="59" t="e">
        <f>SUMIFS('Variance Analysis'!I$9:I$24,'Variance Analysis'!$B$9:$B$24,'Variance Analysis'!$B$12,'Variance Analysis'!$A$9:$A$24,'Variance Analysis'!$A$21)</f>
        <v>#REF!</v>
      </c>
      <c r="J66" s="59" t="e">
        <f>SUMIFS('Variance Analysis'!J$9:J$24,'Variance Analysis'!$B$9:$B$24,'Variance Analysis'!$B$12,'Variance Analysis'!$A$9:$A$24,'Variance Analysis'!$A$21)</f>
        <v>#REF!</v>
      </c>
      <c r="K66" s="59" t="e">
        <f>SUMIFS('Variance Analysis'!K$9:K$24,'Variance Analysis'!$B$9:$B$24,'Variance Analysis'!$B$12,'Variance Analysis'!$A$9:$A$24,'Variance Analysis'!$A$21)</f>
        <v>#REF!</v>
      </c>
      <c r="L66" s="59" t="e">
        <f>SUMIFS('Variance Analysis'!L$9:L$24,'Variance Analysis'!$B$9:$B$24,'Variance Analysis'!$B$12,'Variance Analysis'!$A$9:$A$24,'Variance Analysis'!$A$21)</f>
        <v>#REF!</v>
      </c>
      <c r="M66" s="59" t="e">
        <f>SUMIFS('Variance Analysis'!M$9:M$24,'Variance Analysis'!$B$9:$B$24,'Variance Analysis'!$B$12,'Variance Analysis'!$A$9:$A$24,'Variance Analysis'!$A$21)</f>
        <v>#REF!</v>
      </c>
      <c r="N66" s="59" t="e">
        <f>SUMIFS('Variance Analysis'!N$9:N$24,'Variance Analysis'!$B$9:$B$24,'Variance Analysis'!$B$12,'Variance Analysis'!$A$9:$A$24,'Variance Analysis'!$A$21)</f>
        <v>#REF!</v>
      </c>
      <c r="O66" s="2"/>
      <c r="P66" s="2"/>
      <c r="Q66" s="2"/>
      <c r="R66" s="2"/>
      <c r="S66" s="2"/>
      <c r="T66" s="2"/>
      <c r="U66" s="2"/>
      <c r="V66" s="2"/>
      <c r="W66" s="2"/>
      <c r="X66" s="2"/>
      <c r="Y66" s="2"/>
      <c r="Z66" s="2"/>
    </row>
    <row r="67" spans="1:26" ht="13.5" customHeight="1" x14ac:dyDescent="0.2">
      <c r="A67" s="58" t="s">
        <v>167</v>
      </c>
      <c r="B67" s="58" t="s">
        <v>43</v>
      </c>
      <c r="C67" s="59" t="e">
        <f>SUMIFS('Variance Analysis'!C$9:C$24,'Variance Analysis'!$B$9:$B$24,'Variance Analysis'!$B$10,'Variance Analysis'!$A$9:$A$24,'Variance Analysis'!$A$21)</f>
        <v>#REF!</v>
      </c>
      <c r="D67" s="59" t="e">
        <f>SUMIFS('Variance Analysis'!D$9:D$24,'Variance Analysis'!$B$9:$B$24,'Variance Analysis'!$B$10,'Variance Analysis'!$A$9:$A$24,'Variance Analysis'!$A$21)</f>
        <v>#REF!</v>
      </c>
      <c r="E67" s="59" t="e">
        <f>SUMIFS('Variance Analysis'!E$9:E$24,'Variance Analysis'!$B$9:$B$24,'Variance Analysis'!$B$10,'Variance Analysis'!$A$9:$A$24,'Variance Analysis'!$A$21)</f>
        <v>#REF!</v>
      </c>
      <c r="F67" s="59" t="e">
        <f>SUMIFS('Variance Analysis'!F$9:F$24,'Variance Analysis'!$B$9:$B$24,'Variance Analysis'!$B$10,'Variance Analysis'!$A$9:$A$24,'Variance Analysis'!$A$21)</f>
        <v>#REF!</v>
      </c>
      <c r="G67" s="59" t="e">
        <f>SUMIFS('Variance Analysis'!G$9:G$24,'Variance Analysis'!$B$9:$B$24,'Variance Analysis'!$B$10,'Variance Analysis'!$A$9:$A$24,'Variance Analysis'!$A$21)</f>
        <v>#REF!</v>
      </c>
      <c r="H67" s="59" t="e">
        <f>SUMIFS('Variance Analysis'!H$9:H$24,'Variance Analysis'!$B$9:$B$24,'Variance Analysis'!$B$10,'Variance Analysis'!$A$9:$A$24,'Variance Analysis'!$A$21)</f>
        <v>#REF!</v>
      </c>
      <c r="I67" s="59" t="e">
        <f>SUMIFS('Variance Analysis'!I$9:I$24,'Variance Analysis'!$B$9:$B$24,'Variance Analysis'!$B$10,'Variance Analysis'!$A$9:$A$24,'Variance Analysis'!$A$21)</f>
        <v>#REF!</v>
      </c>
      <c r="J67" s="59" t="e">
        <f>SUMIFS('Variance Analysis'!J$9:J$24,'Variance Analysis'!$B$9:$B$24,'Variance Analysis'!$B$10,'Variance Analysis'!$A$9:$A$24,'Variance Analysis'!$A$21)</f>
        <v>#REF!</v>
      </c>
      <c r="K67" s="59" t="e">
        <f>SUMIFS('Variance Analysis'!K$9:K$24,'Variance Analysis'!$B$9:$B$24,'Variance Analysis'!$B$10,'Variance Analysis'!$A$9:$A$24,'Variance Analysis'!$A$21)</f>
        <v>#REF!</v>
      </c>
      <c r="L67" s="59" t="e">
        <f>SUMIFS('Variance Analysis'!L$9:L$24,'Variance Analysis'!$B$9:$B$24,'Variance Analysis'!$B$10,'Variance Analysis'!$A$9:$A$24,'Variance Analysis'!$A$21)</f>
        <v>#REF!</v>
      </c>
      <c r="M67" s="59" t="e">
        <f>SUMIFS('Variance Analysis'!M$9:M$24,'Variance Analysis'!$B$9:$B$24,'Variance Analysis'!$B$10,'Variance Analysis'!$A$9:$A$24,'Variance Analysis'!$A$21)</f>
        <v>#REF!</v>
      </c>
      <c r="N67" s="59" t="e">
        <f>SUMIFS('Variance Analysis'!N$9:N$24,'Variance Analysis'!$B$9:$B$24,'Variance Analysis'!$B$10,'Variance Analysis'!$A$9:$A$24,'Variance Analysis'!$A$21)</f>
        <v>#REF!</v>
      </c>
      <c r="O67" s="2"/>
      <c r="P67" s="2"/>
      <c r="Q67" s="2"/>
      <c r="R67" s="2"/>
      <c r="S67" s="2"/>
      <c r="T67" s="2"/>
      <c r="U67" s="2"/>
      <c r="V67" s="2"/>
      <c r="W67" s="2"/>
      <c r="X67" s="2"/>
      <c r="Y67" s="2"/>
      <c r="Z67" s="2"/>
    </row>
    <row r="68" spans="1:26" ht="13.5" customHeight="1" x14ac:dyDescent="0.2">
      <c r="A68" s="58" t="s">
        <v>168</v>
      </c>
      <c r="B68" s="58" t="s">
        <v>43</v>
      </c>
      <c r="C68" s="59" t="e">
        <f>SUMIFS('Variance Analysis'!C$9:C$24,'Variance Analysis'!$B$9:$B$24,'Variance Analysis'!$B$11,'Variance Analysis'!$A$9:$A$24,'Variance Analysis'!$A$21)</f>
        <v>#REF!</v>
      </c>
      <c r="D68" s="59" t="e">
        <f>SUMIFS('Variance Analysis'!D$9:D$24,'Variance Analysis'!$B$9:$B$24,'Variance Analysis'!$B$11,'Variance Analysis'!$A$9:$A$24,'Variance Analysis'!$A$21)</f>
        <v>#REF!</v>
      </c>
      <c r="E68" s="59" t="e">
        <f>SUMIFS('Variance Analysis'!E$9:E$24,'Variance Analysis'!$B$9:$B$24,'Variance Analysis'!$B$11,'Variance Analysis'!$A$9:$A$24,'Variance Analysis'!$A$21)</f>
        <v>#REF!</v>
      </c>
      <c r="F68" s="59" t="e">
        <f>SUMIFS('Variance Analysis'!F$9:F$24,'Variance Analysis'!$B$9:$B$24,'Variance Analysis'!$B$11,'Variance Analysis'!$A$9:$A$24,'Variance Analysis'!$A$21)</f>
        <v>#REF!</v>
      </c>
      <c r="G68" s="59" t="e">
        <f>SUMIFS('Variance Analysis'!G$9:G$24,'Variance Analysis'!$B$9:$B$24,'Variance Analysis'!$B$11,'Variance Analysis'!$A$9:$A$24,'Variance Analysis'!$A$21)</f>
        <v>#REF!</v>
      </c>
      <c r="H68" s="59" t="e">
        <f>SUMIFS('Variance Analysis'!H$9:H$24,'Variance Analysis'!$B$9:$B$24,'Variance Analysis'!$B$11,'Variance Analysis'!$A$9:$A$24,'Variance Analysis'!$A$21)</f>
        <v>#REF!</v>
      </c>
      <c r="I68" s="59" t="e">
        <f>SUMIFS('Variance Analysis'!I$9:I$24,'Variance Analysis'!$B$9:$B$24,'Variance Analysis'!$B$11,'Variance Analysis'!$A$9:$A$24,'Variance Analysis'!$A$21)</f>
        <v>#REF!</v>
      </c>
      <c r="J68" s="59" t="e">
        <f>SUMIFS('Variance Analysis'!J$9:J$24,'Variance Analysis'!$B$9:$B$24,'Variance Analysis'!$B$11,'Variance Analysis'!$A$9:$A$24,'Variance Analysis'!$A$21)</f>
        <v>#REF!</v>
      </c>
      <c r="K68" s="59" t="e">
        <f>SUMIFS('Variance Analysis'!K$9:K$24,'Variance Analysis'!$B$9:$B$24,'Variance Analysis'!$B$11,'Variance Analysis'!$A$9:$A$24,'Variance Analysis'!$A$21)</f>
        <v>#REF!</v>
      </c>
      <c r="L68" s="59" t="e">
        <f>SUMIFS('Variance Analysis'!L$9:L$24,'Variance Analysis'!$B$9:$B$24,'Variance Analysis'!$B$11,'Variance Analysis'!$A$9:$A$24,'Variance Analysis'!$A$21)</f>
        <v>#REF!</v>
      </c>
      <c r="M68" s="59" t="e">
        <f>SUMIFS('Variance Analysis'!M$9:M$24,'Variance Analysis'!$B$9:$B$24,'Variance Analysis'!$B$11,'Variance Analysis'!$A$9:$A$24,'Variance Analysis'!$A$21)</f>
        <v>#REF!</v>
      </c>
      <c r="N68" s="59" t="e">
        <f>SUMIFS('Variance Analysis'!N$9:N$24,'Variance Analysis'!$B$9:$B$24,'Variance Analysis'!$B$11,'Variance Analysis'!$A$9:$A$24,'Variance Analysis'!$A$21)</f>
        <v>#REF!</v>
      </c>
      <c r="O68" s="2"/>
      <c r="P68" s="2"/>
      <c r="Q68" s="2"/>
      <c r="R68" s="2"/>
      <c r="S68" s="2"/>
      <c r="T68" s="2"/>
      <c r="U68" s="2"/>
      <c r="V68" s="2"/>
      <c r="W68" s="2"/>
      <c r="X68" s="2"/>
      <c r="Y68" s="2"/>
      <c r="Z68" s="2"/>
    </row>
    <row r="69" spans="1:26" ht="13.5" customHeight="1" x14ac:dyDescent="0.2">
      <c r="A69" s="58" t="s">
        <v>145</v>
      </c>
      <c r="B69" s="58" t="s">
        <v>177</v>
      </c>
      <c r="C69" s="69" t="e">
        <f>#REF!</f>
        <v>#REF!</v>
      </c>
      <c r="D69" s="69" t="e">
        <f>#REF!</f>
        <v>#REF!</v>
      </c>
      <c r="E69" s="69" t="e">
        <f>#REF!</f>
        <v>#REF!</v>
      </c>
      <c r="F69" s="69" t="e">
        <f>#REF!</f>
        <v>#REF!</v>
      </c>
      <c r="G69" s="69" t="e">
        <f>#REF!</f>
        <v>#REF!</v>
      </c>
      <c r="H69" s="69" t="e">
        <f>#REF!</f>
        <v>#REF!</v>
      </c>
      <c r="I69" s="69" t="e">
        <f>#REF!</f>
        <v>#REF!</v>
      </c>
      <c r="J69" s="69" t="e">
        <f>#REF!</f>
        <v>#REF!</v>
      </c>
      <c r="K69" s="69" t="e">
        <f>#REF!</f>
        <v>#REF!</v>
      </c>
      <c r="L69" s="69" t="e">
        <f>#REF!</f>
        <v>#REF!</v>
      </c>
      <c r="M69" s="69" t="e">
        <f>#REF!</f>
        <v>#REF!</v>
      </c>
      <c r="N69" s="69" t="e">
        <f>#REF!</f>
        <v>#REF!</v>
      </c>
      <c r="O69" s="2"/>
      <c r="P69" s="2"/>
      <c r="Q69" s="2"/>
      <c r="R69" s="2"/>
      <c r="S69" s="2"/>
      <c r="T69" s="2"/>
      <c r="U69" s="2"/>
      <c r="V69" s="2"/>
      <c r="W69" s="2"/>
      <c r="X69" s="2"/>
      <c r="Y69" s="2"/>
      <c r="Z69" s="2"/>
    </row>
    <row r="70" spans="1:26" ht="13.5" customHeight="1" x14ac:dyDescent="0.2">
      <c r="A70" s="58" t="s">
        <v>149</v>
      </c>
      <c r="B70" s="58" t="s">
        <v>177</v>
      </c>
      <c r="C70" s="69" t="e">
        <f>#REF!</f>
        <v>#REF!</v>
      </c>
      <c r="D70" s="69" t="e">
        <f>#REF!</f>
        <v>#REF!</v>
      </c>
      <c r="E70" s="69" t="e">
        <f>#REF!</f>
        <v>#REF!</v>
      </c>
      <c r="F70" s="69" t="e">
        <f>#REF!</f>
        <v>#REF!</v>
      </c>
      <c r="G70" s="69" t="e">
        <f>#REF!</f>
        <v>#REF!</v>
      </c>
      <c r="H70" s="69" t="e">
        <f>#REF!</f>
        <v>#REF!</v>
      </c>
      <c r="I70" s="69" t="e">
        <f>#REF!</f>
        <v>#REF!</v>
      </c>
      <c r="J70" s="69" t="e">
        <f>#REF!</f>
        <v>#REF!</v>
      </c>
      <c r="K70" s="69" t="e">
        <f>#REF!</f>
        <v>#REF!</v>
      </c>
      <c r="L70" s="69" t="e">
        <f>#REF!</f>
        <v>#REF!</v>
      </c>
      <c r="M70" s="69" t="e">
        <f>#REF!</f>
        <v>#REF!</v>
      </c>
      <c r="N70" s="69" t="e">
        <f>#REF!</f>
        <v>#REF!</v>
      </c>
      <c r="O70" s="2"/>
      <c r="P70" s="2"/>
      <c r="Q70" s="2"/>
      <c r="R70" s="2"/>
      <c r="S70" s="2"/>
      <c r="T70" s="2"/>
      <c r="U70" s="2"/>
      <c r="V70" s="2"/>
      <c r="W70" s="2"/>
      <c r="X70" s="2"/>
      <c r="Y70" s="2"/>
      <c r="Z70" s="2"/>
    </row>
    <row r="71" spans="1:26" ht="13.5" customHeight="1" thickBot="1" x14ac:dyDescent="0.25">
      <c r="A71" s="58" t="s">
        <v>150</v>
      </c>
      <c r="B71" s="58" t="s">
        <v>177</v>
      </c>
      <c r="C71" s="69" t="e">
        <f>#REF!</f>
        <v>#REF!</v>
      </c>
      <c r="D71" s="69" t="e">
        <f>#REF!</f>
        <v>#REF!</v>
      </c>
      <c r="E71" s="69" t="e">
        <f>#REF!</f>
        <v>#REF!</v>
      </c>
      <c r="F71" s="69" t="e">
        <f>#REF!</f>
        <v>#REF!</v>
      </c>
      <c r="G71" s="69" t="e">
        <f>#REF!</f>
        <v>#REF!</v>
      </c>
      <c r="H71" s="69" t="e">
        <f>#REF!</f>
        <v>#REF!</v>
      </c>
      <c r="I71" s="69" t="e">
        <f>#REF!</f>
        <v>#REF!</v>
      </c>
      <c r="J71" s="69" t="e">
        <f>#REF!</f>
        <v>#REF!</v>
      </c>
      <c r="K71" s="69" t="e">
        <f>#REF!</f>
        <v>#REF!</v>
      </c>
      <c r="L71" s="69" t="e">
        <f>#REF!</f>
        <v>#REF!</v>
      </c>
      <c r="M71" s="69" t="e">
        <f>#REF!</f>
        <v>#REF!</v>
      </c>
      <c r="N71" s="69" t="e">
        <f>#REF!</f>
        <v>#REF!</v>
      </c>
      <c r="O71" s="2"/>
      <c r="P71" s="2"/>
      <c r="Q71" s="2"/>
      <c r="R71" s="2"/>
      <c r="S71" s="2"/>
      <c r="T71" s="2"/>
      <c r="U71" s="2"/>
      <c r="V71" s="2"/>
      <c r="W71" s="2"/>
      <c r="X71" s="2"/>
      <c r="Y71" s="2"/>
      <c r="Z71" s="2"/>
    </row>
    <row r="72" spans="1:26" ht="13.5" customHeight="1" thickTop="1" thickBot="1" x14ac:dyDescent="0.25">
      <c r="A72" s="14" t="s">
        <v>184</v>
      </c>
      <c r="B72" s="15" t="s">
        <v>179</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
      <c r="P72" s="2"/>
      <c r="Q72" s="2"/>
      <c r="R72" s="2"/>
      <c r="S72" s="2"/>
      <c r="T72" s="2"/>
      <c r="U72" s="2"/>
      <c r="V72" s="2"/>
      <c r="W72" s="2"/>
      <c r="X72" s="2"/>
      <c r="Y72" s="2"/>
      <c r="Z72" s="2"/>
    </row>
    <row r="73" spans="1:26" ht="13.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39" customFormat="1" ht="39.950000000000003" customHeight="1" x14ac:dyDescent="0.35">
      <c r="A74" s="66" t="s">
        <v>188</v>
      </c>
      <c r="B74" s="67"/>
      <c r="C74" s="68"/>
      <c r="D74" s="68"/>
      <c r="E74" s="68"/>
      <c r="F74" s="68"/>
      <c r="G74" s="68"/>
      <c r="H74" s="68"/>
      <c r="I74" s="68"/>
      <c r="J74" s="68"/>
      <c r="K74" s="68"/>
      <c r="L74" s="68"/>
      <c r="M74" s="68"/>
      <c r="N74" s="68"/>
    </row>
    <row r="75" spans="1:26" ht="13.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2">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2">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2">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2">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2">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2">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2">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2">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2">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2">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2">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2578125" defaultRowHeight="15" customHeight="1" x14ac:dyDescent="0.25"/>
  <cols>
    <col min="1" max="1" width="28.28515625" customWidth="1"/>
    <col min="2" max="2" width="16.140625" customWidth="1"/>
    <col min="3" max="14" width="15.140625" customWidth="1"/>
    <col min="15" max="26" width="8.7109375" customWidth="1"/>
  </cols>
  <sheetData>
    <row r="1" spans="1:20" s="50" customFormat="1" ht="147.94999999999999" customHeight="1" x14ac:dyDescent="0.3">
      <c r="A1" s="222" t="s">
        <v>189</v>
      </c>
      <c r="B1" s="212"/>
      <c r="C1" s="212"/>
      <c r="D1" s="212"/>
      <c r="E1" s="212"/>
      <c r="F1" s="212"/>
      <c r="G1" s="212"/>
      <c r="H1" s="212"/>
      <c r="I1" s="212"/>
      <c r="J1" s="212"/>
      <c r="K1" s="212"/>
      <c r="L1" s="212"/>
      <c r="M1" s="212"/>
      <c r="N1" s="212"/>
      <c r="O1" s="212"/>
      <c r="P1" s="212"/>
      <c r="Q1" s="212"/>
      <c r="R1" s="212"/>
      <c r="S1" s="212"/>
      <c r="T1" s="212"/>
    </row>
    <row r="2" spans="1:20" s="50" customFormat="1" ht="41.1" customHeight="1" x14ac:dyDescent="0.3">
      <c r="A2" s="36" t="s">
        <v>190</v>
      </c>
    </row>
    <row r="3" spans="1:20" s="50" customFormat="1" ht="20.100000000000001" customHeight="1" x14ac:dyDescent="0.3">
      <c r="A3" s="36"/>
    </row>
    <row r="4" spans="1:20" s="50" customFormat="1" ht="21" customHeight="1" x14ac:dyDescent="0.3">
      <c r="A4" s="36" t="s">
        <v>191</v>
      </c>
    </row>
    <row r="5" spans="1:20" s="50" customFormat="1" ht="21.95" customHeight="1" x14ac:dyDescent="0.3">
      <c r="A5" s="36" t="s">
        <v>39</v>
      </c>
    </row>
    <row r="6" spans="1:20" s="27" customFormat="1" ht="14.25" customHeight="1" x14ac:dyDescent="0.25">
      <c r="A6" s="28" t="s">
        <v>192</v>
      </c>
      <c r="B6" s="28" t="s">
        <v>176</v>
      </c>
      <c r="C6" s="29" t="s">
        <v>133</v>
      </c>
      <c r="D6" s="29" t="s">
        <v>134</v>
      </c>
      <c r="E6" s="29" t="s">
        <v>135</v>
      </c>
      <c r="F6" s="29" t="s">
        <v>136</v>
      </c>
      <c r="G6" s="29" t="s">
        <v>137</v>
      </c>
      <c r="H6" s="29" t="s">
        <v>138</v>
      </c>
      <c r="I6" s="29" t="s">
        <v>139</v>
      </c>
      <c r="J6" s="29" t="s">
        <v>140</v>
      </c>
      <c r="K6" s="29" t="s">
        <v>141</v>
      </c>
      <c r="L6" s="29" t="s">
        <v>142</v>
      </c>
      <c r="M6" s="29" t="s">
        <v>143</v>
      </c>
      <c r="N6" s="29" t="s">
        <v>144</v>
      </c>
    </row>
    <row r="7" spans="1:20" ht="14.25" customHeight="1" x14ac:dyDescent="0.25">
      <c r="A7" s="58" t="s">
        <v>193</v>
      </c>
      <c r="B7" s="58" t="s">
        <v>43</v>
      </c>
      <c r="C7" s="59" t="e">
        <f>SUMIFS('Variance Analysis'!C$30:C$45,'Variance Analysis'!$B$30:$B$45,'Variance Analysis'!$B$33,'Variance Analysis'!$A$30:$A$45,'Variance Analysis'!$A$33)</f>
        <v>#REF!</v>
      </c>
      <c r="D7" s="59" t="e">
        <f>SUMIFS('Variance Analysis'!D$30:D$45,'Variance Analysis'!$B$30:$B$45,'Variance Analysis'!$B$33,'Variance Analysis'!$A$30:$A$45,'Variance Analysis'!$A$33)</f>
        <v>#REF!</v>
      </c>
      <c r="E7" s="59" t="e">
        <f>SUMIFS('Variance Analysis'!E$30:E$45,'Variance Analysis'!$B$30:$B$45,'Variance Analysis'!$B$33,'Variance Analysis'!$A$30:$A$45,'Variance Analysis'!$A$33)</f>
        <v>#REF!</v>
      </c>
      <c r="F7" s="59" t="e">
        <f>SUMIFS('Variance Analysis'!F$30:F$45,'Variance Analysis'!$B$30:$B$45,'Variance Analysis'!$B$33,'Variance Analysis'!$A$30:$A$45,'Variance Analysis'!$A$33)</f>
        <v>#REF!</v>
      </c>
      <c r="G7" s="59" t="e">
        <f>SUMIFS('Variance Analysis'!G$30:G$45,'Variance Analysis'!$B$30:$B$45,'Variance Analysis'!$B$33,'Variance Analysis'!$A$30:$A$45,'Variance Analysis'!$A$33)</f>
        <v>#REF!</v>
      </c>
      <c r="H7" s="59" t="e">
        <f>SUMIFS('Variance Analysis'!H$30:H$45,'Variance Analysis'!$B$30:$B$45,'Variance Analysis'!$B$33,'Variance Analysis'!$A$30:$A$45,'Variance Analysis'!$A$33)</f>
        <v>#REF!</v>
      </c>
      <c r="I7" s="59" t="e">
        <f>SUMIFS('Variance Analysis'!I$30:I$45,'Variance Analysis'!$B$30:$B$45,'Variance Analysis'!$B$33,'Variance Analysis'!$A$30:$A$45,'Variance Analysis'!$A$33)</f>
        <v>#REF!</v>
      </c>
      <c r="J7" s="59" t="e">
        <f>SUMIFS('Variance Analysis'!J$30:J$45,'Variance Analysis'!$B$30:$B$45,'Variance Analysis'!$B$33,'Variance Analysis'!$A$30:$A$45,'Variance Analysis'!$A$33)</f>
        <v>#REF!</v>
      </c>
      <c r="K7" s="59" t="e">
        <f>SUMIFS('Variance Analysis'!K$30:K$45,'Variance Analysis'!$B$30:$B$45,'Variance Analysis'!$B$33,'Variance Analysis'!$A$30:$A$45,'Variance Analysis'!$A$33)</f>
        <v>#REF!</v>
      </c>
      <c r="L7" s="59" t="e">
        <f>SUMIFS('Variance Analysis'!L$30:L$45,'Variance Analysis'!$B$30:$B$45,'Variance Analysis'!$B$33,'Variance Analysis'!$A$30:$A$45,'Variance Analysis'!$A$33)</f>
        <v>#REF!</v>
      </c>
      <c r="M7" s="59" t="e">
        <f>SUMIFS('Variance Analysis'!M$30:M$45,'Variance Analysis'!$B$30:$B$45,'Variance Analysis'!$B$33,'Variance Analysis'!$A$30:$A$45,'Variance Analysis'!$A$33)</f>
        <v>#REF!</v>
      </c>
      <c r="N7" s="59" t="e">
        <f>SUMIFS('Variance Analysis'!N$30:N$45,'Variance Analysis'!$B$30:$B$45,'Variance Analysis'!$B$33,'Variance Analysis'!$A$30:$A$45,'Variance Analysis'!$A$33)</f>
        <v>#REF!</v>
      </c>
    </row>
    <row r="8" spans="1:20" ht="14.25" customHeight="1" x14ac:dyDescent="0.25">
      <c r="A8" s="58" t="s">
        <v>194</v>
      </c>
      <c r="B8" s="58" t="s">
        <v>43</v>
      </c>
      <c r="C8" s="59" t="e">
        <f>SUMIFS('Variance Analysis'!C$30:C$45,'Variance Analysis'!$B$30:$B$45,'Variance Analysis'!$B$31,'Variance Analysis'!$A$30:$A$45,'Variance Analysis'!$A$33)</f>
        <v>#REF!</v>
      </c>
      <c r="D8" s="59" t="e">
        <f>SUMIFS('Variance Analysis'!D$30:D$45,'Variance Analysis'!$B$30:$B$45,'Variance Analysis'!$B$31,'Variance Analysis'!$A$30:$A$45,'Variance Analysis'!$A$33)</f>
        <v>#REF!</v>
      </c>
      <c r="E8" s="59" t="e">
        <f>SUMIFS('Variance Analysis'!E$30:E$45,'Variance Analysis'!$B$30:$B$45,'Variance Analysis'!$B$31,'Variance Analysis'!$A$30:$A$45,'Variance Analysis'!$A$33)</f>
        <v>#REF!</v>
      </c>
      <c r="F8" s="59" t="e">
        <f>SUMIFS('Variance Analysis'!F$30:F$45,'Variance Analysis'!$B$30:$B$45,'Variance Analysis'!$B$31,'Variance Analysis'!$A$30:$A$45,'Variance Analysis'!$A$33)</f>
        <v>#REF!</v>
      </c>
      <c r="G8" s="59" t="e">
        <f>SUMIFS('Variance Analysis'!G$30:G$45,'Variance Analysis'!$B$30:$B$45,'Variance Analysis'!$B$31,'Variance Analysis'!$A$30:$A$45,'Variance Analysis'!$A$33)</f>
        <v>#REF!</v>
      </c>
      <c r="H8" s="59" t="e">
        <f>SUMIFS('Variance Analysis'!H$30:H$45,'Variance Analysis'!$B$30:$B$45,'Variance Analysis'!$B$31,'Variance Analysis'!$A$30:$A$45,'Variance Analysis'!$A$33)</f>
        <v>#REF!</v>
      </c>
      <c r="I8" s="59" t="e">
        <f>SUMIFS('Variance Analysis'!I$30:I$45,'Variance Analysis'!$B$30:$B$45,'Variance Analysis'!$B$31,'Variance Analysis'!$A$30:$A$45,'Variance Analysis'!$A$33)</f>
        <v>#REF!</v>
      </c>
      <c r="J8" s="59" t="e">
        <f>SUMIFS('Variance Analysis'!J$30:J$45,'Variance Analysis'!$B$30:$B$45,'Variance Analysis'!$B$31,'Variance Analysis'!$A$30:$A$45,'Variance Analysis'!$A$33)</f>
        <v>#REF!</v>
      </c>
      <c r="K8" s="59" t="e">
        <f>SUMIFS('Variance Analysis'!K$30:K$45,'Variance Analysis'!$B$30:$B$45,'Variance Analysis'!$B$31,'Variance Analysis'!$A$30:$A$45,'Variance Analysis'!$A$33)</f>
        <v>#REF!</v>
      </c>
      <c r="L8" s="59" t="e">
        <f>SUMIFS('Variance Analysis'!L$30:L$45,'Variance Analysis'!$B$30:$B$45,'Variance Analysis'!$B$31,'Variance Analysis'!$A$30:$A$45,'Variance Analysis'!$A$33)</f>
        <v>#REF!</v>
      </c>
      <c r="M8" s="59" t="e">
        <f>SUMIFS('Variance Analysis'!M$30:M$45,'Variance Analysis'!$B$30:$B$45,'Variance Analysis'!$B$31,'Variance Analysis'!$A$30:$A$45,'Variance Analysis'!$A$33)</f>
        <v>#REF!</v>
      </c>
      <c r="N8" s="59" t="e">
        <f>SUMIFS('Variance Analysis'!N$30:N$45,'Variance Analysis'!$B$30:$B$45,'Variance Analysis'!$B$31,'Variance Analysis'!$A$30:$A$45,'Variance Analysis'!$A$33)</f>
        <v>#REF!</v>
      </c>
    </row>
    <row r="9" spans="1:20" ht="14.25" customHeight="1" x14ac:dyDescent="0.25">
      <c r="A9" s="58" t="s">
        <v>195</v>
      </c>
      <c r="B9" s="58" t="s">
        <v>43</v>
      </c>
      <c r="C9" s="59" t="e">
        <f>SUMIFS('Variance Analysis'!C$30:C$45,'Variance Analysis'!$B$30:$B$45,'Variance Analysis'!$B$32,'Variance Analysis'!$A$30:$A$45,'Variance Analysis'!$A$33)</f>
        <v>#REF!</v>
      </c>
      <c r="D9" s="59" t="e">
        <f>SUMIFS('Variance Analysis'!D$30:D$45,'Variance Analysis'!$B$30:$B$45,'Variance Analysis'!$B$32,'Variance Analysis'!$A$30:$A$45,'Variance Analysis'!$A$33)</f>
        <v>#REF!</v>
      </c>
      <c r="E9" s="59" t="e">
        <f>SUMIFS('Variance Analysis'!E$30:E$45,'Variance Analysis'!$B$30:$B$45,'Variance Analysis'!$B$32,'Variance Analysis'!$A$30:$A$45,'Variance Analysis'!$A$33)</f>
        <v>#REF!</v>
      </c>
      <c r="F9" s="59" t="e">
        <f>SUMIFS('Variance Analysis'!F$30:F$45,'Variance Analysis'!$B$30:$B$45,'Variance Analysis'!$B$32,'Variance Analysis'!$A$30:$A$45,'Variance Analysis'!$A$33)</f>
        <v>#REF!</v>
      </c>
      <c r="G9" s="59" t="e">
        <f>SUMIFS('Variance Analysis'!G$30:G$45,'Variance Analysis'!$B$30:$B$45,'Variance Analysis'!$B$32,'Variance Analysis'!$A$30:$A$45,'Variance Analysis'!$A$33)</f>
        <v>#REF!</v>
      </c>
      <c r="H9" s="59" t="e">
        <f>SUMIFS('Variance Analysis'!H$30:H$45,'Variance Analysis'!$B$30:$B$45,'Variance Analysis'!$B$32,'Variance Analysis'!$A$30:$A$45,'Variance Analysis'!$A$33)</f>
        <v>#REF!</v>
      </c>
      <c r="I9" s="59" t="e">
        <f>SUMIFS('Variance Analysis'!I$30:I$45,'Variance Analysis'!$B$30:$B$45,'Variance Analysis'!$B$32,'Variance Analysis'!$A$30:$A$45,'Variance Analysis'!$A$33)</f>
        <v>#REF!</v>
      </c>
      <c r="J9" s="59" t="e">
        <f>SUMIFS('Variance Analysis'!J$30:J$45,'Variance Analysis'!$B$30:$B$45,'Variance Analysis'!$B$32,'Variance Analysis'!$A$30:$A$45,'Variance Analysis'!$A$33)</f>
        <v>#REF!</v>
      </c>
      <c r="K9" s="59" t="e">
        <f>SUMIFS('Variance Analysis'!K$30:K$45,'Variance Analysis'!$B$30:$B$45,'Variance Analysis'!$B$32,'Variance Analysis'!$A$30:$A$45,'Variance Analysis'!$A$33)</f>
        <v>#REF!</v>
      </c>
      <c r="L9" s="59" t="e">
        <f>SUMIFS('Variance Analysis'!L$30:L$45,'Variance Analysis'!$B$30:$B$45,'Variance Analysis'!$B$32,'Variance Analysis'!$A$30:$A$45,'Variance Analysis'!$A$33)</f>
        <v>#REF!</v>
      </c>
      <c r="M9" s="59" t="e">
        <f>SUMIFS('Variance Analysis'!M$30:M$45,'Variance Analysis'!$B$30:$B$45,'Variance Analysis'!$B$32,'Variance Analysis'!$A$30:$A$45,'Variance Analysis'!$A$33)</f>
        <v>#REF!</v>
      </c>
      <c r="N9" s="59" t="e">
        <f>SUMIFS('Variance Analysis'!N$30:N$45,'Variance Analysis'!$B$30:$B$45,'Variance Analysis'!$B$32,'Variance Analysis'!$A$30:$A$45,'Variance Analysis'!$A$33)</f>
        <v>#REF!</v>
      </c>
    </row>
    <row r="10" spans="1:20" ht="14.25" customHeight="1" thickBot="1" x14ac:dyDescent="0.3">
      <c r="A10" s="30" t="s">
        <v>38</v>
      </c>
      <c r="B10" s="30" t="s">
        <v>43</v>
      </c>
      <c r="C10" s="59" t="e">
        <f>SUMIFS('Variance Analysis'!C$30:C$45,'Variance Analysis'!$B$30:$B$45,'Variance Analysis'!$B$30,'Variance Analysis'!$A$30:$A$45,'Variance Analysis'!$A$33)</f>
        <v>#REF!</v>
      </c>
      <c r="D10" s="59" t="e">
        <f>SUMIFS('Variance Analysis'!D$30:D$45,'Variance Analysis'!$B$30:$B$45,'Variance Analysis'!$B$30,'Variance Analysis'!$A$30:$A$45,'Variance Analysis'!$A$33)</f>
        <v>#REF!</v>
      </c>
      <c r="E10" s="59" t="e">
        <f>SUMIFS('Variance Analysis'!E$30:E$45,'Variance Analysis'!$B$30:$B$45,'Variance Analysis'!$B$30,'Variance Analysis'!$A$30:$A$45,'Variance Analysis'!$A$33)</f>
        <v>#REF!</v>
      </c>
      <c r="F10" s="59" t="e">
        <f>SUMIFS('Variance Analysis'!F$30:F$45,'Variance Analysis'!$B$30:$B$45,'Variance Analysis'!$B$30,'Variance Analysis'!$A$30:$A$45,'Variance Analysis'!$A$33)</f>
        <v>#REF!</v>
      </c>
      <c r="G10" s="59" t="e">
        <f>SUMIFS('Variance Analysis'!G$30:G$45,'Variance Analysis'!$B$30:$B$45,'Variance Analysis'!$B$30,'Variance Analysis'!$A$30:$A$45,'Variance Analysis'!$A$33)</f>
        <v>#REF!</v>
      </c>
      <c r="H10" s="59" t="e">
        <f>SUMIFS('Variance Analysis'!H$30:H$45,'Variance Analysis'!$B$30:$B$45,'Variance Analysis'!$B$30,'Variance Analysis'!$A$30:$A$45,'Variance Analysis'!$A$33)</f>
        <v>#REF!</v>
      </c>
      <c r="I10" s="59" t="e">
        <f>SUMIFS('Variance Analysis'!I$30:I$45,'Variance Analysis'!$B$30:$B$45,'Variance Analysis'!$B$30,'Variance Analysis'!$A$30:$A$45,'Variance Analysis'!$A$33)</f>
        <v>#REF!</v>
      </c>
      <c r="J10" s="59" t="e">
        <f>SUMIFS('Variance Analysis'!J$30:J$45,'Variance Analysis'!$B$30:$B$45,'Variance Analysis'!$B$30,'Variance Analysis'!$A$30:$A$45,'Variance Analysis'!$A$33)</f>
        <v>#REF!</v>
      </c>
      <c r="K10" s="59" t="e">
        <f>SUMIFS('Variance Analysis'!K$30:K$45,'Variance Analysis'!$B$30:$B$45,'Variance Analysis'!$B$30,'Variance Analysis'!$A$30:$A$45,'Variance Analysis'!$A$33)</f>
        <v>#REF!</v>
      </c>
      <c r="L10" s="59" t="e">
        <f>SUMIFS('Variance Analysis'!L$30:L$45,'Variance Analysis'!$B$30:$B$45,'Variance Analysis'!$B$30,'Variance Analysis'!$A$30:$A$45,'Variance Analysis'!$A$33)</f>
        <v>#REF!</v>
      </c>
      <c r="M10" s="59" t="e">
        <f>SUMIFS('Variance Analysis'!M$30:M$45,'Variance Analysis'!$B$30:$B$45,'Variance Analysis'!$B$30,'Variance Analysis'!$A$30:$A$45,'Variance Analysis'!$A$33)</f>
        <v>#REF!</v>
      </c>
      <c r="N10" s="59" t="e">
        <f>SUMIFS('Variance Analysis'!N$30:N$45,'Variance Analysis'!$B$30:$B$45,'Variance Analysis'!$B$30,'Variance Analysis'!$A$30:$A$45,'Variance Analysis'!$A$33)</f>
        <v>#REF!</v>
      </c>
    </row>
    <row r="11" spans="1:20" ht="14.25" customHeight="1" thickTop="1" thickBot="1" x14ac:dyDescent="0.3">
      <c r="A11" s="14" t="s">
        <v>123</v>
      </c>
      <c r="B11" s="15" t="s">
        <v>43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35" customFormat="1" ht="26.45" customHeight="1" x14ac:dyDescent="0.25">
      <c r="A12" s="57" t="s">
        <v>47</v>
      </c>
      <c r="B12" s="55"/>
      <c r="C12" s="56"/>
      <c r="D12" s="56"/>
      <c r="E12" s="56"/>
      <c r="F12" s="56"/>
      <c r="G12" s="56"/>
      <c r="H12" s="56"/>
      <c r="I12" s="56"/>
      <c r="J12" s="56"/>
      <c r="K12" s="56"/>
      <c r="L12" s="56"/>
      <c r="M12" s="56"/>
      <c r="N12" s="56"/>
    </row>
    <row r="13" spans="1:20" s="34" customFormat="1" ht="14.25" customHeight="1" x14ac:dyDescent="0.25">
      <c r="A13" s="28" t="s">
        <v>192</v>
      </c>
      <c r="B13" s="28" t="s">
        <v>176</v>
      </c>
      <c r="C13" s="61" t="s">
        <v>133</v>
      </c>
      <c r="D13" s="61" t="s">
        <v>134</v>
      </c>
      <c r="E13" s="61" t="s">
        <v>135</v>
      </c>
      <c r="F13" s="61" t="s">
        <v>136</v>
      </c>
      <c r="G13" s="61" t="s">
        <v>137</v>
      </c>
      <c r="H13" s="61" t="s">
        <v>138</v>
      </c>
      <c r="I13" s="61" t="s">
        <v>139</v>
      </c>
      <c r="J13" s="61" t="s">
        <v>140</v>
      </c>
      <c r="K13" s="61" t="s">
        <v>141</v>
      </c>
      <c r="L13" s="61" t="s">
        <v>142</v>
      </c>
      <c r="M13" s="61" t="s">
        <v>143</v>
      </c>
      <c r="N13" s="61" t="s">
        <v>144</v>
      </c>
    </row>
    <row r="14" spans="1:20" ht="14.25" customHeight="1" x14ac:dyDescent="0.25">
      <c r="A14" s="58" t="s">
        <v>193</v>
      </c>
      <c r="B14" s="58" t="s">
        <v>43</v>
      </c>
      <c r="C14" s="59" t="e">
        <f>SUMIFS('Variance Analysis'!C$30:C$45,'Variance Analysis'!$B$30:$B$45,'Variance Analysis'!$B$33,'Variance Analysis'!$A$30:$A$45,'Variance Analysis'!$A$34)</f>
        <v>#REF!</v>
      </c>
      <c r="D14" s="59" t="e">
        <f>SUMIFS('Variance Analysis'!D$30:D$45,'Variance Analysis'!$B$30:$B$45,'Variance Analysis'!$B$33,'Variance Analysis'!$A$30:$A$45,'Variance Analysis'!$A$34)</f>
        <v>#REF!</v>
      </c>
      <c r="E14" s="59" t="e">
        <f>SUMIFS('Variance Analysis'!E$30:E$45,'Variance Analysis'!$B$30:$B$45,'Variance Analysis'!$B$33,'Variance Analysis'!$A$30:$A$45,'Variance Analysis'!$A$34)</f>
        <v>#REF!</v>
      </c>
      <c r="F14" s="59" t="e">
        <f>SUMIFS('Variance Analysis'!F$30:F$45,'Variance Analysis'!$B$30:$B$45,'Variance Analysis'!$B$33,'Variance Analysis'!$A$30:$A$45,'Variance Analysis'!$A$34)</f>
        <v>#REF!</v>
      </c>
      <c r="G14" s="59" t="e">
        <f>SUMIFS('Variance Analysis'!G$30:G$45,'Variance Analysis'!$B$30:$B$45,'Variance Analysis'!$B$33,'Variance Analysis'!$A$30:$A$45,'Variance Analysis'!$A$34)</f>
        <v>#REF!</v>
      </c>
      <c r="H14" s="59" t="e">
        <f>SUMIFS('Variance Analysis'!H$30:H$45,'Variance Analysis'!$B$30:$B$45,'Variance Analysis'!$B$33,'Variance Analysis'!$A$30:$A$45,'Variance Analysis'!$A$34)</f>
        <v>#REF!</v>
      </c>
      <c r="I14" s="59" t="e">
        <f>SUMIFS('Variance Analysis'!I$30:I$45,'Variance Analysis'!$B$30:$B$45,'Variance Analysis'!$B$33,'Variance Analysis'!$A$30:$A$45,'Variance Analysis'!$A$34)</f>
        <v>#REF!</v>
      </c>
      <c r="J14" s="59" t="e">
        <f>SUMIFS('Variance Analysis'!J$30:J$45,'Variance Analysis'!$B$30:$B$45,'Variance Analysis'!$B$33,'Variance Analysis'!$A$30:$A$45,'Variance Analysis'!$A$34)</f>
        <v>#REF!</v>
      </c>
      <c r="K14" s="59" t="e">
        <f>SUMIFS('Variance Analysis'!K$30:K$45,'Variance Analysis'!$B$30:$B$45,'Variance Analysis'!$B$33,'Variance Analysis'!$A$30:$A$45,'Variance Analysis'!$A$34)</f>
        <v>#REF!</v>
      </c>
      <c r="L14" s="59" t="e">
        <f>SUMIFS('Variance Analysis'!L$30:L$45,'Variance Analysis'!$B$30:$B$45,'Variance Analysis'!$B$33,'Variance Analysis'!$A$30:$A$45,'Variance Analysis'!$A$34)</f>
        <v>#REF!</v>
      </c>
      <c r="M14" s="59" t="e">
        <f>SUMIFS('Variance Analysis'!M$30:M$45,'Variance Analysis'!$B$30:$B$45,'Variance Analysis'!$B$33,'Variance Analysis'!$A$30:$A$45,'Variance Analysis'!$A$34)</f>
        <v>#REF!</v>
      </c>
      <c r="N14" s="59" t="e">
        <f>SUMIFS('Variance Analysis'!N$30:N$45,'Variance Analysis'!$B$30:$B$45,'Variance Analysis'!$B$33,'Variance Analysis'!$A$30:$A$45,'Variance Analysis'!$A$34)</f>
        <v>#REF!</v>
      </c>
    </row>
    <row r="15" spans="1:20" ht="14.25" customHeight="1" x14ac:dyDescent="0.25">
      <c r="A15" s="58" t="s">
        <v>194</v>
      </c>
      <c r="B15" s="58" t="s">
        <v>43</v>
      </c>
      <c r="C15" s="59" t="e">
        <f>SUMIFS('Variance Analysis'!C$30:C$45,'Variance Analysis'!$B$30:$B$45,'Variance Analysis'!$B$31,'Variance Analysis'!$A$30:$A$45,'Variance Analysis'!$A$34)</f>
        <v>#REF!</v>
      </c>
      <c r="D15" s="59" t="e">
        <f>SUMIFS('Variance Analysis'!D$30:D$45,'Variance Analysis'!$B$30:$B$45,'Variance Analysis'!$B$31,'Variance Analysis'!$A$30:$A$45,'Variance Analysis'!$A$34)</f>
        <v>#REF!</v>
      </c>
      <c r="E15" s="59" t="e">
        <f>SUMIFS('Variance Analysis'!E$30:E$45,'Variance Analysis'!$B$30:$B$45,'Variance Analysis'!$B$31,'Variance Analysis'!$A$30:$A$45,'Variance Analysis'!$A$34)</f>
        <v>#REF!</v>
      </c>
      <c r="F15" s="59" t="e">
        <f>SUMIFS('Variance Analysis'!F$30:F$45,'Variance Analysis'!$B$30:$B$45,'Variance Analysis'!$B$31,'Variance Analysis'!$A$30:$A$45,'Variance Analysis'!$A$34)</f>
        <v>#REF!</v>
      </c>
      <c r="G15" s="59" t="e">
        <f>SUMIFS('Variance Analysis'!G$30:G$45,'Variance Analysis'!$B$30:$B$45,'Variance Analysis'!$B$31,'Variance Analysis'!$A$30:$A$45,'Variance Analysis'!$A$34)</f>
        <v>#REF!</v>
      </c>
      <c r="H15" s="59" t="e">
        <f>SUMIFS('Variance Analysis'!H$30:H$45,'Variance Analysis'!$B$30:$B$45,'Variance Analysis'!$B$31,'Variance Analysis'!$A$30:$A$45,'Variance Analysis'!$A$34)</f>
        <v>#REF!</v>
      </c>
      <c r="I15" s="59" t="e">
        <f>SUMIFS('Variance Analysis'!I$30:I$45,'Variance Analysis'!$B$30:$B$45,'Variance Analysis'!$B$31,'Variance Analysis'!$A$30:$A$45,'Variance Analysis'!$A$34)</f>
        <v>#REF!</v>
      </c>
      <c r="J15" s="59" t="e">
        <f>SUMIFS('Variance Analysis'!J$30:J$45,'Variance Analysis'!$B$30:$B$45,'Variance Analysis'!$B$31,'Variance Analysis'!$A$30:$A$45,'Variance Analysis'!$A$34)</f>
        <v>#REF!</v>
      </c>
      <c r="K15" s="59" t="e">
        <f>SUMIFS('Variance Analysis'!K$30:K$45,'Variance Analysis'!$B$30:$B$45,'Variance Analysis'!$B$31,'Variance Analysis'!$A$30:$A$45,'Variance Analysis'!$A$34)</f>
        <v>#REF!</v>
      </c>
      <c r="L15" s="59" t="e">
        <f>SUMIFS('Variance Analysis'!L$30:L$45,'Variance Analysis'!$B$30:$B$45,'Variance Analysis'!$B$31,'Variance Analysis'!$A$30:$A$45,'Variance Analysis'!$A$34)</f>
        <v>#REF!</v>
      </c>
      <c r="M15" s="59" t="e">
        <f>SUMIFS('Variance Analysis'!M$30:M$45,'Variance Analysis'!$B$30:$B$45,'Variance Analysis'!$B$31,'Variance Analysis'!$A$30:$A$45,'Variance Analysis'!$A$34)</f>
        <v>#REF!</v>
      </c>
      <c r="N15" s="59" t="e">
        <f>SUMIFS('Variance Analysis'!N$30:N$45,'Variance Analysis'!$B$30:$B$45,'Variance Analysis'!$B$31,'Variance Analysis'!$A$30:$A$45,'Variance Analysis'!$A$34)</f>
        <v>#REF!</v>
      </c>
    </row>
    <row r="16" spans="1:20" ht="14.25" customHeight="1" x14ac:dyDescent="0.25">
      <c r="A16" s="58" t="s">
        <v>195</v>
      </c>
      <c r="B16" s="58" t="s">
        <v>43</v>
      </c>
      <c r="C16" s="59" t="e">
        <f>SUMIFS('Variance Analysis'!C$30:C$45,'Variance Analysis'!$B$30:$B$45,'Variance Analysis'!$B$32,'Variance Analysis'!$A$30:$A$45,'Variance Analysis'!$A$34)</f>
        <v>#REF!</v>
      </c>
      <c r="D16" s="59" t="e">
        <f>SUMIFS('Variance Analysis'!D$30:D$45,'Variance Analysis'!$B$30:$B$45,'Variance Analysis'!$B$32,'Variance Analysis'!$A$30:$A$45,'Variance Analysis'!$A$34)</f>
        <v>#REF!</v>
      </c>
      <c r="E16" s="59" t="e">
        <f>SUMIFS('Variance Analysis'!E$30:E$45,'Variance Analysis'!$B$30:$B$45,'Variance Analysis'!$B$32,'Variance Analysis'!$A$30:$A$45,'Variance Analysis'!$A$34)</f>
        <v>#REF!</v>
      </c>
      <c r="F16" s="59" t="e">
        <f>SUMIFS('Variance Analysis'!F$30:F$45,'Variance Analysis'!$B$30:$B$45,'Variance Analysis'!$B$32,'Variance Analysis'!$A$30:$A$45,'Variance Analysis'!$A$34)</f>
        <v>#REF!</v>
      </c>
      <c r="G16" s="59" t="e">
        <f>SUMIFS('Variance Analysis'!G$30:G$45,'Variance Analysis'!$B$30:$B$45,'Variance Analysis'!$B$32,'Variance Analysis'!$A$30:$A$45,'Variance Analysis'!$A$34)</f>
        <v>#REF!</v>
      </c>
      <c r="H16" s="59" t="e">
        <f>SUMIFS('Variance Analysis'!H$30:H$45,'Variance Analysis'!$B$30:$B$45,'Variance Analysis'!$B$32,'Variance Analysis'!$A$30:$A$45,'Variance Analysis'!$A$34)</f>
        <v>#REF!</v>
      </c>
      <c r="I16" s="59" t="e">
        <f>SUMIFS('Variance Analysis'!I$30:I$45,'Variance Analysis'!$B$30:$B$45,'Variance Analysis'!$B$32,'Variance Analysis'!$A$30:$A$45,'Variance Analysis'!$A$34)</f>
        <v>#REF!</v>
      </c>
      <c r="J16" s="59" t="e">
        <f>SUMIFS('Variance Analysis'!J$30:J$45,'Variance Analysis'!$B$30:$B$45,'Variance Analysis'!$B$32,'Variance Analysis'!$A$30:$A$45,'Variance Analysis'!$A$34)</f>
        <v>#REF!</v>
      </c>
      <c r="K16" s="59" t="e">
        <f>SUMIFS('Variance Analysis'!K$30:K$45,'Variance Analysis'!$B$30:$B$45,'Variance Analysis'!$B$32,'Variance Analysis'!$A$30:$A$45,'Variance Analysis'!$A$34)</f>
        <v>#REF!</v>
      </c>
      <c r="L16" s="59" t="e">
        <f>SUMIFS('Variance Analysis'!L$30:L$45,'Variance Analysis'!$B$30:$B$45,'Variance Analysis'!$B$32,'Variance Analysis'!$A$30:$A$45,'Variance Analysis'!$A$34)</f>
        <v>#REF!</v>
      </c>
      <c r="M16" s="59" t="e">
        <f>SUMIFS('Variance Analysis'!M$30:M$45,'Variance Analysis'!$B$30:$B$45,'Variance Analysis'!$B$32,'Variance Analysis'!$A$30:$A$45,'Variance Analysis'!$A$34)</f>
        <v>#REF!</v>
      </c>
      <c r="N16" s="59" t="e">
        <f>SUMIFS('Variance Analysis'!N$30:N$45,'Variance Analysis'!$B$30:$B$45,'Variance Analysis'!$B$32,'Variance Analysis'!$A$30:$A$45,'Variance Analysis'!$A$34)</f>
        <v>#REF!</v>
      </c>
    </row>
    <row r="17" spans="1:14" ht="14.25" customHeight="1" thickBot="1" x14ac:dyDescent="0.3">
      <c r="A17" s="30" t="s">
        <v>38</v>
      </c>
      <c r="B17" s="30" t="s">
        <v>43</v>
      </c>
      <c r="C17" s="59" t="e">
        <f>SUMIFS('Variance Analysis'!C$30:C$45,'Variance Analysis'!$B$30:$B$45,'Variance Analysis'!$B$30,'Variance Analysis'!$A$30:$A$45,'Variance Analysis'!$A$34)</f>
        <v>#REF!</v>
      </c>
      <c r="D17" s="59" t="e">
        <f>SUMIFS('Variance Analysis'!D$30:D$45,'Variance Analysis'!$B$30:$B$45,'Variance Analysis'!$B$30,'Variance Analysis'!$A$30:$A$45,'Variance Analysis'!$A$34)</f>
        <v>#REF!</v>
      </c>
      <c r="E17" s="59" t="e">
        <f>SUMIFS('Variance Analysis'!E$30:E$45,'Variance Analysis'!$B$30:$B$45,'Variance Analysis'!$B$30,'Variance Analysis'!$A$30:$A$45,'Variance Analysis'!$A$34)</f>
        <v>#REF!</v>
      </c>
      <c r="F17" s="59" t="e">
        <f>SUMIFS('Variance Analysis'!F$30:F$45,'Variance Analysis'!$B$30:$B$45,'Variance Analysis'!$B$30,'Variance Analysis'!$A$30:$A$45,'Variance Analysis'!$A$34)</f>
        <v>#REF!</v>
      </c>
      <c r="G17" s="59" t="e">
        <f>SUMIFS('Variance Analysis'!G$30:G$45,'Variance Analysis'!$B$30:$B$45,'Variance Analysis'!$B$30,'Variance Analysis'!$A$30:$A$45,'Variance Analysis'!$A$34)</f>
        <v>#REF!</v>
      </c>
      <c r="H17" s="59" t="e">
        <f>SUMIFS('Variance Analysis'!H$30:H$45,'Variance Analysis'!$B$30:$B$45,'Variance Analysis'!$B$30,'Variance Analysis'!$A$30:$A$45,'Variance Analysis'!$A$34)</f>
        <v>#REF!</v>
      </c>
      <c r="I17" s="59" t="e">
        <f>SUMIFS('Variance Analysis'!I$30:I$45,'Variance Analysis'!$B$30:$B$45,'Variance Analysis'!$B$30,'Variance Analysis'!$A$30:$A$45,'Variance Analysis'!$A$34)</f>
        <v>#REF!</v>
      </c>
      <c r="J17" s="59" t="e">
        <f>SUMIFS('Variance Analysis'!J$30:J$45,'Variance Analysis'!$B$30:$B$45,'Variance Analysis'!$B$30,'Variance Analysis'!$A$30:$A$45,'Variance Analysis'!$A$34)</f>
        <v>#REF!</v>
      </c>
      <c r="K17" s="59" t="e">
        <f>SUMIFS('Variance Analysis'!K$30:K$45,'Variance Analysis'!$B$30:$B$45,'Variance Analysis'!$B$30,'Variance Analysis'!$A$30:$A$45,'Variance Analysis'!$A$34)</f>
        <v>#REF!</v>
      </c>
      <c r="L17" s="59" t="e">
        <f>SUMIFS('Variance Analysis'!L$30:L$45,'Variance Analysis'!$B$30:$B$45,'Variance Analysis'!$B$30,'Variance Analysis'!$A$30:$A$45,'Variance Analysis'!$A$34)</f>
        <v>#REF!</v>
      </c>
      <c r="M17" s="59" t="e">
        <f>SUMIFS('Variance Analysis'!M$30:M$45,'Variance Analysis'!$B$30:$B$45,'Variance Analysis'!$B$30,'Variance Analysis'!$A$30:$A$45,'Variance Analysis'!$A$34)</f>
        <v>#REF!</v>
      </c>
      <c r="N17" s="59" t="e">
        <f>SUMIFS('Variance Analysis'!N$30:N$45,'Variance Analysis'!$B$30:$B$45,'Variance Analysis'!$B$30,'Variance Analysis'!$A$30:$A$45,'Variance Analysis'!$A$34)</f>
        <v>#REF!</v>
      </c>
    </row>
    <row r="18" spans="1:14" ht="14.25" customHeight="1" thickTop="1" thickBot="1" x14ac:dyDescent="0.3">
      <c r="A18" s="14" t="s">
        <v>123</v>
      </c>
      <c r="B18" s="15" t="s">
        <v>43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35" customFormat="1" ht="26.45" customHeight="1" x14ac:dyDescent="0.25">
      <c r="A19" s="57" t="s">
        <v>48</v>
      </c>
      <c r="B19" s="55"/>
      <c r="C19" s="56"/>
      <c r="D19" s="56"/>
      <c r="E19" s="56"/>
      <c r="F19" s="56"/>
      <c r="G19" s="56"/>
      <c r="H19" s="56"/>
      <c r="I19" s="56"/>
      <c r="J19" s="56"/>
      <c r="K19" s="56"/>
      <c r="L19" s="56"/>
      <c r="M19" s="56"/>
      <c r="N19" s="56"/>
    </row>
    <row r="20" spans="1:14" s="34" customFormat="1" ht="14.25" customHeight="1" x14ac:dyDescent="0.25">
      <c r="A20" s="28" t="s">
        <v>192</v>
      </c>
      <c r="B20" s="28" t="s">
        <v>176</v>
      </c>
      <c r="C20" s="61" t="s">
        <v>133</v>
      </c>
      <c r="D20" s="61" t="s">
        <v>134</v>
      </c>
      <c r="E20" s="61" t="s">
        <v>135</v>
      </c>
      <c r="F20" s="61" t="s">
        <v>136</v>
      </c>
      <c r="G20" s="61" t="s">
        <v>137</v>
      </c>
      <c r="H20" s="61" t="s">
        <v>138</v>
      </c>
      <c r="I20" s="61" t="s">
        <v>139</v>
      </c>
      <c r="J20" s="61" t="s">
        <v>140</v>
      </c>
      <c r="K20" s="61" t="s">
        <v>141</v>
      </c>
      <c r="L20" s="61" t="s">
        <v>142</v>
      </c>
      <c r="M20" s="61" t="s">
        <v>143</v>
      </c>
      <c r="N20" s="61" t="s">
        <v>144</v>
      </c>
    </row>
    <row r="21" spans="1:14" ht="14.25" customHeight="1" x14ac:dyDescent="0.25">
      <c r="A21" s="58" t="s">
        <v>193</v>
      </c>
      <c r="B21" s="58" t="s">
        <v>43</v>
      </c>
      <c r="C21" s="59" t="e">
        <f>SUMIFS('Variance Analysis'!C$30:C$45,'Variance Analysis'!$B$30:$B$45,'Variance Analysis'!$B$33,'Variance Analysis'!$A$30:$A$45,'Variance Analysis'!$A$38)</f>
        <v>#REF!</v>
      </c>
      <c r="D21" s="59" t="e">
        <f>SUMIFS('Variance Analysis'!D$30:D$45,'Variance Analysis'!$B$30:$B$45,'Variance Analysis'!$B$33,'Variance Analysis'!$A$30:$A$45,'Variance Analysis'!$A$38)</f>
        <v>#REF!</v>
      </c>
      <c r="E21" s="59" t="e">
        <f>SUMIFS('Variance Analysis'!E$30:E$45,'Variance Analysis'!$B$30:$B$45,'Variance Analysis'!$B$33,'Variance Analysis'!$A$30:$A$45,'Variance Analysis'!$A$38)</f>
        <v>#REF!</v>
      </c>
      <c r="F21" s="59" t="e">
        <f>SUMIFS('Variance Analysis'!F$30:F$45,'Variance Analysis'!$B$30:$B$45,'Variance Analysis'!$B$33,'Variance Analysis'!$A$30:$A$45,'Variance Analysis'!$A$38)</f>
        <v>#REF!</v>
      </c>
      <c r="G21" s="59" t="e">
        <f>SUMIFS('Variance Analysis'!G$30:G$45,'Variance Analysis'!$B$30:$B$45,'Variance Analysis'!$B$33,'Variance Analysis'!$A$30:$A$45,'Variance Analysis'!$A$38)</f>
        <v>#REF!</v>
      </c>
      <c r="H21" s="59" t="e">
        <f>SUMIFS('Variance Analysis'!H$30:H$45,'Variance Analysis'!$B$30:$B$45,'Variance Analysis'!$B$33,'Variance Analysis'!$A$30:$A$45,'Variance Analysis'!$A$38)</f>
        <v>#REF!</v>
      </c>
      <c r="I21" s="59" t="e">
        <f>SUMIFS('Variance Analysis'!I$30:I$45,'Variance Analysis'!$B$30:$B$45,'Variance Analysis'!$B$33,'Variance Analysis'!$A$30:$A$45,'Variance Analysis'!$A$38)</f>
        <v>#REF!</v>
      </c>
      <c r="J21" s="59" t="e">
        <f>SUMIFS('Variance Analysis'!J$30:J$45,'Variance Analysis'!$B$30:$B$45,'Variance Analysis'!$B$33,'Variance Analysis'!$A$30:$A$45,'Variance Analysis'!$A$38)</f>
        <v>#REF!</v>
      </c>
      <c r="K21" s="59" t="e">
        <f>SUMIFS('Variance Analysis'!K$30:K$45,'Variance Analysis'!$B$30:$B$45,'Variance Analysis'!$B$33,'Variance Analysis'!$A$30:$A$45,'Variance Analysis'!$A$38)</f>
        <v>#REF!</v>
      </c>
      <c r="L21" s="59" t="e">
        <f>SUMIFS('Variance Analysis'!L$30:L$45,'Variance Analysis'!$B$30:$B$45,'Variance Analysis'!$B$33,'Variance Analysis'!$A$30:$A$45,'Variance Analysis'!$A$38)</f>
        <v>#REF!</v>
      </c>
      <c r="M21" s="59" t="e">
        <f>SUMIFS('Variance Analysis'!M$30:M$45,'Variance Analysis'!$B$30:$B$45,'Variance Analysis'!$B$33,'Variance Analysis'!$A$30:$A$45,'Variance Analysis'!$A$38)</f>
        <v>#REF!</v>
      </c>
      <c r="N21" s="59" t="e">
        <f>SUMIFS('Variance Analysis'!N$30:N$45,'Variance Analysis'!$B$30:$B$45,'Variance Analysis'!$B$33,'Variance Analysis'!$A$30:$A$45,'Variance Analysis'!$A$38)</f>
        <v>#REF!</v>
      </c>
    </row>
    <row r="22" spans="1:14" ht="14.25" customHeight="1" x14ac:dyDescent="0.25">
      <c r="A22" s="58" t="s">
        <v>194</v>
      </c>
      <c r="B22" s="58" t="s">
        <v>43</v>
      </c>
      <c r="C22" s="59" t="e">
        <f>SUMIFS('Variance Analysis'!C$30:C$45,'Variance Analysis'!$B$30:$B$45,'Variance Analysis'!$B$31,'Variance Analysis'!$A$30:$A$45,'Variance Analysis'!$A$38)</f>
        <v>#REF!</v>
      </c>
      <c r="D22" s="59" t="e">
        <f>SUMIFS('Variance Analysis'!D$30:D$45,'Variance Analysis'!$B$30:$B$45,'Variance Analysis'!$B$31,'Variance Analysis'!$A$30:$A$45,'Variance Analysis'!$A$38)</f>
        <v>#REF!</v>
      </c>
      <c r="E22" s="59" t="e">
        <f>SUMIFS('Variance Analysis'!E$30:E$45,'Variance Analysis'!$B$30:$B$45,'Variance Analysis'!$B$31,'Variance Analysis'!$A$30:$A$45,'Variance Analysis'!$A$38)</f>
        <v>#REF!</v>
      </c>
      <c r="F22" s="59" t="e">
        <f>SUMIFS('Variance Analysis'!F$30:F$45,'Variance Analysis'!$B$30:$B$45,'Variance Analysis'!$B$31,'Variance Analysis'!$A$30:$A$45,'Variance Analysis'!$A$38)</f>
        <v>#REF!</v>
      </c>
      <c r="G22" s="59" t="e">
        <f>SUMIFS('Variance Analysis'!G$30:G$45,'Variance Analysis'!$B$30:$B$45,'Variance Analysis'!$B$31,'Variance Analysis'!$A$30:$A$45,'Variance Analysis'!$A$38)</f>
        <v>#REF!</v>
      </c>
      <c r="H22" s="59" t="e">
        <f>SUMIFS('Variance Analysis'!H$30:H$45,'Variance Analysis'!$B$30:$B$45,'Variance Analysis'!$B$31,'Variance Analysis'!$A$30:$A$45,'Variance Analysis'!$A$38)</f>
        <v>#REF!</v>
      </c>
      <c r="I22" s="59" t="e">
        <f>SUMIFS('Variance Analysis'!I$30:I$45,'Variance Analysis'!$B$30:$B$45,'Variance Analysis'!$B$31,'Variance Analysis'!$A$30:$A$45,'Variance Analysis'!$A$38)</f>
        <v>#REF!</v>
      </c>
      <c r="J22" s="59" t="e">
        <f>SUMIFS('Variance Analysis'!J$30:J$45,'Variance Analysis'!$B$30:$B$45,'Variance Analysis'!$B$31,'Variance Analysis'!$A$30:$A$45,'Variance Analysis'!$A$38)</f>
        <v>#REF!</v>
      </c>
      <c r="K22" s="59" t="e">
        <f>SUMIFS('Variance Analysis'!K$30:K$45,'Variance Analysis'!$B$30:$B$45,'Variance Analysis'!$B$31,'Variance Analysis'!$A$30:$A$45,'Variance Analysis'!$A$38)</f>
        <v>#REF!</v>
      </c>
      <c r="L22" s="59" t="e">
        <f>SUMIFS('Variance Analysis'!L$30:L$45,'Variance Analysis'!$B$30:$B$45,'Variance Analysis'!$B$31,'Variance Analysis'!$A$30:$A$45,'Variance Analysis'!$A$38)</f>
        <v>#REF!</v>
      </c>
      <c r="M22" s="59" t="e">
        <f>SUMIFS('Variance Analysis'!M$30:M$45,'Variance Analysis'!$B$30:$B$45,'Variance Analysis'!$B$31,'Variance Analysis'!$A$30:$A$45,'Variance Analysis'!$A$38)</f>
        <v>#REF!</v>
      </c>
      <c r="N22" s="59" t="e">
        <f>SUMIFS('Variance Analysis'!N$30:N$45,'Variance Analysis'!$B$30:$B$45,'Variance Analysis'!$B$31,'Variance Analysis'!$A$30:$A$45,'Variance Analysis'!$A$38)</f>
        <v>#REF!</v>
      </c>
    </row>
    <row r="23" spans="1:14" ht="14.25" customHeight="1" x14ac:dyDescent="0.25">
      <c r="A23" s="58" t="s">
        <v>195</v>
      </c>
      <c r="B23" s="58" t="s">
        <v>43</v>
      </c>
      <c r="C23" s="59" t="e">
        <f>SUMIFS('Variance Analysis'!C$30:C$45,'Variance Analysis'!$B$30:$B$45,'Variance Analysis'!$B$32,'Variance Analysis'!$A$30:$A$45,'Variance Analysis'!$A$38)</f>
        <v>#REF!</v>
      </c>
      <c r="D23" s="59" t="e">
        <f>SUMIFS('Variance Analysis'!D$30:D$45,'Variance Analysis'!$B$30:$B$45,'Variance Analysis'!$B$32,'Variance Analysis'!$A$30:$A$45,'Variance Analysis'!$A$38)</f>
        <v>#REF!</v>
      </c>
      <c r="E23" s="59" t="e">
        <f>SUMIFS('Variance Analysis'!E$30:E$45,'Variance Analysis'!$B$30:$B$45,'Variance Analysis'!$B$32,'Variance Analysis'!$A$30:$A$45,'Variance Analysis'!$A$38)</f>
        <v>#REF!</v>
      </c>
      <c r="F23" s="59" t="e">
        <f>SUMIFS('Variance Analysis'!F$30:F$45,'Variance Analysis'!$B$30:$B$45,'Variance Analysis'!$B$32,'Variance Analysis'!$A$30:$A$45,'Variance Analysis'!$A$38)</f>
        <v>#REF!</v>
      </c>
      <c r="G23" s="59" t="e">
        <f>SUMIFS('Variance Analysis'!G$30:G$45,'Variance Analysis'!$B$30:$B$45,'Variance Analysis'!$B$32,'Variance Analysis'!$A$30:$A$45,'Variance Analysis'!$A$38)</f>
        <v>#REF!</v>
      </c>
      <c r="H23" s="59" t="e">
        <f>SUMIFS('Variance Analysis'!H$30:H$45,'Variance Analysis'!$B$30:$B$45,'Variance Analysis'!$B$32,'Variance Analysis'!$A$30:$A$45,'Variance Analysis'!$A$38)</f>
        <v>#REF!</v>
      </c>
      <c r="I23" s="59" t="e">
        <f>SUMIFS('Variance Analysis'!I$30:I$45,'Variance Analysis'!$B$30:$B$45,'Variance Analysis'!$B$32,'Variance Analysis'!$A$30:$A$45,'Variance Analysis'!$A$38)</f>
        <v>#REF!</v>
      </c>
      <c r="J23" s="59" t="e">
        <f>SUMIFS('Variance Analysis'!J$30:J$45,'Variance Analysis'!$B$30:$B$45,'Variance Analysis'!$B$32,'Variance Analysis'!$A$30:$A$45,'Variance Analysis'!$A$38)</f>
        <v>#REF!</v>
      </c>
      <c r="K23" s="59" t="e">
        <f>SUMIFS('Variance Analysis'!K$30:K$45,'Variance Analysis'!$B$30:$B$45,'Variance Analysis'!$B$32,'Variance Analysis'!$A$30:$A$45,'Variance Analysis'!$A$38)</f>
        <v>#REF!</v>
      </c>
      <c r="L23" s="59" t="e">
        <f>SUMIFS('Variance Analysis'!L$30:L$45,'Variance Analysis'!$B$30:$B$45,'Variance Analysis'!$B$32,'Variance Analysis'!$A$30:$A$45,'Variance Analysis'!$A$38)</f>
        <v>#REF!</v>
      </c>
      <c r="M23" s="59" t="e">
        <f>SUMIFS('Variance Analysis'!M$30:M$45,'Variance Analysis'!$B$30:$B$45,'Variance Analysis'!$B$32,'Variance Analysis'!$A$30:$A$45,'Variance Analysis'!$A$38)</f>
        <v>#REF!</v>
      </c>
      <c r="N23" s="59" t="e">
        <f>SUMIFS('Variance Analysis'!N$30:N$45,'Variance Analysis'!$B$30:$B$45,'Variance Analysis'!$B$32,'Variance Analysis'!$A$30:$A$45,'Variance Analysis'!$A$38)</f>
        <v>#REF!</v>
      </c>
    </row>
    <row r="24" spans="1:14" ht="14.25" customHeight="1" thickBot="1" x14ac:dyDescent="0.3">
      <c r="A24" s="30" t="s">
        <v>38</v>
      </c>
      <c r="B24" s="30" t="s">
        <v>43</v>
      </c>
      <c r="C24" s="59" t="e">
        <f>SUMIFS('Variance Analysis'!C$30:C$45,'Variance Analysis'!$B$30:$B$45,'Variance Analysis'!$B$30,'Variance Analysis'!$A$30:$A$45,'Variance Analysis'!$A$38)</f>
        <v>#REF!</v>
      </c>
      <c r="D24" s="59" t="e">
        <f>SUMIFS('Variance Analysis'!D$30:D$45,'Variance Analysis'!$B$30:$B$45,'Variance Analysis'!$B$30,'Variance Analysis'!$A$30:$A$45,'Variance Analysis'!$A$38)</f>
        <v>#REF!</v>
      </c>
      <c r="E24" s="59" t="e">
        <f>SUMIFS('Variance Analysis'!E$30:E$45,'Variance Analysis'!$B$30:$B$45,'Variance Analysis'!$B$30,'Variance Analysis'!$A$30:$A$45,'Variance Analysis'!$A$38)</f>
        <v>#REF!</v>
      </c>
      <c r="F24" s="59" t="e">
        <f>SUMIFS('Variance Analysis'!F$30:F$45,'Variance Analysis'!$B$30:$B$45,'Variance Analysis'!$B$30,'Variance Analysis'!$A$30:$A$45,'Variance Analysis'!$A$38)</f>
        <v>#REF!</v>
      </c>
      <c r="G24" s="59" t="e">
        <f>SUMIFS('Variance Analysis'!G$30:G$45,'Variance Analysis'!$B$30:$B$45,'Variance Analysis'!$B$30,'Variance Analysis'!$A$30:$A$45,'Variance Analysis'!$A$38)</f>
        <v>#REF!</v>
      </c>
      <c r="H24" s="59" t="e">
        <f>SUMIFS('Variance Analysis'!H$30:H$45,'Variance Analysis'!$B$30:$B$45,'Variance Analysis'!$B$30,'Variance Analysis'!$A$30:$A$45,'Variance Analysis'!$A$38)</f>
        <v>#REF!</v>
      </c>
      <c r="I24" s="59" t="e">
        <f>SUMIFS('Variance Analysis'!I$30:I$45,'Variance Analysis'!$B$30:$B$45,'Variance Analysis'!$B$30,'Variance Analysis'!$A$30:$A$45,'Variance Analysis'!$A$38)</f>
        <v>#REF!</v>
      </c>
      <c r="J24" s="59" t="e">
        <f>SUMIFS('Variance Analysis'!J$30:J$45,'Variance Analysis'!$B$30:$B$45,'Variance Analysis'!$B$30,'Variance Analysis'!$A$30:$A$45,'Variance Analysis'!$A$38)</f>
        <v>#REF!</v>
      </c>
      <c r="K24" s="59" t="e">
        <f>SUMIFS('Variance Analysis'!K$30:K$45,'Variance Analysis'!$B$30:$B$45,'Variance Analysis'!$B$30,'Variance Analysis'!$A$30:$A$45,'Variance Analysis'!$A$38)</f>
        <v>#REF!</v>
      </c>
      <c r="L24" s="59" t="e">
        <f>SUMIFS('Variance Analysis'!L$30:L$45,'Variance Analysis'!$B$30:$B$45,'Variance Analysis'!$B$30,'Variance Analysis'!$A$30:$A$45,'Variance Analysis'!$A$38)</f>
        <v>#REF!</v>
      </c>
      <c r="M24" s="59" t="e">
        <f>SUMIFS('Variance Analysis'!M$30:M$45,'Variance Analysis'!$B$30:$B$45,'Variance Analysis'!$B$30,'Variance Analysis'!$A$30:$A$45,'Variance Analysis'!$A$38)</f>
        <v>#REF!</v>
      </c>
      <c r="N24" s="59" t="e">
        <f>SUMIFS('Variance Analysis'!N$30:N$45,'Variance Analysis'!$B$30:$B$45,'Variance Analysis'!$B$30,'Variance Analysis'!$A$30:$A$45,'Variance Analysis'!$A$38)</f>
        <v>#REF!</v>
      </c>
    </row>
    <row r="25" spans="1:14" ht="14.25" customHeight="1" thickTop="1" thickBot="1" x14ac:dyDescent="0.3">
      <c r="A25" s="14" t="s">
        <v>123</v>
      </c>
      <c r="B25" s="15" t="s">
        <v>43</v>
      </c>
      <c r="C25" s="62" t="e">
        <f>ABS(C24)-SUM(C21:C23)</f>
        <v>#REF!</v>
      </c>
      <c r="D25" s="62" t="e">
        <f t="shared" ref="D25:N25" si="2">ABS(D24)-SUM(D21:D23)</f>
        <v>#REF!</v>
      </c>
      <c r="E25" s="62" t="e">
        <f t="shared" si="2"/>
        <v>#REF!</v>
      </c>
      <c r="F25" s="62" t="e">
        <f t="shared" si="2"/>
        <v>#REF!</v>
      </c>
      <c r="G25" s="62" t="e">
        <f t="shared" si="2"/>
        <v>#REF!</v>
      </c>
      <c r="H25" s="62" t="e">
        <f t="shared" si="2"/>
        <v>#REF!</v>
      </c>
      <c r="I25" s="62" t="e">
        <f t="shared" si="2"/>
        <v>#REF!</v>
      </c>
      <c r="J25" s="62" t="e">
        <f t="shared" si="2"/>
        <v>#REF!</v>
      </c>
      <c r="K25" s="62" t="e">
        <f t="shared" si="2"/>
        <v>#REF!</v>
      </c>
      <c r="L25" s="62" t="e">
        <f t="shared" si="2"/>
        <v>#REF!</v>
      </c>
      <c r="M25" s="62" t="e">
        <f t="shared" si="2"/>
        <v>#REF!</v>
      </c>
      <c r="N25" s="62" t="e">
        <f t="shared" si="2"/>
        <v>#REF!</v>
      </c>
    </row>
    <row r="26" spans="1:14" s="35" customFormat="1" ht="26.45" customHeight="1" x14ac:dyDescent="0.25">
      <c r="A26" s="57" t="s">
        <v>196</v>
      </c>
      <c r="B26" s="55"/>
      <c r="C26" s="56"/>
      <c r="D26" s="56"/>
      <c r="E26" s="56"/>
      <c r="F26" s="56"/>
      <c r="G26" s="56"/>
      <c r="H26" s="56"/>
      <c r="I26" s="56"/>
      <c r="J26" s="56"/>
      <c r="K26" s="56"/>
      <c r="L26" s="56"/>
      <c r="M26" s="56"/>
      <c r="N26" s="56"/>
    </row>
    <row r="27" spans="1:14" s="34" customFormat="1" ht="14.25" customHeight="1" x14ac:dyDescent="0.25">
      <c r="A27" s="28" t="s">
        <v>192</v>
      </c>
      <c r="B27" s="28" t="s">
        <v>176</v>
      </c>
      <c r="C27" s="61" t="s">
        <v>133</v>
      </c>
      <c r="D27" s="61" t="s">
        <v>134</v>
      </c>
      <c r="E27" s="61" t="s">
        <v>135</v>
      </c>
      <c r="F27" s="61" t="s">
        <v>136</v>
      </c>
      <c r="G27" s="61" t="s">
        <v>137</v>
      </c>
      <c r="H27" s="61" t="s">
        <v>138</v>
      </c>
      <c r="I27" s="61" t="s">
        <v>139</v>
      </c>
      <c r="J27" s="61" t="s">
        <v>140</v>
      </c>
      <c r="K27" s="61" t="s">
        <v>141</v>
      </c>
      <c r="L27" s="61" t="s">
        <v>142</v>
      </c>
      <c r="M27" s="61" t="s">
        <v>143</v>
      </c>
      <c r="N27" s="61" t="s">
        <v>144</v>
      </c>
    </row>
    <row r="28" spans="1:14" ht="14.25" customHeight="1" x14ac:dyDescent="0.25">
      <c r="A28" s="58" t="s">
        <v>193</v>
      </c>
      <c r="B28" s="58" t="s">
        <v>43</v>
      </c>
      <c r="C28" s="59" t="e">
        <f>SUMIFS('Variance Analysis'!C$30:C$45,'Variance Analysis'!$B$30:$B$45,'Variance Analysis'!$B$33,'Variance Analysis'!$A$30:$A$45,'Variance Analysis'!$A$42)</f>
        <v>#REF!</v>
      </c>
      <c r="D28" s="59" t="e">
        <f>SUMIFS('Variance Analysis'!D$30:D$45,'Variance Analysis'!$B$30:$B$45,'Variance Analysis'!$B$33,'Variance Analysis'!$A$30:$A$45,'Variance Analysis'!$A$42)</f>
        <v>#REF!</v>
      </c>
      <c r="E28" s="59" t="e">
        <f>SUMIFS('Variance Analysis'!E$30:E$45,'Variance Analysis'!$B$30:$B$45,'Variance Analysis'!$B$33,'Variance Analysis'!$A$30:$A$45,'Variance Analysis'!$A$42)</f>
        <v>#REF!</v>
      </c>
      <c r="F28" s="59" t="e">
        <f>SUMIFS('Variance Analysis'!F$30:F$45,'Variance Analysis'!$B$30:$B$45,'Variance Analysis'!$B$33,'Variance Analysis'!$A$30:$A$45,'Variance Analysis'!$A$42)</f>
        <v>#REF!</v>
      </c>
      <c r="G28" s="59" t="e">
        <f>SUMIFS('Variance Analysis'!G$30:G$45,'Variance Analysis'!$B$30:$B$45,'Variance Analysis'!$B$33,'Variance Analysis'!$A$30:$A$45,'Variance Analysis'!$A$42)</f>
        <v>#REF!</v>
      </c>
      <c r="H28" s="59" t="e">
        <f>SUMIFS('Variance Analysis'!H$30:H$45,'Variance Analysis'!$B$30:$B$45,'Variance Analysis'!$B$33,'Variance Analysis'!$A$30:$A$45,'Variance Analysis'!$A$42)</f>
        <v>#REF!</v>
      </c>
      <c r="I28" s="59" t="e">
        <f>SUMIFS('Variance Analysis'!I$30:I$45,'Variance Analysis'!$B$30:$B$45,'Variance Analysis'!$B$33,'Variance Analysis'!$A$30:$A$45,'Variance Analysis'!$A$42)</f>
        <v>#REF!</v>
      </c>
      <c r="J28" s="59" t="e">
        <f>SUMIFS('Variance Analysis'!J$30:J$45,'Variance Analysis'!$B$30:$B$45,'Variance Analysis'!$B$33,'Variance Analysis'!$A$30:$A$45,'Variance Analysis'!$A$42)</f>
        <v>#REF!</v>
      </c>
      <c r="K28" s="59" t="e">
        <f>SUMIFS('Variance Analysis'!K$30:K$45,'Variance Analysis'!$B$30:$B$45,'Variance Analysis'!$B$33,'Variance Analysis'!$A$30:$A$45,'Variance Analysis'!$A$42)</f>
        <v>#REF!</v>
      </c>
      <c r="L28" s="59" t="e">
        <f>SUMIFS('Variance Analysis'!L$30:L$45,'Variance Analysis'!$B$30:$B$45,'Variance Analysis'!$B$33,'Variance Analysis'!$A$30:$A$45,'Variance Analysis'!$A$42)</f>
        <v>#REF!</v>
      </c>
      <c r="M28" s="59" t="e">
        <f>SUMIFS('Variance Analysis'!M$30:M$45,'Variance Analysis'!$B$30:$B$45,'Variance Analysis'!$B$33,'Variance Analysis'!$A$30:$A$45,'Variance Analysis'!$A$42)</f>
        <v>#REF!</v>
      </c>
      <c r="N28" s="59" t="e">
        <f>SUMIFS('Variance Analysis'!N$30:N$45,'Variance Analysis'!$B$30:$B$45,'Variance Analysis'!$B$33,'Variance Analysis'!$A$30:$A$45,'Variance Analysis'!$A$42)</f>
        <v>#REF!</v>
      </c>
    </row>
    <row r="29" spans="1:14" ht="14.25" customHeight="1" x14ac:dyDescent="0.25">
      <c r="A29" s="58" t="s">
        <v>194</v>
      </c>
      <c r="B29" s="58" t="s">
        <v>43</v>
      </c>
      <c r="C29" s="59" t="e">
        <f>SUMIFS('Variance Analysis'!C$30:C$45,'Variance Analysis'!$B$30:$B$45,'Variance Analysis'!$B$31,'Variance Analysis'!$A$30:$A$45,'Variance Analysis'!$A$42)</f>
        <v>#REF!</v>
      </c>
      <c r="D29" s="59" t="e">
        <f>SUMIFS('Variance Analysis'!D$30:D$45,'Variance Analysis'!$B$30:$B$45,'Variance Analysis'!$B$31,'Variance Analysis'!$A$30:$A$45,'Variance Analysis'!$A$42)</f>
        <v>#REF!</v>
      </c>
      <c r="E29" s="59" t="e">
        <f>SUMIFS('Variance Analysis'!E$30:E$45,'Variance Analysis'!$B$30:$B$45,'Variance Analysis'!$B$31,'Variance Analysis'!$A$30:$A$45,'Variance Analysis'!$A$42)</f>
        <v>#REF!</v>
      </c>
      <c r="F29" s="59" t="e">
        <f>SUMIFS('Variance Analysis'!F$30:F$45,'Variance Analysis'!$B$30:$B$45,'Variance Analysis'!$B$31,'Variance Analysis'!$A$30:$A$45,'Variance Analysis'!$A$42)</f>
        <v>#REF!</v>
      </c>
      <c r="G29" s="59" t="e">
        <f>SUMIFS('Variance Analysis'!G$30:G$45,'Variance Analysis'!$B$30:$B$45,'Variance Analysis'!$B$31,'Variance Analysis'!$A$30:$A$45,'Variance Analysis'!$A$42)</f>
        <v>#REF!</v>
      </c>
      <c r="H29" s="59" t="e">
        <f>SUMIFS('Variance Analysis'!H$30:H$45,'Variance Analysis'!$B$30:$B$45,'Variance Analysis'!$B$31,'Variance Analysis'!$A$30:$A$45,'Variance Analysis'!$A$42)</f>
        <v>#REF!</v>
      </c>
      <c r="I29" s="59" t="e">
        <f>SUMIFS('Variance Analysis'!I$30:I$45,'Variance Analysis'!$B$30:$B$45,'Variance Analysis'!$B$31,'Variance Analysis'!$A$30:$A$45,'Variance Analysis'!$A$42)</f>
        <v>#REF!</v>
      </c>
      <c r="J29" s="59" t="e">
        <f>SUMIFS('Variance Analysis'!J$30:J$45,'Variance Analysis'!$B$30:$B$45,'Variance Analysis'!$B$31,'Variance Analysis'!$A$30:$A$45,'Variance Analysis'!$A$42)</f>
        <v>#REF!</v>
      </c>
      <c r="K29" s="59" t="e">
        <f>SUMIFS('Variance Analysis'!K$30:K$45,'Variance Analysis'!$B$30:$B$45,'Variance Analysis'!$B$31,'Variance Analysis'!$A$30:$A$45,'Variance Analysis'!$A$42)</f>
        <v>#REF!</v>
      </c>
      <c r="L29" s="59" t="e">
        <f>SUMIFS('Variance Analysis'!L$30:L$45,'Variance Analysis'!$B$30:$B$45,'Variance Analysis'!$B$31,'Variance Analysis'!$A$30:$A$45,'Variance Analysis'!$A$42)</f>
        <v>#REF!</v>
      </c>
      <c r="M29" s="59" t="e">
        <f>SUMIFS('Variance Analysis'!M$30:M$45,'Variance Analysis'!$B$30:$B$45,'Variance Analysis'!$B$31,'Variance Analysis'!$A$30:$A$45,'Variance Analysis'!$A$42)</f>
        <v>#REF!</v>
      </c>
      <c r="N29" s="59" t="e">
        <f>SUMIFS('Variance Analysis'!N$30:N$45,'Variance Analysis'!$B$30:$B$45,'Variance Analysis'!$B$31,'Variance Analysis'!$A$30:$A$45,'Variance Analysis'!$A$42)</f>
        <v>#REF!</v>
      </c>
    </row>
    <row r="30" spans="1:14" ht="14.25" customHeight="1" x14ac:dyDescent="0.25">
      <c r="A30" s="58" t="s">
        <v>195</v>
      </c>
      <c r="B30" s="58" t="s">
        <v>43</v>
      </c>
      <c r="C30" s="59" t="e">
        <f>SUMIFS('Variance Analysis'!C$30:C$45,'Variance Analysis'!$B$30:$B$45,'Variance Analysis'!$B$32,'Variance Analysis'!$A$30:$A$45,'Variance Analysis'!$A$42)</f>
        <v>#REF!</v>
      </c>
      <c r="D30" s="59" t="e">
        <f>SUMIFS('Variance Analysis'!D$30:D$45,'Variance Analysis'!$B$30:$B$45,'Variance Analysis'!$B$32,'Variance Analysis'!$A$30:$A$45,'Variance Analysis'!$A$42)</f>
        <v>#REF!</v>
      </c>
      <c r="E30" s="59" t="e">
        <f>SUMIFS('Variance Analysis'!E$30:E$45,'Variance Analysis'!$B$30:$B$45,'Variance Analysis'!$B$32,'Variance Analysis'!$A$30:$A$45,'Variance Analysis'!$A$42)</f>
        <v>#REF!</v>
      </c>
      <c r="F30" s="59" t="e">
        <f>SUMIFS('Variance Analysis'!F$30:F$45,'Variance Analysis'!$B$30:$B$45,'Variance Analysis'!$B$32,'Variance Analysis'!$A$30:$A$45,'Variance Analysis'!$A$42)</f>
        <v>#REF!</v>
      </c>
      <c r="G30" s="59" t="e">
        <f>SUMIFS('Variance Analysis'!G$30:G$45,'Variance Analysis'!$B$30:$B$45,'Variance Analysis'!$B$32,'Variance Analysis'!$A$30:$A$45,'Variance Analysis'!$A$42)</f>
        <v>#REF!</v>
      </c>
      <c r="H30" s="59" t="e">
        <f>SUMIFS('Variance Analysis'!H$30:H$45,'Variance Analysis'!$B$30:$B$45,'Variance Analysis'!$B$32,'Variance Analysis'!$A$30:$A$45,'Variance Analysis'!$A$42)</f>
        <v>#REF!</v>
      </c>
      <c r="I30" s="59" t="e">
        <f>SUMIFS('Variance Analysis'!I$30:I$45,'Variance Analysis'!$B$30:$B$45,'Variance Analysis'!$B$32,'Variance Analysis'!$A$30:$A$45,'Variance Analysis'!$A$42)</f>
        <v>#REF!</v>
      </c>
      <c r="J30" s="59" t="e">
        <f>SUMIFS('Variance Analysis'!J$30:J$45,'Variance Analysis'!$B$30:$B$45,'Variance Analysis'!$B$32,'Variance Analysis'!$A$30:$A$45,'Variance Analysis'!$A$42)</f>
        <v>#REF!</v>
      </c>
      <c r="K30" s="59" t="e">
        <f>SUMIFS('Variance Analysis'!K$30:K$45,'Variance Analysis'!$B$30:$B$45,'Variance Analysis'!$B$32,'Variance Analysis'!$A$30:$A$45,'Variance Analysis'!$A$42)</f>
        <v>#REF!</v>
      </c>
      <c r="L30" s="59" t="e">
        <f>SUMIFS('Variance Analysis'!L$30:L$45,'Variance Analysis'!$B$30:$B$45,'Variance Analysis'!$B$32,'Variance Analysis'!$A$30:$A$45,'Variance Analysis'!$A$42)</f>
        <v>#REF!</v>
      </c>
      <c r="M30" s="59" t="e">
        <f>SUMIFS('Variance Analysis'!M$30:M$45,'Variance Analysis'!$B$30:$B$45,'Variance Analysis'!$B$32,'Variance Analysis'!$A$30:$A$45,'Variance Analysis'!$A$42)</f>
        <v>#REF!</v>
      </c>
      <c r="N30" s="59" t="e">
        <f>SUMIFS('Variance Analysis'!N$30:N$45,'Variance Analysis'!$B$30:$B$45,'Variance Analysis'!$B$32,'Variance Analysis'!$A$30:$A$45,'Variance Analysis'!$A$42)</f>
        <v>#REF!</v>
      </c>
    </row>
    <row r="31" spans="1:14" ht="14.25" customHeight="1" thickBot="1" x14ac:dyDescent="0.3">
      <c r="A31" s="30" t="s">
        <v>38</v>
      </c>
      <c r="B31" s="30" t="s">
        <v>43</v>
      </c>
      <c r="C31" s="59" t="e">
        <f>SUMIFS('Variance Analysis'!C$30:C$45,'Variance Analysis'!$B$30:$B$45,'Variance Analysis'!$B$30,'Variance Analysis'!$A$30:$A$45,'Variance Analysis'!$A$42)</f>
        <v>#REF!</v>
      </c>
      <c r="D31" s="59" t="e">
        <f>SUMIFS('Variance Analysis'!D$30:D$45,'Variance Analysis'!$B$30:$B$45,'Variance Analysis'!$B$30,'Variance Analysis'!$A$30:$A$45,'Variance Analysis'!$A$42)</f>
        <v>#REF!</v>
      </c>
      <c r="E31" s="59" t="e">
        <f>SUMIFS('Variance Analysis'!E$30:E$45,'Variance Analysis'!$B$30:$B$45,'Variance Analysis'!$B$30,'Variance Analysis'!$A$30:$A$45,'Variance Analysis'!$A$42)</f>
        <v>#REF!</v>
      </c>
      <c r="F31" s="59" t="e">
        <f>SUMIFS('Variance Analysis'!F$30:F$45,'Variance Analysis'!$B$30:$B$45,'Variance Analysis'!$B$30,'Variance Analysis'!$A$30:$A$45,'Variance Analysis'!$A$42)</f>
        <v>#REF!</v>
      </c>
      <c r="G31" s="59" t="e">
        <f>SUMIFS('Variance Analysis'!G$30:G$45,'Variance Analysis'!$B$30:$B$45,'Variance Analysis'!$B$30,'Variance Analysis'!$A$30:$A$45,'Variance Analysis'!$A$42)</f>
        <v>#REF!</v>
      </c>
      <c r="H31" s="59" t="e">
        <f>SUMIFS('Variance Analysis'!H$30:H$45,'Variance Analysis'!$B$30:$B$45,'Variance Analysis'!$B$30,'Variance Analysis'!$A$30:$A$45,'Variance Analysis'!$A$42)</f>
        <v>#REF!</v>
      </c>
      <c r="I31" s="59" t="e">
        <f>SUMIFS('Variance Analysis'!I$30:I$45,'Variance Analysis'!$B$30:$B$45,'Variance Analysis'!$B$30,'Variance Analysis'!$A$30:$A$45,'Variance Analysis'!$A$42)</f>
        <v>#REF!</v>
      </c>
      <c r="J31" s="59" t="e">
        <f>SUMIFS('Variance Analysis'!J$30:J$45,'Variance Analysis'!$B$30:$B$45,'Variance Analysis'!$B$30,'Variance Analysis'!$A$30:$A$45,'Variance Analysis'!$A$42)</f>
        <v>#REF!</v>
      </c>
      <c r="K31" s="59" t="e">
        <f>SUMIFS('Variance Analysis'!K$30:K$45,'Variance Analysis'!$B$30:$B$45,'Variance Analysis'!$B$30,'Variance Analysis'!$A$30:$A$45,'Variance Analysis'!$A$42)</f>
        <v>#REF!</v>
      </c>
      <c r="L31" s="59" t="e">
        <f>SUMIFS('Variance Analysis'!L$30:L$45,'Variance Analysis'!$B$30:$B$45,'Variance Analysis'!$B$30,'Variance Analysis'!$A$30:$A$45,'Variance Analysis'!$A$42)</f>
        <v>#REF!</v>
      </c>
      <c r="M31" s="59" t="e">
        <f>SUMIFS('Variance Analysis'!M$30:M$45,'Variance Analysis'!$B$30:$B$45,'Variance Analysis'!$B$30,'Variance Analysis'!$A$30:$A$45,'Variance Analysis'!$A$42)</f>
        <v>#REF!</v>
      </c>
      <c r="N31" s="59" t="e">
        <f>SUMIFS('Variance Analysis'!N$30:N$45,'Variance Analysis'!$B$30:$B$45,'Variance Analysis'!$B$30,'Variance Analysis'!$A$30:$A$45,'Variance Analysis'!$A$42)</f>
        <v>#REF!</v>
      </c>
    </row>
    <row r="32" spans="1:14" ht="14.25" customHeight="1" thickTop="1" thickBot="1" x14ac:dyDescent="0.3">
      <c r="A32" s="14" t="s">
        <v>123</v>
      </c>
      <c r="B32" s="15" t="s">
        <v>43</v>
      </c>
      <c r="C32" s="62" t="e">
        <f>ABS(C31)-SUM(C28:C30)</f>
        <v>#REF!</v>
      </c>
      <c r="D32" s="62" t="e">
        <f t="shared" ref="D32:N32" si="3">ABS(D31)-SUM(D28:D30)</f>
        <v>#REF!</v>
      </c>
      <c r="E32" s="62" t="e">
        <f t="shared" si="3"/>
        <v>#REF!</v>
      </c>
      <c r="F32" s="62" t="e">
        <f t="shared" si="3"/>
        <v>#REF!</v>
      </c>
      <c r="G32" s="62" t="e">
        <f t="shared" si="3"/>
        <v>#REF!</v>
      </c>
      <c r="H32" s="62" t="e">
        <f t="shared" si="3"/>
        <v>#REF!</v>
      </c>
      <c r="I32" s="62" t="e">
        <f t="shared" si="3"/>
        <v>#REF!</v>
      </c>
      <c r="J32" s="62" t="e">
        <f t="shared" si="3"/>
        <v>#REF!</v>
      </c>
      <c r="K32" s="62" t="e">
        <f t="shared" si="3"/>
        <v>#REF!</v>
      </c>
      <c r="L32" s="62" t="e">
        <f t="shared" si="3"/>
        <v>#REF!</v>
      </c>
      <c r="M32" s="62" t="e">
        <f t="shared" si="3"/>
        <v>#REF!</v>
      </c>
      <c r="N32" s="62" t="e">
        <f t="shared" si="3"/>
        <v>#REF!</v>
      </c>
    </row>
    <row r="33" spans="1:14" s="26" customFormat="1" ht="36.950000000000003" customHeight="1" x14ac:dyDescent="0.25">
      <c r="A33" s="65" t="s">
        <v>197</v>
      </c>
      <c r="B33" s="63"/>
      <c r="C33" s="64"/>
      <c r="D33" s="64"/>
      <c r="E33" s="64"/>
      <c r="F33" s="64"/>
      <c r="G33" s="64"/>
      <c r="H33" s="64"/>
      <c r="I33" s="64"/>
      <c r="J33" s="64"/>
      <c r="K33" s="64"/>
      <c r="L33" s="64"/>
      <c r="M33" s="64"/>
      <c r="N33" s="64"/>
    </row>
    <row r="34" spans="1:14" s="26" customFormat="1" ht="14.25" customHeight="1" x14ac:dyDescent="0.25">
      <c r="A34" s="63"/>
      <c r="B34" s="63"/>
      <c r="C34" s="64"/>
      <c r="D34" s="64"/>
      <c r="E34" s="64"/>
      <c r="F34" s="64"/>
      <c r="G34" s="64"/>
      <c r="H34" s="64"/>
      <c r="I34" s="64"/>
      <c r="J34" s="64"/>
      <c r="K34" s="64"/>
      <c r="L34" s="64"/>
      <c r="M34" s="64"/>
      <c r="N34" s="64"/>
    </row>
    <row r="35" spans="1:14" s="27" customFormat="1" ht="20.25" x14ac:dyDescent="0.3">
      <c r="A35" s="38" t="s">
        <v>39</v>
      </c>
      <c r="B35" s="28" t="s">
        <v>176</v>
      </c>
      <c r="C35" s="29" t="s">
        <v>133</v>
      </c>
      <c r="D35" s="29" t="s">
        <v>134</v>
      </c>
      <c r="E35" s="29" t="s">
        <v>135</v>
      </c>
      <c r="F35" s="29" t="s">
        <v>136</v>
      </c>
      <c r="G35" s="29" t="s">
        <v>137</v>
      </c>
      <c r="H35" s="29" t="s">
        <v>138</v>
      </c>
      <c r="I35" s="29" t="s">
        <v>139</v>
      </c>
      <c r="J35" s="29" t="s">
        <v>140</v>
      </c>
      <c r="K35" s="29" t="s">
        <v>141</v>
      </c>
      <c r="L35" s="29" t="s">
        <v>142</v>
      </c>
      <c r="M35" s="29" t="s">
        <v>143</v>
      </c>
      <c r="N35" s="29" t="s">
        <v>144</v>
      </c>
    </row>
    <row r="36" spans="1:14" ht="14.25" customHeight="1" x14ac:dyDescent="0.25">
      <c r="A36" s="58" t="s">
        <v>193</v>
      </c>
      <c r="B36" s="58" t="s">
        <v>43</v>
      </c>
      <c r="C36" s="78" t="e">
        <f>SUMIFS('Variance Analysis'!C$9:C$24,'Variance Analysis'!$B$9:$B$24,'Variance Analysis'!$B$12,'Variance Analysis'!$A$9:$A$24,'Variance Analysis'!$A$12)</f>
        <v>#REF!</v>
      </c>
      <c r="D36" s="78" t="e">
        <f>SUMIFS('Variance Analysis'!D$9:D$24,'Variance Analysis'!$B$9:$B$24,'Variance Analysis'!$B$12,'Variance Analysis'!$A$9:$A$24,'Variance Analysis'!$A$12)</f>
        <v>#REF!</v>
      </c>
      <c r="E36" s="78" t="e">
        <f>SUMIFS('Variance Analysis'!E$9:E$24,'Variance Analysis'!$B$9:$B$24,'Variance Analysis'!$B$12,'Variance Analysis'!$A$9:$A$24,'Variance Analysis'!$A$12)</f>
        <v>#REF!</v>
      </c>
      <c r="F36" s="78" t="e">
        <f>SUMIFS('Variance Analysis'!F$9:F$24,'Variance Analysis'!$B$9:$B$24,'Variance Analysis'!$B$12,'Variance Analysis'!$A$9:$A$24,'Variance Analysis'!$A$12)</f>
        <v>#REF!</v>
      </c>
      <c r="G36" s="78" t="e">
        <f>SUMIFS('Variance Analysis'!G$9:G$24,'Variance Analysis'!$B$9:$B$24,'Variance Analysis'!$B$12,'Variance Analysis'!$A$9:$A$24,'Variance Analysis'!$A$12)</f>
        <v>#REF!</v>
      </c>
      <c r="H36" s="78" t="e">
        <f>SUMIFS('Variance Analysis'!H$9:H$24,'Variance Analysis'!$B$9:$B$24,'Variance Analysis'!$B$12,'Variance Analysis'!$A$9:$A$24,'Variance Analysis'!$A$12)</f>
        <v>#REF!</v>
      </c>
      <c r="I36" s="78" t="e">
        <f>SUMIFS('Variance Analysis'!I$9:I$24,'Variance Analysis'!$B$9:$B$24,'Variance Analysis'!$B$12,'Variance Analysis'!$A$9:$A$24,'Variance Analysis'!$A$12)</f>
        <v>#REF!</v>
      </c>
      <c r="J36" s="78" t="e">
        <f>SUMIFS('Variance Analysis'!J$9:J$24,'Variance Analysis'!$B$9:$B$24,'Variance Analysis'!$B$12,'Variance Analysis'!$A$9:$A$24,'Variance Analysis'!$A$12)</f>
        <v>#REF!</v>
      </c>
      <c r="K36" s="78" t="e">
        <f>SUMIFS('Variance Analysis'!K$9:K$24,'Variance Analysis'!$B$9:$B$24,'Variance Analysis'!$B$12,'Variance Analysis'!$A$9:$A$24,'Variance Analysis'!$A$12)</f>
        <v>#REF!</v>
      </c>
      <c r="L36" s="78" t="e">
        <f>SUMIFS('Variance Analysis'!L$9:L$24,'Variance Analysis'!$B$9:$B$24,'Variance Analysis'!$B$12,'Variance Analysis'!$A$9:$A$24,'Variance Analysis'!$A$12)</f>
        <v>#REF!</v>
      </c>
      <c r="M36" s="78" t="e">
        <f>SUMIFS('Variance Analysis'!M$9:M$24,'Variance Analysis'!$B$9:$B$24,'Variance Analysis'!$B$12,'Variance Analysis'!$A$9:$A$24,'Variance Analysis'!$A$12)</f>
        <v>#REF!</v>
      </c>
      <c r="N36" s="78" t="e">
        <f>SUMIFS('Variance Analysis'!N$9:N$24,'Variance Analysis'!$B$9:$B$24,'Variance Analysis'!$B$12,'Variance Analysis'!$A$9:$A$24,'Variance Analysis'!$A$12)</f>
        <v>#REF!</v>
      </c>
    </row>
    <row r="37" spans="1:14" ht="14.25" customHeight="1" x14ac:dyDescent="0.25">
      <c r="A37" s="58" t="s">
        <v>154</v>
      </c>
      <c r="B37" s="58" t="s">
        <v>43</v>
      </c>
      <c r="C37" s="78" t="e">
        <f>SUMIFS('Variance Analysis'!C$9:C$24,'Variance Analysis'!$B$9:$B$24,'Variance Analysis'!$B$10,'Variance Analysis'!$A$9:$A$24,'Variance Analysis'!$A$12)</f>
        <v>#REF!</v>
      </c>
      <c r="D37" s="78" t="e">
        <f>SUMIFS('Variance Analysis'!D$9:D$24,'Variance Analysis'!$B$9:$B$24,'Variance Analysis'!$B$10,'Variance Analysis'!$A$9:$A$24,'Variance Analysis'!$A$12)</f>
        <v>#REF!</v>
      </c>
      <c r="E37" s="78" t="e">
        <f>SUMIFS('Variance Analysis'!E$9:E$24,'Variance Analysis'!$B$9:$B$24,'Variance Analysis'!$B$10,'Variance Analysis'!$A$9:$A$24,'Variance Analysis'!$A$12)</f>
        <v>#REF!</v>
      </c>
      <c r="F37" s="78" t="e">
        <f>SUMIFS('Variance Analysis'!F$9:F$24,'Variance Analysis'!$B$9:$B$24,'Variance Analysis'!$B$10,'Variance Analysis'!$A$9:$A$24,'Variance Analysis'!$A$12)</f>
        <v>#REF!</v>
      </c>
      <c r="G37" s="78" t="e">
        <f>SUMIFS('Variance Analysis'!G$9:G$24,'Variance Analysis'!$B$9:$B$24,'Variance Analysis'!$B$10,'Variance Analysis'!$A$9:$A$24,'Variance Analysis'!$A$12)</f>
        <v>#REF!</v>
      </c>
      <c r="H37" s="78" t="e">
        <f>SUMIFS('Variance Analysis'!H$9:H$24,'Variance Analysis'!$B$9:$B$24,'Variance Analysis'!$B$10,'Variance Analysis'!$A$9:$A$24,'Variance Analysis'!$A$12)</f>
        <v>#REF!</v>
      </c>
      <c r="I37" s="78" t="e">
        <f>SUMIFS('Variance Analysis'!I$9:I$24,'Variance Analysis'!$B$9:$B$24,'Variance Analysis'!$B$10,'Variance Analysis'!$A$9:$A$24,'Variance Analysis'!$A$12)</f>
        <v>#REF!</v>
      </c>
      <c r="J37" s="78" t="e">
        <f>SUMIFS('Variance Analysis'!J$9:J$24,'Variance Analysis'!$B$9:$B$24,'Variance Analysis'!$B$10,'Variance Analysis'!$A$9:$A$24,'Variance Analysis'!$A$12)</f>
        <v>#REF!</v>
      </c>
      <c r="K37" s="78" t="e">
        <f>SUMIFS('Variance Analysis'!K$9:K$24,'Variance Analysis'!$B$9:$B$24,'Variance Analysis'!$B$10,'Variance Analysis'!$A$9:$A$24,'Variance Analysis'!$A$12)</f>
        <v>#REF!</v>
      </c>
      <c r="L37" s="78" t="e">
        <f>SUMIFS('Variance Analysis'!L$9:L$24,'Variance Analysis'!$B$9:$B$24,'Variance Analysis'!$B$10,'Variance Analysis'!$A$9:$A$24,'Variance Analysis'!$A$12)</f>
        <v>#REF!</v>
      </c>
      <c r="M37" s="78" t="e">
        <f>SUMIFS('Variance Analysis'!M$9:M$24,'Variance Analysis'!$B$9:$B$24,'Variance Analysis'!$B$10,'Variance Analysis'!$A$9:$A$24,'Variance Analysis'!$A$12)</f>
        <v>#REF!</v>
      </c>
      <c r="N37" s="78" t="e">
        <f>SUMIFS('Variance Analysis'!N$9:N$24,'Variance Analysis'!$B$9:$B$24,'Variance Analysis'!$B$10,'Variance Analysis'!$A$9:$A$24,'Variance Analysis'!$A$12)</f>
        <v>#REF!</v>
      </c>
    </row>
    <row r="38" spans="1:14" ht="14.25" customHeight="1" x14ac:dyDescent="0.25">
      <c r="A38" s="58" t="s">
        <v>155</v>
      </c>
      <c r="B38" s="58" t="s">
        <v>43</v>
      </c>
      <c r="C38" s="78" t="e">
        <f>SUMIFS('Variance Analysis'!C$9:C$24,'Variance Analysis'!$B$9:$B$24,'Variance Analysis'!$B$11,'Variance Analysis'!$A$9:$A$24,'Variance Analysis'!$A$12)</f>
        <v>#REF!</v>
      </c>
      <c r="D38" s="78" t="e">
        <f>SUMIFS('Variance Analysis'!D$9:D$24,'Variance Analysis'!$B$9:$B$24,'Variance Analysis'!$B$11,'Variance Analysis'!$A$9:$A$24,'Variance Analysis'!$A$12)</f>
        <v>#REF!</v>
      </c>
      <c r="E38" s="78" t="e">
        <f>SUMIFS('Variance Analysis'!E$9:E$24,'Variance Analysis'!$B$9:$B$24,'Variance Analysis'!$B$11,'Variance Analysis'!$A$9:$A$24,'Variance Analysis'!$A$12)</f>
        <v>#REF!</v>
      </c>
      <c r="F38" s="78" t="e">
        <f>SUMIFS('Variance Analysis'!F$9:F$24,'Variance Analysis'!$B$9:$B$24,'Variance Analysis'!$B$11,'Variance Analysis'!$A$9:$A$24,'Variance Analysis'!$A$12)</f>
        <v>#REF!</v>
      </c>
      <c r="G38" s="78" t="e">
        <f>SUMIFS('Variance Analysis'!G$9:G$24,'Variance Analysis'!$B$9:$B$24,'Variance Analysis'!$B$11,'Variance Analysis'!$A$9:$A$24,'Variance Analysis'!$A$12)</f>
        <v>#REF!</v>
      </c>
      <c r="H38" s="78" t="e">
        <f>SUMIFS('Variance Analysis'!H$9:H$24,'Variance Analysis'!$B$9:$B$24,'Variance Analysis'!$B$11,'Variance Analysis'!$A$9:$A$24,'Variance Analysis'!$A$12)</f>
        <v>#REF!</v>
      </c>
      <c r="I38" s="78" t="e">
        <f>SUMIFS('Variance Analysis'!I$9:I$24,'Variance Analysis'!$B$9:$B$24,'Variance Analysis'!$B$11,'Variance Analysis'!$A$9:$A$24,'Variance Analysis'!$A$12)</f>
        <v>#REF!</v>
      </c>
      <c r="J38" s="78" t="e">
        <f>SUMIFS('Variance Analysis'!J$9:J$24,'Variance Analysis'!$B$9:$B$24,'Variance Analysis'!$B$11,'Variance Analysis'!$A$9:$A$24,'Variance Analysis'!$A$12)</f>
        <v>#REF!</v>
      </c>
      <c r="K38" s="78" t="e">
        <f>SUMIFS('Variance Analysis'!K$9:K$24,'Variance Analysis'!$B$9:$B$24,'Variance Analysis'!$B$11,'Variance Analysis'!$A$9:$A$24,'Variance Analysis'!$A$12)</f>
        <v>#REF!</v>
      </c>
      <c r="L38" s="78" t="e">
        <f>SUMIFS('Variance Analysis'!L$9:L$24,'Variance Analysis'!$B$9:$B$24,'Variance Analysis'!$B$11,'Variance Analysis'!$A$9:$A$24,'Variance Analysis'!$A$12)</f>
        <v>#REF!</v>
      </c>
      <c r="M38" s="78" t="e">
        <f>SUMIFS('Variance Analysis'!M$9:M$24,'Variance Analysis'!$B$9:$B$24,'Variance Analysis'!$B$11,'Variance Analysis'!$A$9:$A$24,'Variance Analysis'!$A$12)</f>
        <v>#REF!</v>
      </c>
      <c r="N38" s="78" t="e">
        <f>SUMIFS('Variance Analysis'!N$9:N$24,'Variance Analysis'!$B$9:$B$24,'Variance Analysis'!$B$11,'Variance Analysis'!$A$9:$A$24,'Variance Analysis'!$A$12)</f>
        <v>#REF!</v>
      </c>
    </row>
    <row r="39" spans="1:14" ht="14.25" customHeight="1" thickBot="1" x14ac:dyDescent="0.3">
      <c r="A39" s="58" t="s">
        <v>38</v>
      </c>
      <c r="B39" s="58" t="s">
        <v>43</v>
      </c>
      <c r="C39" s="78" t="e">
        <f>SUMIFS('Variance Analysis'!C$9:C$24,'Variance Analysis'!$B$9:$B$24,'Variance Analysis'!$B$9,'Variance Analysis'!$A$9:$A$24,'Variance Analysis'!$A$12)</f>
        <v>#REF!</v>
      </c>
      <c r="D39" s="78" t="e">
        <f>SUMIFS('Variance Analysis'!D$9:D$24,'Variance Analysis'!$B$9:$B$24,'Variance Analysis'!$B$9,'Variance Analysis'!$A$9:$A$24,'Variance Analysis'!$A$12)</f>
        <v>#REF!</v>
      </c>
      <c r="E39" s="78" t="e">
        <f>SUMIFS('Variance Analysis'!E$9:E$24,'Variance Analysis'!$B$9:$B$24,'Variance Analysis'!$B$9,'Variance Analysis'!$A$9:$A$24,'Variance Analysis'!$A$12)</f>
        <v>#REF!</v>
      </c>
      <c r="F39" s="78" t="e">
        <f>SUMIFS('Variance Analysis'!F$9:F$24,'Variance Analysis'!$B$9:$B$24,'Variance Analysis'!$B$9,'Variance Analysis'!$A$9:$A$24,'Variance Analysis'!$A$12)</f>
        <v>#REF!</v>
      </c>
      <c r="G39" s="78" t="e">
        <f>SUMIFS('Variance Analysis'!G$9:G$24,'Variance Analysis'!$B$9:$B$24,'Variance Analysis'!$B$9,'Variance Analysis'!$A$9:$A$24,'Variance Analysis'!$A$12)</f>
        <v>#REF!</v>
      </c>
      <c r="H39" s="78" t="e">
        <f>SUMIFS('Variance Analysis'!H$9:H$24,'Variance Analysis'!$B$9:$B$24,'Variance Analysis'!$B$9,'Variance Analysis'!$A$9:$A$24,'Variance Analysis'!$A$12)</f>
        <v>#REF!</v>
      </c>
      <c r="I39" s="78" t="e">
        <f>SUMIFS('Variance Analysis'!I$9:I$24,'Variance Analysis'!$B$9:$B$24,'Variance Analysis'!$B$9,'Variance Analysis'!$A$9:$A$24,'Variance Analysis'!$A$12)</f>
        <v>#REF!</v>
      </c>
      <c r="J39" s="78" t="e">
        <f>SUMIFS('Variance Analysis'!J$9:J$24,'Variance Analysis'!$B$9:$B$24,'Variance Analysis'!$B$9,'Variance Analysis'!$A$9:$A$24,'Variance Analysis'!$A$12)</f>
        <v>#REF!</v>
      </c>
      <c r="K39" s="78" t="e">
        <f>SUMIFS('Variance Analysis'!K$9:K$24,'Variance Analysis'!$B$9:$B$24,'Variance Analysis'!$B$9,'Variance Analysis'!$A$9:$A$24,'Variance Analysis'!$A$12)</f>
        <v>#REF!</v>
      </c>
      <c r="L39" s="78" t="e">
        <f>SUMIFS('Variance Analysis'!L$9:L$24,'Variance Analysis'!$B$9:$B$24,'Variance Analysis'!$B$9,'Variance Analysis'!$A$9:$A$24,'Variance Analysis'!$A$12)</f>
        <v>#REF!</v>
      </c>
      <c r="M39" s="78" t="e">
        <f>SUMIFS('Variance Analysis'!M$9:M$24,'Variance Analysis'!$B$9:$B$24,'Variance Analysis'!$B$9,'Variance Analysis'!$A$9:$A$24,'Variance Analysis'!$A$12)</f>
        <v>#REF!</v>
      </c>
      <c r="N39" s="78" t="e">
        <f>SUMIFS('Variance Analysis'!N$9:N$24,'Variance Analysis'!$B$9:$B$24,'Variance Analysis'!$B$9,'Variance Analysis'!$A$9:$A$24,'Variance Analysis'!$A$12)</f>
        <v>#REF!</v>
      </c>
    </row>
    <row r="40" spans="1:14" ht="14.25" customHeight="1" thickTop="1" thickBot="1" x14ac:dyDescent="0.3">
      <c r="A40" s="14" t="s">
        <v>123</v>
      </c>
      <c r="B40" s="15" t="s">
        <v>43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x14ac:dyDescent="0.25">
      <c r="A41" s="51"/>
      <c r="B41" s="52"/>
      <c r="C41" s="54"/>
      <c r="D41" s="54"/>
      <c r="E41" s="54"/>
      <c r="F41" s="54"/>
      <c r="G41" s="54"/>
      <c r="H41" s="54"/>
      <c r="I41" s="54"/>
      <c r="J41" s="54"/>
      <c r="K41" s="54"/>
      <c r="L41" s="54"/>
      <c r="M41" s="54"/>
      <c r="N41" s="54"/>
    </row>
    <row r="42" spans="1:14" ht="14.25" customHeight="1" x14ac:dyDescent="0.25">
      <c r="A42" s="51"/>
      <c r="B42" s="52"/>
      <c r="C42" s="54"/>
      <c r="D42" s="54"/>
      <c r="E42" s="54"/>
      <c r="F42" s="54"/>
      <c r="G42" s="54"/>
      <c r="H42" s="54"/>
      <c r="I42" s="54"/>
      <c r="J42" s="54"/>
      <c r="K42" s="54"/>
      <c r="L42" s="54"/>
      <c r="M42" s="54"/>
      <c r="N42" s="54"/>
    </row>
    <row r="43" spans="1:14" s="27" customFormat="1" ht="33" customHeight="1" x14ac:dyDescent="0.3">
      <c r="A43" s="38" t="s">
        <v>47</v>
      </c>
      <c r="B43" s="28" t="s">
        <v>176</v>
      </c>
      <c r="C43" s="29" t="s">
        <v>133</v>
      </c>
      <c r="D43" s="29" t="s">
        <v>134</v>
      </c>
      <c r="E43" s="29" t="s">
        <v>135</v>
      </c>
      <c r="F43" s="29" t="s">
        <v>136</v>
      </c>
      <c r="G43" s="29" t="s">
        <v>137</v>
      </c>
      <c r="H43" s="29" t="s">
        <v>138</v>
      </c>
      <c r="I43" s="29" t="s">
        <v>139</v>
      </c>
      <c r="J43" s="29" t="s">
        <v>140</v>
      </c>
      <c r="K43" s="29" t="s">
        <v>141</v>
      </c>
      <c r="L43" s="29" t="s">
        <v>142</v>
      </c>
      <c r="M43" s="29" t="s">
        <v>143</v>
      </c>
      <c r="N43" s="29" t="s">
        <v>144</v>
      </c>
    </row>
    <row r="44" spans="1:14" ht="14.25" customHeight="1" x14ac:dyDescent="0.25">
      <c r="A44" s="58" t="s">
        <v>193</v>
      </c>
      <c r="B44" s="58" t="s">
        <v>43</v>
      </c>
      <c r="C44" s="78" t="e">
        <f>SUMIFS('Variance Analysis'!C$9:C$24,'Variance Analysis'!$B$9:$B$24,'Variance Analysis'!$B$12,'Variance Analysis'!$A$9:$A$24,'Variance Analysis'!$A$13)</f>
        <v>#REF!</v>
      </c>
      <c r="D44" s="78" t="e">
        <f>SUMIFS('Variance Analysis'!D$9:D$24,'Variance Analysis'!$B$9:$B$24,'Variance Analysis'!$B$12,'Variance Analysis'!$A$9:$A$24,'Variance Analysis'!$A$13)</f>
        <v>#REF!</v>
      </c>
      <c r="E44" s="78" t="e">
        <f>SUMIFS('Variance Analysis'!E$9:E$24,'Variance Analysis'!$B$9:$B$24,'Variance Analysis'!$B$12,'Variance Analysis'!$A$9:$A$24,'Variance Analysis'!$A$13)</f>
        <v>#REF!</v>
      </c>
      <c r="F44" s="78" t="e">
        <f>SUMIFS('Variance Analysis'!F$9:F$24,'Variance Analysis'!$B$9:$B$24,'Variance Analysis'!$B$12,'Variance Analysis'!$A$9:$A$24,'Variance Analysis'!$A$13)</f>
        <v>#REF!</v>
      </c>
      <c r="G44" s="78" t="e">
        <f>SUMIFS('Variance Analysis'!G$9:G$24,'Variance Analysis'!$B$9:$B$24,'Variance Analysis'!$B$12,'Variance Analysis'!$A$9:$A$24,'Variance Analysis'!$A$13)</f>
        <v>#REF!</v>
      </c>
      <c r="H44" s="78" t="e">
        <f>SUMIFS('Variance Analysis'!H$9:H$24,'Variance Analysis'!$B$9:$B$24,'Variance Analysis'!$B$12,'Variance Analysis'!$A$9:$A$24,'Variance Analysis'!$A$13)</f>
        <v>#REF!</v>
      </c>
      <c r="I44" s="78" t="e">
        <f>SUMIFS('Variance Analysis'!I$9:I$24,'Variance Analysis'!$B$9:$B$24,'Variance Analysis'!$B$12,'Variance Analysis'!$A$9:$A$24,'Variance Analysis'!$A$13)</f>
        <v>#REF!</v>
      </c>
      <c r="J44" s="78" t="e">
        <f>SUMIFS('Variance Analysis'!J$9:J$24,'Variance Analysis'!$B$9:$B$24,'Variance Analysis'!$B$12,'Variance Analysis'!$A$9:$A$24,'Variance Analysis'!$A$13)</f>
        <v>#REF!</v>
      </c>
      <c r="K44" s="78" t="e">
        <f>SUMIFS('Variance Analysis'!K$9:K$24,'Variance Analysis'!$B$9:$B$24,'Variance Analysis'!$B$12,'Variance Analysis'!$A$9:$A$24,'Variance Analysis'!$A$13)</f>
        <v>#REF!</v>
      </c>
      <c r="L44" s="78" t="e">
        <f>SUMIFS('Variance Analysis'!L$9:L$24,'Variance Analysis'!$B$9:$B$24,'Variance Analysis'!$B$12,'Variance Analysis'!$A$9:$A$24,'Variance Analysis'!$A$13)</f>
        <v>#REF!</v>
      </c>
      <c r="M44" s="78" t="e">
        <f>SUMIFS('Variance Analysis'!M$9:M$24,'Variance Analysis'!$B$9:$B$24,'Variance Analysis'!$B$12,'Variance Analysis'!$A$9:$A$24,'Variance Analysis'!$A$13)</f>
        <v>#REF!</v>
      </c>
      <c r="N44" s="78" t="e">
        <f>SUMIFS('Variance Analysis'!N$9:N$24,'Variance Analysis'!$B$9:$B$24,'Variance Analysis'!$B$12,'Variance Analysis'!$A$9:$A$24,'Variance Analysis'!$A$13)</f>
        <v>#REF!</v>
      </c>
    </row>
    <row r="45" spans="1:14" ht="14.25" customHeight="1" x14ac:dyDescent="0.25">
      <c r="A45" s="58" t="s">
        <v>154</v>
      </c>
      <c r="B45" s="58" t="s">
        <v>43</v>
      </c>
      <c r="C45" s="78" t="e">
        <f>SUMIFS('Variance Analysis'!C$9:C$24,'Variance Analysis'!$B$9:$B$24,'Variance Analysis'!$B$10,'Variance Analysis'!$A$9:$A$24,'Variance Analysis'!$A$13)</f>
        <v>#REF!</v>
      </c>
      <c r="D45" s="78" t="e">
        <f>SUMIFS('Variance Analysis'!D$9:D$24,'Variance Analysis'!$B$9:$B$24,'Variance Analysis'!$B$10,'Variance Analysis'!$A$9:$A$24,'Variance Analysis'!$A$13)</f>
        <v>#REF!</v>
      </c>
      <c r="E45" s="78" t="e">
        <f>SUMIFS('Variance Analysis'!E$9:E$24,'Variance Analysis'!$B$9:$B$24,'Variance Analysis'!$B$10,'Variance Analysis'!$A$9:$A$24,'Variance Analysis'!$A$13)</f>
        <v>#REF!</v>
      </c>
      <c r="F45" s="78" t="e">
        <f>SUMIFS('Variance Analysis'!F$9:F$24,'Variance Analysis'!$B$9:$B$24,'Variance Analysis'!$B$10,'Variance Analysis'!$A$9:$A$24,'Variance Analysis'!$A$13)</f>
        <v>#REF!</v>
      </c>
      <c r="G45" s="78" t="e">
        <f>SUMIFS('Variance Analysis'!G$9:G$24,'Variance Analysis'!$B$9:$B$24,'Variance Analysis'!$B$10,'Variance Analysis'!$A$9:$A$24,'Variance Analysis'!$A$13)</f>
        <v>#REF!</v>
      </c>
      <c r="H45" s="78" t="e">
        <f>SUMIFS('Variance Analysis'!H$9:H$24,'Variance Analysis'!$B$9:$B$24,'Variance Analysis'!$B$10,'Variance Analysis'!$A$9:$A$24,'Variance Analysis'!$A$13)</f>
        <v>#REF!</v>
      </c>
      <c r="I45" s="78" t="e">
        <f>SUMIFS('Variance Analysis'!I$9:I$24,'Variance Analysis'!$B$9:$B$24,'Variance Analysis'!$B$10,'Variance Analysis'!$A$9:$A$24,'Variance Analysis'!$A$13)</f>
        <v>#REF!</v>
      </c>
      <c r="J45" s="78" t="e">
        <f>SUMIFS('Variance Analysis'!J$9:J$24,'Variance Analysis'!$B$9:$B$24,'Variance Analysis'!$B$10,'Variance Analysis'!$A$9:$A$24,'Variance Analysis'!$A$13)</f>
        <v>#REF!</v>
      </c>
      <c r="K45" s="78" t="e">
        <f>SUMIFS('Variance Analysis'!K$9:K$24,'Variance Analysis'!$B$9:$B$24,'Variance Analysis'!$B$10,'Variance Analysis'!$A$9:$A$24,'Variance Analysis'!$A$13)</f>
        <v>#REF!</v>
      </c>
      <c r="L45" s="78" t="e">
        <f>SUMIFS('Variance Analysis'!L$9:L$24,'Variance Analysis'!$B$9:$B$24,'Variance Analysis'!$B$10,'Variance Analysis'!$A$9:$A$24,'Variance Analysis'!$A$13)</f>
        <v>#REF!</v>
      </c>
      <c r="M45" s="78" t="e">
        <f>SUMIFS('Variance Analysis'!M$9:M$24,'Variance Analysis'!$B$9:$B$24,'Variance Analysis'!$B$10,'Variance Analysis'!$A$9:$A$24,'Variance Analysis'!$A$13)</f>
        <v>#REF!</v>
      </c>
      <c r="N45" s="78" t="e">
        <f>SUMIFS('Variance Analysis'!N$9:N$24,'Variance Analysis'!$B$9:$B$24,'Variance Analysis'!$B$10,'Variance Analysis'!$A$9:$A$24,'Variance Analysis'!$A$13)</f>
        <v>#REF!</v>
      </c>
    </row>
    <row r="46" spans="1:14" ht="14.25" customHeight="1" x14ac:dyDescent="0.25">
      <c r="A46" s="58" t="s">
        <v>155</v>
      </c>
      <c r="B46" s="58" t="s">
        <v>43</v>
      </c>
      <c r="C46" s="78" t="e">
        <f>SUMIFS('Variance Analysis'!C$9:C$24,'Variance Analysis'!$B$9:$B$24,'Variance Analysis'!$B$11,'Variance Analysis'!$A$9:$A$24,'Variance Analysis'!$A$13)</f>
        <v>#REF!</v>
      </c>
      <c r="D46" s="78" t="e">
        <f>SUMIFS('Variance Analysis'!D$9:D$24,'Variance Analysis'!$B$9:$B$24,'Variance Analysis'!$B$11,'Variance Analysis'!$A$9:$A$24,'Variance Analysis'!$A$13)</f>
        <v>#REF!</v>
      </c>
      <c r="E46" s="78" t="e">
        <f>SUMIFS('Variance Analysis'!E$9:E$24,'Variance Analysis'!$B$9:$B$24,'Variance Analysis'!$B$11,'Variance Analysis'!$A$9:$A$24,'Variance Analysis'!$A$13)</f>
        <v>#REF!</v>
      </c>
      <c r="F46" s="78" t="e">
        <f>SUMIFS('Variance Analysis'!F$9:F$24,'Variance Analysis'!$B$9:$B$24,'Variance Analysis'!$B$11,'Variance Analysis'!$A$9:$A$24,'Variance Analysis'!$A$13)</f>
        <v>#REF!</v>
      </c>
      <c r="G46" s="78" t="e">
        <f>SUMIFS('Variance Analysis'!G$9:G$24,'Variance Analysis'!$B$9:$B$24,'Variance Analysis'!$B$11,'Variance Analysis'!$A$9:$A$24,'Variance Analysis'!$A$13)</f>
        <v>#REF!</v>
      </c>
      <c r="H46" s="78" t="e">
        <f>SUMIFS('Variance Analysis'!H$9:H$24,'Variance Analysis'!$B$9:$B$24,'Variance Analysis'!$B$11,'Variance Analysis'!$A$9:$A$24,'Variance Analysis'!$A$13)</f>
        <v>#REF!</v>
      </c>
      <c r="I46" s="78" t="e">
        <f>SUMIFS('Variance Analysis'!I$9:I$24,'Variance Analysis'!$B$9:$B$24,'Variance Analysis'!$B$11,'Variance Analysis'!$A$9:$A$24,'Variance Analysis'!$A$13)</f>
        <v>#REF!</v>
      </c>
      <c r="J46" s="78" t="e">
        <f>SUMIFS('Variance Analysis'!J$9:J$24,'Variance Analysis'!$B$9:$B$24,'Variance Analysis'!$B$11,'Variance Analysis'!$A$9:$A$24,'Variance Analysis'!$A$13)</f>
        <v>#REF!</v>
      </c>
      <c r="K46" s="78" t="e">
        <f>SUMIFS('Variance Analysis'!K$9:K$24,'Variance Analysis'!$B$9:$B$24,'Variance Analysis'!$B$11,'Variance Analysis'!$A$9:$A$24,'Variance Analysis'!$A$13)</f>
        <v>#REF!</v>
      </c>
      <c r="L46" s="78" t="e">
        <f>SUMIFS('Variance Analysis'!L$9:L$24,'Variance Analysis'!$B$9:$B$24,'Variance Analysis'!$B$11,'Variance Analysis'!$A$9:$A$24,'Variance Analysis'!$A$13)</f>
        <v>#REF!</v>
      </c>
      <c r="M46" s="78" t="e">
        <f>SUMIFS('Variance Analysis'!M$9:M$24,'Variance Analysis'!$B$9:$B$24,'Variance Analysis'!$B$11,'Variance Analysis'!$A$9:$A$24,'Variance Analysis'!$A$13)</f>
        <v>#REF!</v>
      </c>
      <c r="N46" s="78" t="e">
        <f>SUMIFS('Variance Analysis'!N$9:N$24,'Variance Analysis'!$B$9:$B$24,'Variance Analysis'!$B$11,'Variance Analysis'!$A$9:$A$24,'Variance Analysis'!$A$13)</f>
        <v>#REF!</v>
      </c>
    </row>
    <row r="47" spans="1:14" ht="14.25" customHeight="1" thickBot="1" x14ac:dyDescent="0.3">
      <c r="A47" s="58" t="s">
        <v>38</v>
      </c>
      <c r="B47" s="58" t="s">
        <v>43</v>
      </c>
      <c r="C47" s="78" t="e">
        <f>SUMIFS('Variance Analysis'!C$9:C$24,'Variance Analysis'!$B$9:$B$24,'Variance Analysis'!$B$9,'Variance Analysis'!$A$9:$A$24,'Variance Analysis'!$A$13)</f>
        <v>#REF!</v>
      </c>
      <c r="D47" s="78" t="e">
        <f>SUMIFS('Variance Analysis'!D$9:D$24,'Variance Analysis'!$B$9:$B$24,'Variance Analysis'!$B$9,'Variance Analysis'!$A$9:$A$24,'Variance Analysis'!$A$13)</f>
        <v>#REF!</v>
      </c>
      <c r="E47" s="78" t="e">
        <f>SUMIFS('Variance Analysis'!E$9:E$24,'Variance Analysis'!$B$9:$B$24,'Variance Analysis'!$B$9,'Variance Analysis'!$A$9:$A$24,'Variance Analysis'!$A$13)</f>
        <v>#REF!</v>
      </c>
      <c r="F47" s="78" t="e">
        <f>SUMIFS('Variance Analysis'!F$9:F$24,'Variance Analysis'!$B$9:$B$24,'Variance Analysis'!$B$9,'Variance Analysis'!$A$9:$A$24,'Variance Analysis'!$A$13)</f>
        <v>#REF!</v>
      </c>
      <c r="G47" s="78" t="e">
        <f>SUMIFS('Variance Analysis'!G$9:G$24,'Variance Analysis'!$B$9:$B$24,'Variance Analysis'!$B$9,'Variance Analysis'!$A$9:$A$24,'Variance Analysis'!$A$13)</f>
        <v>#REF!</v>
      </c>
      <c r="H47" s="78" t="e">
        <f>SUMIFS('Variance Analysis'!H$9:H$24,'Variance Analysis'!$B$9:$B$24,'Variance Analysis'!$B$9,'Variance Analysis'!$A$9:$A$24,'Variance Analysis'!$A$13)</f>
        <v>#REF!</v>
      </c>
      <c r="I47" s="78" t="e">
        <f>SUMIFS('Variance Analysis'!I$9:I$24,'Variance Analysis'!$B$9:$B$24,'Variance Analysis'!$B$9,'Variance Analysis'!$A$9:$A$24,'Variance Analysis'!$A$13)</f>
        <v>#REF!</v>
      </c>
      <c r="J47" s="78" t="e">
        <f>SUMIFS('Variance Analysis'!J$9:J$24,'Variance Analysis'!$B$9:$B$24,'Variance Analysis'!$B$9,'Variance Analysis'!$A$9:$A$24,'Variance Analysis'!$A$13)</f>
        <v>#REF!</v>
      </c>
      <c r="K47" s="78" t="e">
        <f>SUMIFS('Variance Analysis'!K$9:K$24,'Variance Analysis'!$B$9:$B$24,'Variance Analysis'!$B$9,'Variance Analysis'!$A$9:$A$24,'Variance Analysis'!$A$13)</f>
        <v>#REF!</v>
      </c>
      <c r="L47" s="78" t="e">
        <f>SUMIFS('Variance Analysis'!L$9:L$24,'Variance Analysis'!$B$9:$B$24,'Variance Analysis'!$B$9,'Variance Analysis'!$A$9:$A$24,'Variance Analysis'!$A$13)</f>
        <v>#REF!</v>
      </c>
      <c r="M47" s="78" t="e">
        <f>SUMIFS('Variance Analysis'!M$9:M$24,'Variance Analysis'!$B$9:$B$24,'Variance Analysis'!$B$9,'Variance Analysis'!$A$9:$A$24,'Variance Analysis'!$A$13)</f>
        <v>#REF!</v>
      </c>
      <c r="N47" s="78" t="e">
        <f>SUMIFS('Variance Analysis'!N$9:N$24,'Variance Analysis'!$B$9:$B$24,'Variance Analysis'!$B$9,'Variance Analysis'!$A$9:$A$24,'Variance Analysis'!$A$13)</f>
        <v>#REF!</v>
      </c>
    </row>
    <row r="48" spans="1:14" ht="14.25" customHeight="1" thickTop="1" thickBot="1" x14ac:dyDescent="0.3">
      <c r="A48" s="14" t="s">
        <v>123</v>
      </c>
      <c r="B48" s="15" t="s">
        <v>43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x14ac:dyDescent="0.25">
      <c r="A49" s="51"/>
      <c r="B49" s="52"/>
      <c r="C49" s="54"/>
      <c r="D49" s="54"/>
      <c r="E49" s="54"/>
      <c r="F49" s="54"/>
      <c r="G49" s="54"/>
      <c r="H49" s="54"/>
      <c r="I49" s="54"/>
      <c r="J49" s="54"/>
      <c r="K49" s="54"/>
      <c r="L49" s="54"/>
      <c r="M49" s="54"/>
      <c r="N49" s="54"/>
    </row>
    <row r="50" spans="1:14" ht="14.25" customHeight="1" x14ac:dyDescent="0.25">
      <c r="A50" s="51"/>
      <c r="B50" s="52"/>
      <c r="C50" s="54"/>
      <c r="D50" s="54"/>
      <c r="E50" s="54"/>
      <c r="F50" s="54"/>
      <c r="G50" s="54"/>
      <c r="H50" s="54"/>
      <c r="I50" s="54"/>
      <c r="J50" s="54"/>
      <c r="K50" s="54"/>
      <c r="L50" s="54"/>
      <c r="M50" s="54"/>
      <c r="N50" s="54"/>
    </row>
    <row r="51" spans="1:14" s="27" customFormat="1" ht="33" customHeight="1" x14ac:dyDescent="0.3">
      <c r="A51" s="38" t="s">
        <v>48</v>
      </c>
      <c r="B51" s="28" t="s">
        <v>176</v>
      </c>
      <c r="C51" s="29" t="s">
        <v>133</v>
      </c>
      <c r="D51" s="29" t="s">
        <v>134</v>
      </c>
      <c r="E51" s="29" t="s">
        <v>135</v>
      </c>
      <c r="F51" s="29" t="s">
        <v>136</v>
      </c>
      <c r="G51" s="29" t="s">
        <v>137</v>
      </c>
      <c r="H51" s="29" t="s">
        <v>138</v>
      </c>
      <c r="I51" s="29" t="s">
        <v>139</v>
      </c>
      <c r="J51" s="29" t="s">
        <v>140</v>
      </c>
      <c r="K51" s="29" t="s">
        <v>141</v>
      </c>
      <c r="L51" s="29" t="s">
        <v>142</v>
      </c>
      <c r="M51" s="29" t="s">
        <v>143</v>
      </c>
      <c r="N51" s="29" t="s">
        <v>144</v>
      </c>
    </row>
    <row r="52" spans="1:14" ht="14.25" customHeight="1" x14ac:dyDescent="0.25">
      <c r="A52" s="58" t="s">
        <v>193</v>
      </c>
      <c r="B52" s="58" t="s">
        <v>43</v>
      </c>
      <c r="C52" s="78" t="e">
        <f>SUMIFS('Variance Analysis'!C$9:C$24,'Variance Analysis'!$B$9:$B$24,'Variance Analysis'!$B$12,'Variance Analysis'!$A$9:$A$24,'Variance Analysis'!$A$17)</f>
        <v>#REF!</v>
      </c>
      <c r="D52" s="78" t="e">
        <f>SUMIFS('Variance Analysis'!D$9:D$24,'Variance Analysis'!$B$9:$B$24,'Variance Analysis'!$B$12,'Variance Analysis'!$A$9:$A$24,'Variance Analysis'!$A$17)</f>
        <v>#REF!</v>
      </c>
      <c r="E52" s="78" t="e">
        <f>SUMIFS('Variance Analysis'!E$9:E$24,'Variance Analysis'!$B$9:$B$24,'Variance Analysis'!$B$12,'Variance Analysis'!$A$9:$A$24,'Variance Analysis'!$A$17)</f>
        <v>#REF!</v>
      </c>
      <c r="F52" s="78" t="e">
        <f>SUMIFS('Variance Analysis'!F$9:F$24,'Variance Analysis'!$B$9:$B$24,'Variance Analysis'!$B$12,'Variance Analysis'!$A$9:$A$24,'Variance Analysis'!$A$17)</f>
        <v>#REF!</v>
      </c>
      <c r="G52" s="78" t="e">
        <f>SUMIFS('Variance Analysis'!G$9:G$24,'Variance Analysis'!$B$9:$B$24,'Variance Analysis'!$B$12,'Variance Analysis'!$A$9:$A$24,'Variance Analysis'!$A$17)</f>
        <v>#REF!</v>
      </c>
      <c r="H52" s="78" t="e">
        <f>SUMIFS('Variance Analysis'!H$9:H$24,'Variance Analysis'!$B$9:$B$24,'Variance Analysis'!$B$12,'Variance Analysis'!$A$9:$A$24,'Variance Analysis'!$A$17)</f>
        <v>#REF!</v>
      </c>
      <c r="I52" s="78" t="e">
        <f>SUMIFS('Variance Analysis'!I$9:I$24,'Variance Analysis'!$B$9:$B$24,'Variance Analysis'!$B$12,'Variance Analysis'!$A$9:$A$24,'Variance Analysis'!$A$17)</f>
        <v>#REF!</v>
      </c>
      <c r="J52" s="78" t="e">
        <f>SUMIFS('Variance Analysis'!J$9:J$24,'Variance Analysis'!$B$9:$B$24,'Variance Analysis'!$B$12,'Variance Analysis'!$A$9:$A$24,'Variance Analysis'!$A$17)</f>
        <v>#REF!</v>
      </c>
      <c r="K52" s="78" t="e">
        <f>SUMIFS('Variance Analysis'!K$9:K$24,'Variance Analysis'!$B$9:$B$24,'Variance Analysis'!$B$12,'Variance Analysis'!$A$9:$A$24,'Variance Analysis'!$A$17)</f>
        <v>#REF!</v>
      </c>
      <c r="L52" s="78" t="e">
        <f>SUMIFS('Variance Analysis'!L$9:L$24,'Variance Analysis'!$B$9:$B$24,'Variance Analysis'!$B$12,'Variance Analysis'!$A$9:$A$24,'Variance Analysis'!$A$17)</f>
        <v>#REF!</v>
      </c>
      <c r="M52" s="78" t="e">
        <f>SUMIFS('Variance Analysis'!M$9:M$24,'Variance Analysis'!$B$9:$B$24,'Variance Analysis'!$B$12,'Variance Analysis'!$A$9:$A$24,'Variance Analysis'!$A$17)</f>
        <v>#REF!</v>
      </c>
      <c r="N52" s="78" t="e">
        <f>SUMIFS('Variance Analysis'!N$9:N$24,'Variance Analysis'!$B$9:$B$24,'Variance Analysis'!$B$12,'Variance Analysis'!$A$9:$A$24,'Variance Analysis'!$A$17)</f>
        <v>#REF!</v>
      </c>
    </row>
    <row r="53" spans="1:14" ht="14.25" customHeight="1" x14ac:dyDescent="0.25">
      <c r="A53" s="58" t="s">
        <v>154</v>
      </c>
      <c r="B53" s="58" t="s">
        <v>43</v>
      </c>
      <c r="C53" s="78" t="e">
        <f>SUMIFS('Variance Analysis'!C$9:C$24,'Variance Analysis'!$B$9:$B$24,'Variance Analysis'!$B$10,'Variance Analysis'!$A$9:$A$24,'Variance Analysis'!$A$17)</f>
        <v>#REF!</v>
      </c>
      <c r="D53" s="78" t="e">
        <f>SUMIFS('Variance Analysis'!D$9:D$24,'Variance Analysis'!$B$9:$B$24,'Variance Analysis'!$B$10,'Variance Analysis'!$A$9:$A$24,'Variance Analysis'!$A$17)</f>
        <v>#REF!</v>
      </c>
      <c r="E53" s="78" t="e">
        <f>SUMIFS('Variance Analysis'!E$9:E$24,'Variance Analysis'!$B$9:$B$24,'Variance Analysis'!$B$10,'Variance Analysis'!$A$9:$A$24,'Variance Analysis'!$A$17)</f>
        <v>#REF!</v>
      </c>
      <c r="F53" s="78" t="e">
        <f>SUMIFS('Variance Analysis'!F$9:F$24,'Variance Analysis'!$B$9:$B$24,'Variance Analysis'!$B$10,'Variance Analysis'!$A$9:$A$24,'Variance Analysis'!$A$17)</f>
        <v>#REF!</v>
      </c>
      <c r="G53" s="78" t="e">
        <f>SUMIFS('Variance Analysis'!G$9:G$24,'Variance Analysis'!$B$9:$B$24,'Variance Analysis'!$B$10,'Variance Analysis'!$A$9:$A$24,'Variance Analysis'!$A$17)</f>
        <v>#REF!</v>
      </c>
      <c r="H53" s="78" t="e">
        <f>SUMIFS('Variance Analysis'!H$9:H$24,'Variance Analysis'!$B$9:$B$24,'Variance Analysis'!$B$10,'Variance Analysis'!$A$9:$A$24,'Variance Analysis'!$A$17)</f>
        <v>#REF!</v>
      </c>
      <c r="I53" s="78" t="e">
        <f>SUMIFS('Variance Analysis'!I$9:I$24,'Variance Analysis'!$B$9:$B$24,'Variance Analysis'!$B$10,'Variance Analysis'!$A$9:$A$24,'Variance Analysis'!$A$17)</f>
        <v>#REF!</v>
      </c>
      <c r="J53" s="78" t="e">
        <f>SUMIFS('Variance Analysis'!J$9:J$24,'Variance Analysis'!$B$9:$B$24,'Variance Analysis'!$B$10,'Variance Analysis'!$A$9:$A$24,'Variance Analysis'!$A$17)</f>
        <v>#REF!</v>
      </c>
      <c r="K53" s="78" t="e">
        <f>SUMIFS('Variance Analysis'!K$9:K$24,'Variance Analysis'!$B$9:$B$24,'Variance Analysis'!$B$10,'Variance Analysis'!$A$9:$A$24,'Variance Analysis'!$A$17)</f>
        <v>#REF!</v>
      </c>
      <c r="L53" s="78" t="e">
        <f>SUMIFS('Variance Analysis'!L$9:L$24,'Variance Analysis'!$B$9:$B$24,'Variance Analysis'!$B$10,'Variance Analysis'!$A$9:$A$24,'Variance Analysis'!$A$17)</f>
        <v>#REF!</v>
      </c>
      <c r="M53" s="78" t="e">
        <f>SUMIFS('Variance Analysis'!M$9:M$24,'Variance Analysis'!$B$9:$B$24,'Variance Analysis'!$B$10,'Variance Analysis'!$A$9:$A$24,'Variance Analysis'!$A$17)</f>
        <v>#REF!</v>
      </c>
      <c r="N53" s="78" t="e">
        <f>SUMIFS('Variance Analysis'!N$9:N$24,'Variance Analysis'!$B$9:$B$24,'Variance Analysis'!$B$10,'Variance Analysis'!$A$9:$A$24,'Variance Analysis'!$A$17)</f>
        <v>#REF!</v>
      </c>
    </row>
    <row r="54" spans="1:14" ht="14.25" customHeight="1" x14ac:dyDescent="0.25">
      <c r="A54" s="58" t="s">
        <v>155</v>
      </c>
      <c r="B54" s="58" t="s">
        <v>43</v>
      </c>
      <c r="C54" s="78" t="e">
        <f>SUMIFS('Variance Analysis'!C$9:C$24,'Variance Analysis'!$B$9:$B$24,'Variance Analysis'!$B$11,'Variance Analysis'!$A$9:$A$24,'Variance Analysis'!$A$17)</f>
        <v>#REF!</v>
      </c>
      <c r="D54" s="78" t="e">
        <f>SUMIFS('Variance Analysis'!D$9:D$24,'Variance Analysis'!$B$9:$B$24,'Variance Analysis'!$B$11,'Variance Analysis'!$A$9:$A$24,'Variance Analysis'!$A$17)</f>
        <v>#REF!</v>
      </c>
      <c r="E54" s="78" t="e">
        <f>SUMIFS('Variance Analysis'!E$9:E$24,'Variance Analysis'!$B$9:$B$24,'Variance Analysis'!$B$11,'Variance Analysis'!$A$9:$A$24,'Variance Analysis'!$A$17)</f>
        <v>#REF!</v>
      </c>
      <c r="F54" s="78" t="e">
        <f>SUMIFS('Variance Analysis'!F$9:F$24,'Variance Analysis'!$B$9:$B$24,'Variance Analysis'!$B$11,'Variance Analysis'!$A$9:$A$24,'Variance Analysis'!$A$17)</f>
        <v>#REF!</v>
      </c>
      <c r="G54" s="78" t="e">
        <f>SUMIFS('Variance Analysis'!G$9:G$24,'Variance Analysis'!$B$9:$B$24,'Variance Analysis'!$B$11,'Variance Analysis'!$A$9:$A$24,'Variance Analysis'!$A$17)</f>
        <v>#REF!</v>
      </c>
      <c r="H54" s="78" t="e">
        <f>SUMIFS('Variance Analysis'!H$9:H$24,'Variance Analysis'!$B$9:$B$24,'Variance Analysis'!$B$11,'Variance Analysis'!$A$9:$A$24,'Variance Analysis'!$A$17)</f>
        <v>#REF!</v>
      </c>
      <c r="I54" s="78" t="e">
        <f>SUMIFS('Variance Analysis'!I$9:I$24,'Variance Analysis'!$B$9:$B$24,'Variance Analysis'!$B$11,'Variance Analysis'!$A$9:$A$24,'Variance Analysis'!$A$17)</f>
        <v>#REF!</v>
      </c>
      <c r="J54" s="78" t="e">
        <f>SUMIFS('Variance Analysis'!J$9:J$24,'Variance Analysis'!$B$9:$B$24,'Variance Analysis'!$B$11,'Variance Analysis'!$A$9:$A$24,'Variance Analysis'!$A$17)</f>
        <v>#REF!</v>
      </c>
      <c r="K54" s="78" t="e">
        <f>SUMIFS('Variance Analysis'!K$9:K$24,'Variance Analysis'!$B$9:$B$24,'Variance Analysis'!$B$11,'Variance Analysis'!$A$9:$A$24,'Variance Analysis'!$A$17)</f>
        <v>#REF!</v>
      </c>
      <c r="L54" s="78" t="e">
        <f>SUMIFS('Variance Analysis'!L$9:L$24,'Variance Analysis'!$B$9:$B$24,'Variance Analysis'!$B$11,'Variance Analysis'!$A$9:$A$24,'Variance Analysis'!$A$17)</f>
        <v>#REF!</v>
      </c>
      <c r="M54" s="78" t="e">
        <f>SUMIFS('Variance Analysis'!M$9:M$24,'Variance Analysis'!$B$9:$B$24,'Variance Analysis'!$B$11,'Variance Analysis'!$A$9:$A$24,'Variance Analysis'!$A$17)</f>
        <v>#REF!</v>
      </c>
      <c r="N54" s="78" t="e">
        <f>SUMIFS('Variance Analysis'!N$9:N$24,'Variance Analysis'!$B$9:$B$24,'Variance Analysis'!$B$11,'Variance Analysis'!$A$9:$A$24,'Variance Analysis'!$A$17)</f>
        <v>#REF!</v>
      </c>
    </row>
    <row r="55" spans="1:14" ht="14.25" customHeight="1" thickBot="1" x14ac:dyDescent="0.3">
      <c r="A55" s="58" t="s">
        <v>38</v>
      </c>
      <c r="B55" s="58" t="s">
        <v>43</v>
      </c>
      <c r="C55" s="78" t="e">
        <f>SUMIFS('Variance Analysis'!C$9:C$24,'Variance Analysis'!$B$9:$B$24,'Variance Analysis'!$B$9,'Variance Analysis'!$A$9:$A$24,'Variance Analysis'!$A$17)</f>
        <v>#REF!</v>
      </c>
      <c r="D55" s="78" t="e">
        <f>SUMIFS('Variance Analysis'!D$9:D$24,'Variance Analysis'!$B$9:$B$24,'Variance Analysis'!$B$9,'Variance Analysis'!$A$9:$A$24,'Variance Analysis'!$A$17)</f>
        <v>#REF!</v>
      </c>
      <c r="E55" s="78" t="e">
        <f>SUMIFS('Variance Analysis'!E$9:E$24,'Variance Analysis'!$B$9:$B$24,'Variance Analysis'!$B$9,'Variance Analysis'!$A$9:$A$24,'Variance Analysis'!$A$17)</f>
        <v>#REF!</v>
      </c>
      <c r="F55" s="78" t="e">
        <f>SUMIFS('Variance Analysis'!F$9:F$24,'Variance Analysis'!$B$9:$B$24,'Variance Analysis'!$B$9,'Variance Analysis'!$A$9:$A$24,'Variance Analysis'!$A$17)</f>
        <v>#REF!</v>
      </c>
      <c r="G55" s="78" t="e">
        <f>SUMIFS('Variance Analysis'!G$9:G$24,'Variance Analysis'!$B$9:$B$24,'Variance Analysis'!$B$9,'Variance Analysis'!$A$9:$A$24,'Variance Analysis'!$A$17)</f>
        <v>#REF!</v>
      </c>
      <c r="H55" s="78" t="e">
        <f>SUMIFS('Variance Analysis'!H$9:H$24,'Variance Analysis'!$B$9:$B$24,'Variance Analysis'!$B$9,'Variance Analysis'!$A$9:$A$24,'Variance Analysis'!$A$17)</f>
        <v>#REF!</v>
      </c>
      <c r="I55" s="78" t="e">
        <f>SUMIFS('Variance Analysis'!I$9:I$24,'Variance Analysis'!$B$9:$B$24,'Variance Analysis'!$B$9,'Variance Analysis'!$A$9:$A$24,'Variance Analysis'!$A$17)</f>
        <v>#REF!</v>
      </c>
      <c r="J55" s="78" t="e">
        <f>SUMIFS('Variance Analysis'!J$9:J$24,'Variance Analysis'!$B$9:$B$24,'Variance Analysis'!$B$9,'Variance Analysis'!$A$9:$A$24,'Variance Analysis'!$A$17)</f>
        <v>#REF!</v>
      </c>
      <c r="K55" s="78" t="e">
        <f>SUMIFS('Variance Analysis'!K$9:K$24,'Variance Analysis'!$B$9:$B$24,'Variance Analysis'!$B$9,'Variance Analysis'!$A$9:$A$24,'Variance Analysis'!$A$17)</f>
        <v>#REF!</v>
      </c>
      <c r="L55" s="78" t="e">
        <f>SUMIFS('Variance Analysis'!L$9:L$24,'Variance Analysis'!$B$9:$B$24,'Variance Analysis'!$B$9,'Variance Analysis'!$A$9:$A$24,'Variance Analysis'!$A$17)</f>
        <v>#REF!</v>
      </c>
      <c r="M55" s="78" t="e">
        <f>SUMIFS('Variance Analysis'!M$9:M$24,'Variance Analysis'!$B$9:$B$24,'Variance Analysis'!$B$9,'Variance Analysis'!$A$9:$A$24,'Variance Analysis'!$A$17)</f>
        <v>#REF!</v>
      </c>
      <c r="N55" s="78" t="e">
        <f>SUMIFS('Variance Analysis'!N$9:N$24,'Variance Analysis'!$B$9:$B$24,'Variance Analysis'!$B$9,'Variance Analysis'!$A$9:$A$24,'Variance Analysis'!$A$17)</f>
        <v>#REF!</v>
      </c>
    </row>
    <row r="56" spans="1:14" ht="14.25" customHeight="1" thickTop="1" thickBot="1" x14ac:dyDescent="0.3">
      <c r="A56" s="14" t="s">
        <v>123</v>
      </c>
      <c r="B56" s="15" t="s">
        <v>43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x14ac:dyDescent="0.25">
      <c r="A57" s="51"/>
      <c r="B57" s="52"/>
      <c r="C57" s="54"/>
      <c r="D57" s="54"/>
      <c r="E57" s="54"/>
      <c r="F57" s="54"/>
      <c r="G57" s="54"/>
      <c r="H57" s="54"/>
      <c r="I57" s="54"/>
      <c r="J57" s="54"/>
      <c r="K57" s="54"/>
      <c r="L57" s="54"/>
      <c r="M57" s="54"/>
      <c r="N57" s="54"/>
    </row>
    <row r="58" spans="1:14" s="27" customFormat="1" ht="33" customHeight="1" x14ac:dyDescent="0.3">
      <c r="A58" s="38" t="s">
        <v>196</v>
      </c>
      <c r="B58" s="28" t="s">
        <v>176</v>
      </c>
      <c r="C58" s="29" t="s">
        <v>133</v>
      </c>
      <c r="D58" s="29" t="s">
        <v>134</v>
      </c>
      <c r="E58" s="29" t="s">
        <v>135</v>
      </c>
      <c r="F58" s="29" t="s">
        <v>136</v>
      </c>
      <c r="G58" s="29" t="s">
        <v>137</v>
      </c>
      <c r="H58" s="29" t="s">
        <v>138</v>
      </c>
      <c r="I58" s="29" t="s">
        <v>139</v>
      </c>
      <c r="J58" s="29" t="s">
        <v>140</v>
      </c>
      <c r="K58" s="29" t="s">
        <v>141</v>
      </c>
      <c r="L58" s="29" t="s">
        <v>142</v>
      </c>
      <c r="M58" s="29" t="s">
        <v>143</v>
      </c>
      <c r="N58" s="29" t="s">
        <v>144</v>
      </c>
    </row>
    <row r="59" spans="1:14" ht="14.25" customHeight="1" x14ac:dyDescent="0.25">
      <c r="A59" s="58" t="s">
        <v>193</v>
      </c>
      <c r="B59" s="58" t="s">
        <v>43</v>
      </c>
      <c r="C59" s="78" t="e">
        <f>SUMIFS('Variance Analysis'!C$9:C$24,'Variance Analysis'!$B$9:$B$24,'Variance Analysis'!$B$12,'Variance Analysis'!$A$9:$A$24,'Variance Analysis'!$A$21)</f>
        <v>#REF!</v>
      </c>
      <c r="D59" s="78" t="e">
        <f>SUMIFS('Variance Analysis'!D$9:D$24,'Variance Analysis'!$B$9:$B$24,'Variance Analysis'!$B$12,'Variance Analysis'!$A$9:$A$24,'Variance Analysis'!$A$21)</f>
        <v>#REF!</v>
      </c>
      <c r="E59" s="78" t="e">
        <f>SUMIFS('Variance Analysis'!E$9:E$24,'Variance Analysis'!$B$9:$B$24,'Variance Analysis'!$B$12,'Variance Analysis'!$A$9:$A$24,'Variance Analysis'!$A$21)</f>
        <v>#REF!</v>
      </c>
      <c r="F59" s="78" t="e">
        <f>SUMIFS('Variance Analysis'!F$9:F$24,'Variance Analysis'!$B$9:$B$24,'Variance Analysis'!$B$12,'Variance Analysis'!$A$9:$A$24,'Variance Analysis'!$A$21)</f>
        <v>#REF!</v>
      </c>
      <c r="G59" s="78" t="e">
        <f>SUMIFS('Variance Analysis'!G$9:G$24,'Variance Analysis'!$B$9:$B$24,'Variance Analysis'!$B$12,'Variance Analysis'!$A$9:$A$24,'Variance Analysis'!$A$21)</f>
        <v>#REF!</v>
      </c>
      <c r="H59" s="78" t="e">
        <f>SUMIFS('Variance Analysis'!H$9:H$24,'Variance Analysis'!$B$9:$B$24,'Variance Analysis'!$B$12,'Variance Analysis'!$A$9:$A$24,'Variance Analysis'!$A$21)</f>
        <v>#REF!</v>
      </c>
      <c r="I59" s="78" t="e">
        <f>SUMIFS('Variance Analysis'!I$9:I$24,'Variance Analysis'!$B$9:$B$24,'Variance Analysis'!$B$12,'Variance Analysis'!$A$9:$A$24,'Variance Analysis'!$A$21)</f>
        <v>#REF!</v>
      </c>
      <c r="J59" s="78" t="e">
        <f>SUMIFS('Variance Analysis'!J$9:J$24,'Variance Analysis'!$B$9:$B$24,'Variance Analysis'!$B$12,'Variance Analysis'!$A$9:$A$24,'Variance Analysis'!$A$21)</f>
        <v>#REF!</v>
      </c>
      <c r="K59" s="78" t="e">
        <f>SUMIFS('Variance Analysis'!K$9:K$24,'Variance Analysis'!$B$9:$B$24,'Variance Analysis'!$B$12,'Variance Analysis'!$A$9:$A$24,'Variance Analysis'!$A$21)</f>
        <v>#REF!</v>
      </c>
      <c r="L59" s="78" t="e">
        <f>SUMIFS('Variance Analysis'!L$9:L$24,'Variance Analysis'!$B$9:$B$24,'Variance Analysis'!$B$12,'Variance Analysis'!$A$9:$A$24,'Variance Analysis'!$A$21)</f>
        <v>#REF!</v>
      </c>
      <c r="M59" s="78" t="e">
        <f>SUMIFS('Variance Analysis'!M$9:M$24,'Variance Analysis'!$B$9:$B$24,'Variance Analysis'!$B$12,'Variance Analysis'!$A$9:$A$24,'Variance Analysis'!$A$21)</f>
        <v>#REF!</v>
      </c>
      <c r="N59" s="78" t="e">
        <f>SUMIFS('Variance Analysis'!N$9:N$24,'Variance Analysis'!$B$9:$B$24,'Variance Analysis'!$B$12,'Variance Analysis'!$A$9:$A$24,'Variance Analysis'!$A$21)</f>
        <v>#REF!</v>
      </c>
    </row>
    <row r="60" spans="1:14" ht="14.25" customHeight="1" x14ac:dyDescent="0.25">
      <c r="A60" s="58" t="s">
        <v>154</v>
      </c>
      <c r="B60" s="58" t="s">
        <v>43</v>
      </c>
      <c r="C60" s="78" t="e">
        <f>SUMIFS('Variance Analysis'!C$9:C$24,'Variance Analysis'!$B$9:$B$24,'Variance Analysis'!$B$10,'Variance Analysis'!$A$9:$A$24,'Variance Analysis'!$A$21)</f>
        <v>#REF!</v>
      </c>
      <c r="D60" s="78" t="e">
        <f>SUMIFS('Variance Analysis'!D$9:D$24,'Variance Analysis'!$B$9:$B$24,'Variance Analysis'!$B$10,'Variance Analysis'!$A$9:$A$24,'Variance Analysis'!$A$21)</f>
        <v>#REF!</v>
      </c>
      <c r="E60" s="78" t="e">
        <f>SUMIFS('Variance Analysis'!E$9:E$24,'Variance Analysis'!$B$9:$B$24,'Variance Analysis'!$B$10,'Variance Analysis'!$A$9:$A$24,'Variance Analysis'!$A$21)</f>
        <v>#REF!</v>
      </c>
      <c r="F60" s="78" t="e">
        <f>SUMIFS('Variance Analysis'!F$9:F$24,'Variance Analysis'!$B$9:$B$24,'Variance Analysis'!$B$10,'Variance Analysis'!$A$9:$A$24,'Variance Analysis'!$A$21)</f>
        <v>#REF!</v>
      </c>
      <c r="G60" s="78" t="e">
        <f>SUMIFS('Variance Analysis'!G$9:G$24,'Variance Analysis'!$B$9:$B$24,'Variance Analysis'!$B$10,'Variance Analysis'!$A$9:$A$24,'Variance Analysis'!$A$21)</f>
        <v>#REF!</v>
      </c>
      <c r="H60" s="78" t="e">
        <f>SUMIFS('Variance Analysis'!H$9:H$24,'Variance Analysis'!$B$9:$B$24,'Variance Analysis'!$B$10,'Variance Analysis'!$A$9:$A$24,'Variance Analysis'!$A$21)</f>
        <v>#REF!</v>
      </c>
      <c r="I60" s="78" t="e">
        <f>SUMIFS('Variance Analysis'!I$9:I$24,'Variance Analysis'!$B$9:$B$24,'Variance Analysis'!$B$10,'Variance Analysis'!$A$9:$A$24,'Variance Analysis'!$A$21)</f>
        <v>#REF!</v>
      </c>
      <c r="J60" s="78" t="e">
        <f>SUMIFS('Variance Analysis'!J$9:J$24,'Variance Analysis'!$B$9:$B$24,'Variance Analysis'!$B$10,'Variance Analysis'!$A$9:$A$24,'Variance Analysis'!$A$21)</f>
        <v>#REF!</v>
      </c>
      <c r="K60" s="78" t="e">
        <f>SUMIFS('Variance Analysis'!K$9:K$24,'Variance Analysis'!$B$9:$B$24,'Variance Analysis'!$B$10,'Variance Analysis'!$A$9:$A$24,'Variance Analysis'!$A$21)</f>
        <v>#REF!</v>
      </c>
      <c r="L60" s="78" t="e">
        <f>SUMIFS('Variance Analysis'!L$9:L$24,'Variance Analysis'!$B$9:$B$24,'Variance Analysis'!$B$10,'Variance Analysis'!$A$9:$A$24,'Variance Analysis'!$A$21)</f>
        <v>#REF!</v>
      </c>
      <c r="M60" s="78" t="e">
        <f>SUMIFS('Variance Analysis'!M$9:M$24,'Variance Analysis'!$B$9:$B$24,'Variance Analysis'!$B$10,'Variance Analysis'!$A$9:$A$24,'Variance Analysis'!$A$21)</f>
        <v>#REF!</v>
      </c>
      <c r="N60" s="78" t="e">
        <f>SUMIFS('Variance Analysis'!N$9:N$24,'Variance Analysis'!$B$9:$B$24,'Variance Analysis'!$B$10,'Variance Analysis'!$A$9:$A$24,'Variance Analysis'!$A$21)</f>
        <v>#REF!</v>
      </c>
    </row>
    <row r="61" spans="1:14" ht="14.25" customHeight="1" x14ac:dyDescent="0.25">
      <c r="A61" s="58" t="s">
        <v>155</v>
      </c>
      <c r="B61" s="58" t="s">
        <v>43</v>
      </c>
      <c r="C61" s="78" t="e">
        <f>SUMIFS('Variance Analysis'!C$9:C$24,'Variance Analysis'!$B$9:$B$24,'Variance Analysis'!$B$11,'Variance Analysis'!$A$9:$A$24,'Variance Analysis'!$A$21)</f>
        <v>#REF!</v>
      </c>
      <c r="D61" s="78" t="e">
        <f>SUMIFS('Variance Analysis'!D$9:D$24,'Variance Analysis'!$B$9:$B$24,'Variance Analysis'!$B$11,'Variance Analysis'!$A$9:$A$24,'Variance Analysis'!$A$21)</f>
        <v>#REF!</v>
      </c>
      <c r="E61" s="78" t="e">
        <f>SUMIFS('Variance Analysis'!E$9:E$24,'Variance Analysis'!$B$9:$B$24,'Variance Analysis'!$B$11,'Variance Analysis'!$A$9:$A$24,'Variance Analysis'!$A$21)</f>
        <v>#REF!</v>
      </c>
      <c r="F61" s="78" t="e">
        <f>SUMIFS('Variance Analysis'!F$9:F$24,'Variance Analysis'!$B$9:$B$24,'Variance Analysis'!$B$11,'Variance Analysis'!$A$9:$A$24,'Variance Analysis'!$A$21)</f>
        <v>#REF!</v>
      </c>
      <c r="G61" s="78" t="e">
        <f>SUMIFS('Variance Analysis'!G$9:G$24,'Variance Analysis'!$B$9:$B$24,'Variance Analysis'!$B$11,'Variance Analysis'!$A$9:$A$24,'Variance Analysis'!$A$21)</f>
        <v>#REF!</v>
      </c>
      <c r="H61" s="78" t="e">
        <f>SUMIFS('Variance Analysis'!H$9:H$24,'Variance Analysis'!$B$9:$B$24,'Variance Analysis'!$B$11,'Variance Analysis'!$A$9:$A$24,'Variance Analysis'!$A$21)</f>
        <v>#REF!</v>
      </c>
      <c r="I61" s="78" t="e">
        <f>SUMIFS('Variance Analysis'!I$9:I$24,'Variance Analysis'!$B$9:$B$24,'Variance Analysis'!$B$11,'Variance Analysis'!$A$9:$A$24,'Variance Analysis'!$A$21)</f>
        <v>#REF!</v>
      </c>
      <c r="J61" s="78" t="e">
        <f>SUMIFS('Variance Analysis'!J$9:J$24,'Variance Analysis'!$B$9:$B$24,'Variance Analysis'!$B$11,'Variance Analysis'!$A$9:$A$24,'Variance Analysis'!$A$21)</f>
        <v>#REF!</v>
      </c>
      <c r="K61" s="78" t="e">
        <f>SUMIFS('Variance Analysis'!K$9:K$24,'Variance Analysis'!$B$9:$B$24,'Variance Analysis'!$B$11,'Variance Analysis'!$A$9:$A$24,'Variance Analysis'!$A$21)</f>
        <v>#REF!</v>
      </c>
      <c r="L61" s="78" t="e">
        <f>SUMIFS('Variance Analysis'!L$9:L$24,'Variance Analysis'!$B$9:$B$24,'Variance Analysis'!$B$11,'Variance Analysis'!$A$9:$A$24,'Variance Analysis'!$A$21)</f>
        <v>#REF!</v>
      </c>
      <c r="M61" s="78" t="e">
        <f>SUMIFS('Variance Analysis'!M$9:M$24,'Variance Analysis'!$B$9:$B$24,'Variance Analysis'!$B$11,'Variance Analysis'!$A$9:$A$24,'Variance Analysis'!$A$21)</f>
        <v>#REF!</v>
      </c>
      <c r="N61" s="78" t="e">
        <f>SUMIFS('Variance Analysis'!N$9:N$24,'Variance Analysis'!$B$9:$B$24,'Variance Analysis'!$B$11,'Variance Analysis'!$A$9:$A$24,'Variance Analysis'!$A$21)</f>
        <v>#REF!</v>
      </c>
    </row>
    <row r="62" spans="1:14" ht="14.25" customHeight="1" thickBot="1" x14ac:dyDescent="0.3">
      <c r="A62" s="58" t="s">
        <v>38</v>
      </c>
      <c r="B62" s="58" t="s">
        <v>43</v>
      </c>
      <c r="C62" s="78" t="e">
        <f>SUMIFS('Variance Analysis'!C$9:C$24,'Variance Analysis'!$B$9:$B$24,'Variance Analysis'!$B$9,'Variance Analysis'!$A$9:$A$24,'Variance Analysis'!$A$21)</f>
        <v>#REF!</v>
      </c>
      <c r="D62" s="78" t="e">
        <f>SUMIFS('Variance Analysis'!D$9:D$24,'Variance Analysis'!$B$9:$B$24,'Variance Analysis'!$B$9,'Variance Analysis'!$A$9:$A$24,'Variance Analysis'!$A$21)</f>
        <v>#REF!</v>
      </c>
      <c r="E62" s="78" t="e">
        <f>SUMIFS('Variance Analysis'!E$9:E$24,'Variance Analysis'!$B$9:$B$24,'Variance Analysis'!$B$9,'Variance Analysis'!$A$9:$A$24,'Variance Analysis'!$A$21)</f>
        <v>#REF!</v>
      </c>
      <c r="F62" s="78" t="e">
        <f>SUMIFS('Variance Analysis'!F$9:F$24,'Variance Analysis'!$B$9:$B$24,'Variance Analysis'!$B$9,'Variance Analysis'!$A$9:$A$24,'Variance Analysis'!$A$21)</f>
        <v>#REF!</v>
      </c>
      <c r="G62" s="78" t="e">
        <f>SUMIFS('Variance Analysis'!G$9:G$24,'Variance Analysis'!$B$9:$B$24,'Variance Analysis'!$B$9,'Variance Analysis'!$A$9:$A$24,'Variance Analysis'!$A$21)</f>
        <v>#REF!</v>
      </c>
      <c r="H62" s="78" t="e">
        <f>SUMIFS('Variance Analysis'!H$9:H$24,'Variance Analysis'!$B$9:$B$24,'Variance Analysis'!$B$9,'Variance Analysis'!$A$9:$A$24,'Variance Analysis'!$A$21)</f>
        <v>#REF!</v>
      </c>
      <c r="I62" s="78" t="e">
        <f>SUMIFS('Variance Analysis'!I$9:I$24,'Variance Analysis'!$B$9:$B$24,'Variance Analysis'!$B$9,'Variance Analysis'!$A$9:$A$24,'Variance Analysis'!$A$21)</f>
        <v>#REF!</v>
      </c>
      <c r="J62" s="78" t="e">
        <f>SUMIFS('Variance Analysis'!J$9:J$24,'Variance Analysis'!$B$9:$B$24,'Variance Analysis'!$B$9,'Variance Analysis'!$A$9:$A$24,'Variance Analysis'!$A$21)</f>
        <v>#REF!</v>
      </c>
      <c r="K62" s="78" t="e">
        <f>SUMIFS('Variance Analysis'!K$9:K$24,'Variance Analysis'!$B$9:$B$24,'Variance Analysis'!$B$9,'Variance Analysis'!$A$9:$A$24,'Variance Analysis'!$A$21)</f>
        <v>#REF!</v>
      </c>
      <c r="L62" s="78" t="e">
        <f>SUMIFS('Variance Analysis'!L$9:L$24,'Variance Analysis'!$B$9:$B$24,'Variance Analysis'!$B$9,'Variance Analysis'!$A$9:$A$24,'Variance Analysis'!$A$21)</f>
        <v>#REF!</v>
      </c>
      <c r="M62" s="78" t="e">
        <f>SUMIFS('Variance Analysis'!M$9:M$24,'Variance Analysis'!$B$9:$B$24,'Variance Analysis'!$B$9,'Variance Analysis'!$A$9:$A$24,'Variance Analysis'!$A$21)</f>
        <v>#REF!</v>
      </c>
      <c r="N62" s="78" t="e">
        <f>SUMIFS('Variance Analysis'!N$9:N$24,'Variance Analysis'!$B$9:$B$24,'Variance Analysis'!$B$9,'Variance Analysis'!$A$9:$A$24,'Variance Analysis'!$A$21)</f>
        <v>#REF!</v>
      </c>
    </row>
    <row r="63" spans="1:14" ht="14.25" customHeight="1" thickTop="1" thickBot="1" x14ac:dyDescent="0.3">
      <c r="A63" s="14" t="s">
        <v>123</v>
      </c>
      <c r="B63" s="15" t="s">
        <v>43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x14ac:dyDescent="0.25">
      <c r="A64" s="51"/>
      <c r="B64" s="52"/>
      <c r="C64" s="54"/>
      <c r="D64" s="54"/>
      <c r="E64" s="54"/>
      <c r="F64" s="54"/>
      <c r="G64" s="54"/>
      <c r="H64" s="54"/>
      <c r="I64" s="54"/>
      <c r="J64" s="54"/>
      <c r="K64" s="54"/>
      <c r="L64" s="54"/>
      <c r="M64" s="54"/>
      <c r="N64" s="54"/>
    </row>
    <row r="65" spans="1:14" s="39" customFormat="1" ht="39.950000000000003" customHeight="1" x14ac:dyDescent="0.35">
      <c r="A65" s="66" t="s">
        <v>198</v>
      </c>
      <c r="B65" s="67"/>
      <c r="C65" s="68"/>
      <c r="D65" s="68"/>
      <c r="E65" s="68"/>
      <c r="F65" s="68"/>
      <c r="G65" s="68"/>
      <c r="H65" s="68"/>
      <c r="I65" s="68"/>
      <c r="J65" s="68"/>
      <c r="K65" s="68"/>
      <c r="L65" s="68"/>
      <c r="M65" s="68"/>
      <c r="N65" s="68"/>
    </row>
    <row r="66" spans="1:14" ht="14.25" customHeight="1" x14ac:dyDescent="0.25">
      <c r="A66" s="51" t="s">
        <v>199</v>
      </c>
      <c r="B66" s="52"/>
      <c r="C66" s="54"/>
      <c r="D66" s="54"/>
      <c r="E66" s="54"/>
      <c r="F66" s="54"/>
      <c r="G66" s="54"/>
      <c r="H66" s="54"/>
      <c r="I66" s="54"/>
      <c r="J66" s="54"/>
      <c r="K66" s="54"/>
      <c r="L66" s="54"/>
      <c r="M66" s="54"/>
      <c r="N66" s="54"/>
    </row>
    <row r="67" spans="1:14" ht="14.25" customHeight="1" x14ac:dyDescent="0.25">
      <c r="A67" s="51" t="s">
        <v>200</v>
      </c>
      <c r="B67" s="52"/>
      <c r="C67" s="54"/>
      <c r="D67" s="54"/>
      <c r="E67" s="54"/>
      <c r="F67" s="54"/>
      <c r="G67" s="54"/>
      <c r="H67" s="54"/>
      <c r="I67" s="54"/>
      <c r="J67" s="54"/>
      <c r="K67" s="54"/>
      <c r="L67" s="54"/>
      <c r="M67" s="54"/>
      <c r="N67" s="54"/>
    </row>
    <row r="68" spans="1:14" ht="14.25" customHeight="1" x14ac:dyDescent="0.25">
      <c r="A68" s="51" t="s">
        <v>201</v>
      </c>
      <c r="B68" s="52"/>
      <c r="C68" s="54"/>
      <c r="D68" s="54"/>
      <c r="E68" s="54"/>
      <c r="F68" s="54"/>
      <c r="G68" s="54"/>
      <c r="H68" s="54"/>
      <c r="I68" s="54"/>
      <c r="J68" s="54"/>
      <c r="K68" s="54"/>
      <c r="L68" s="54"/>
      <c r="M68" s="54"/>
      <c r="N68" s="54"/>
    </row>
    <row r="69" spans="1:14" ht="14.25" customHeight="1" x14ac:dyDescent="0.25">
      <c r="A69" s="51"/>
      <c r="B69" s="52"/>
      <c r="C69" s="54"/>
      <c r="D69" s="54"/>
      <c r="E69" s="54"/>
      <c r="F69" s="54"/>
      <c r="G69" s="54"/>
      <c r="H69" s="54"/>
      <c r="I69" s="54"/>
      <c r="J69" s="54"/>
      <c r="K69" s="54"/>
      <c r="L69" s="54"/>
      <c r="M69" s="54"/>
      <c r="N69" s="54"/>
    </row>
    <row r="70" spans="1:14" ht="14.25" customHeight="1" x14ac:dyDescent="0.25"/>
    <row r="71" spans="1:14" ht="14.25" customHeight="1" x14ac:dyDescent="0.25"/>
    <row r="72" spans="1:14" ht="14.25" customHeight="1" x14ac:dyDescent="0.25"/>
    <row r="73" spans="1:14" ht="14.25" customHeight="1" x14ac:dyDescent="0.25"/>
    <row r="74" spans="1:14" ht="14.25" customHeight="1" x14ac:dyDescent="0.25"/>
    <row r="75" spans="1:14" ht="14.25" customHeight="1" x14ac:dyDescent="0.25"/>
    <row r="76" spans="1:14" ht="14.25" customHeight="1" x14ac:dyDescent="0.25"/>
    <row r="77" spans="1:14" ht="14.25" customHeight="1" x14ac:dyDescent="0.25"/>
    <row r="78" spans="1:14" ht="14.25" customHeight="1" x14ac:dyDescent="0.25"/>
    <row r="79" spans="1:14" ht="14.25" customHeight="1" x14ac:dyDescent="0.25"/>
    <row r="80" spans="1:14"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row r="1008" ht="14.25" customHeight="1" x14ac:dyDescent="0.25"/>
    <row r="1009" ht="14.25" customHeight="1" x14ac:dyDescent="0.25"/>
    <row r="1010" ht="14.25" customHeight="1" x14ac:dyDescent="0.25"/>
    <row r="1011" ht="14.25" customHeight="1" x14ac:dyDescent="0.25"/>
    <row r="1012" ht="14.25" customHeight="1" x14ac:dyDescent="0.25"/>
    <row r="1013" ht="14.25" customHeight="1" x14ac:dyDescent="0.25"/>
    <row r="1014" ht="14.25" customHeight="1" x14ac:dyDescent="0.25"/>
    <row r="1015" ht="14.25" customHeight="1" x14ac:dyDescent="0.25"/>
    <row r="1016" ht="14.25" customHeight="1" x14ac:dyDescent="0.25"/>
    <row r="1017" ht="14.25" customHeight="1" x14ac:dyDescent="0.25"/>
    <row r="1018" ht="14.25" customHeight="1" x14ac:dyDescent="0.25"/>
    <row r="1019" ht="14.25" customHeight="1" x14ac:dyDescent="0.25"/>
    <row r="1020" ht="14.25" customHeight="1" x14ac:dyDescent="0.25"/>
    <row r="1021" ht="14.25" customHeight="1" x14ac:dyDescent="0.25"/>
    <row r="1022" ht="14.25" customHeight="1" x14ac:dyDescent="0.25"/>
    <row r="1023" ht="14.25" customHeight="1" x14ac:dyDescent="0.25"/>
    <row r="1024" ht="14.25" customHeight="1" x14ac:dyDescent="0.25"/>
    <row r="1025" ht="14.25" customHeight="1" x14ac:dyDescent="0.25"/>
    <row r="1026" ht="14.25" customHeight="1" x14ac:dyDescent="0.25"/>
    <row r="1027" ht="14.25" customHeight="1" x14ac:dyDescent="0.25"/>
    <row r="1028" ht="14.25" customHeight="1" x14ac:dyDescent="0.25"/>
    <row r="1029" ht="14.25" customHeight="1" x14ac:dyDescent="0.25"/>
    <row r="1030" ht="14.25" customHeight="1" x14ac:dyDescent="0.25"/>
    <row r="1031" ht="14.25" customHeight="1" x14ac:dyDescent="0.25"/>
    <row r="1032" ht="14.25" customHeight="1" x14ac:dyDescent="0.25"/>
    <row r="1033" ht="14.25" customHeight="1" x14ac:dyDescent="0.25"/>
    <row r="1034" ht="14.25" customHeight="1" x14ac:dyDescent="0.25"/>
    <row r="1035" ht="14.25" customHeight="1" x14ac:dyDescent="0.25"/>
    <row r="1036" ht="14.25" customHeight="1" x14ac:dyDescent="0.25"/>
    <row r="1037" ht="14.25" customHeight="1" x14ac:dyDescent="0.25"/>
    <row r="1038" ht="14.25" customHeight="1" x14ac:dyDescent="0.25"/>
    <row r="1039" ht="14.25" customHeight="1" x14ac:dyDescent="0.25"/>
    <row r="1040" ht="14.25" customHeight="1" x14ac:dyDescent="0.25"/>
    <row r="1041" ht="14.25" customHeight="1" x14ac:dyDescent="0.25"/>
    <row r="1042" ht="14.25" customHeight="1" x14ac:dyDescent="0.25"/>
    <row r="1043" ht="14.25" customHeight="1" x14ac:dyDescent="0.25"/>
    <row r="1044" ht="14.25" customHeight="1" x14ac:dyDescent="0.25"/>
    <row r="1045" ht="14.25" customHeight="1" x14ac:dyDescent="0.25"/>
    <row r="1046" ht="14.25" customHeight="1" x14ac:dyDescent="0.25"/>
    <row r="1047" ht="14.25" customHeight="1" x14ac:dyDescent="0.25"/>
  </sheetData>
  <mergeCells count="1">
    <mergeCell ref="A1:T1"/>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B1000"/>
  <sheetViews>
    <sheetView showGridLines="0" zoomScale="80" zoomScaleNormal="80" workbookViewId="0">
      <selection activeCell="K28" sqref="K28"/>
    </sheetView>
  </sheetViews>
  <sheetFormatPr defaultColWidth="14.42578125" defaultRowHeight="15" customHeight="1" x14ac:dyDescent="0.2"/>
  <cols>
    <col min="1" max="1" width="40.85546875" style="2" customWidth="1"/>
    <col min="2" max="26" width="8.7109375" style="2" customWidth="1"/>
    <col min="27" max="16384" width="14.42578125" style="2"/>
  </cols>
  <sheetData>
    <row r="1" spans="1:2" s="116" customFormat="1" ht="41.45" customHeight="1" x14ac:dyDescent="0.2">
      <c r="A1" s="117" t="s">
        <v>13</v>
      </c>
    </row>
    <row r="2" spans="1:2" s="116" customFormat="1" ht="17.25" customHeight="1" x14ac:dyDescent="0.2">
      <c r="A2" s="117" t="s">
        <v>14</v>
      </c>
    </row>
    <row r="3" spans="1:2" s="120" customFormat="1" ht="15" customHeight="1" x14ac:dyDescent="0.2">
      <c r="A3" s="117" t="s">
        <v>15</v>
      </c>
    </row>
    <row r="4" spans="1:2" s="123" customFormat="1" ht="17.25" customHeight="1" x14ac:dyDescent="0.2">
      <c r="A4" s="122" t="s">
        <v>16</v>
      </c>
      <c r="B4" s="123" t="s">
        <v>17</v>
      </c>
    </row>
    <row r="5" spans="1:2" s="123" customFormat="1" ht="17.25" customHeight="1" x14ac:dyDescent="0.2">
      <c r="A5" s="122" t="s">
        <v>18</v>
      </c>
      <c r="B5" s="123" t="s">
        <v>19</v>
      </c>
    </row>
    <row r="6" spans="1:2" s="123" customFormat="1" ht="17.25" customHeight="1" x14ac:dyDescent="0.2">
      <c r="A6" s="122" t="s">
        <v>20</v>
      </c>
      <c r="B6" s="123" t="s">
        <v>21</v>
      </c>
    </row>
    <row r="7" spans="1:2" s="123" customFormat="1" ht="17.25" customHeight="1" x14ac:dyDescent="0.2">
      <c r="A7" s="122" t="s">
        <v>22</v>
      </c>
      <c r="B7" s="123" t="s">
        <v>23</v>
      </c>
    </row>
    <row r="8" spans="1:2" s="123" customFormat="1" ht="17.25" customHeight="1" x14ac:dyDescent="0.2">
      <c r="A8" s="122" t="s">
        <v>24</v>
      </c>
      <c r="B8" s="123" t="s">
        <v>25</v>
      </c>
    </row>
    <row r="9" spans="1:2" s="123" customFormat="1" ht="17.25" customHeight="1" x14ac:dyDescent="0.2">
      <c r="A9" s="122" t="s">
        <v>26</v>
      </c>
      <c r="B9" s="123" t="s">
        <v>27</v>
      </c>
    </row>
    <row r="10" spans="1:2" s="123" customFormat="1" ht="17.25" customHeight="1" x14ac:dyDescent="0.2">
      <c r="A10" s="122" t="s">
        <v>28</v>
      </c>
      <c r="B10" s="123" t="s">
        <v>29</v>
      </c>
    </row>
    <row r="11" spans="1:2" s="123" customFormat="1" ht="17.25" customHeight="1" x14ac:dyDescent="0.2">
      <c r="A11" s="122" t="s">
        <v>30</v>
      </c>
      <c r="B11" s="123" t="s">
        <v>31</v>
      </c>
    </row>
    <row r="12" spans="1:2" s="123" customFormat="1" ht="17.25" customHeight="1" x14ac:dyDescent="0.2">
      <c r="A12" s="122" t="s">
        <v>32</v>
      </c>
      <c r="B12" s="123" t="s">
        <v>33</v>
      </c>
    </row>
    <row r="13" spans="1:2" s="123" customFormat="1" ht="17.25" customHeight="1" x14ac:dyDescent="0.2">
      <c r="A13" s="124" t="s">
        <v>34</v>
      </c>
      <c r="B13" s="123" t="s">
        <v>35</v>
      </c>
    </row>
    <row r="14" spans="1:2" ht="17.25" customHeight="1" x14ac:dyDescent="0.2"/>
    <row r="15" spans="1:2" ht="17.25" customHeight="1" x14ac:dyDescent="0.2"/>
    <row r="16" spans="1:2" ht="17.25" customHeight="1" x14ac:dyDescent="0.2"/>
    <row r="17" ht="17.25" customHeight="1" x14ac:dyDescent="0.2"/>
    <row r="18" ht="17.25" customHeight="1" x14ac:dyDescent="0.2"/>
    <row r="19" ht="17.25" customHeight="1" x14ac:dyDescent="0.2"/>
    <row r="20" ht="17.25" customHeight="1" x14ac:dyDescent="0.2"/>
    <row r="21" ht="17.25" customHeight="1" x14ac:dyDescent="0.2"/>
    <row r="22" ht="17.25" customHeight="1" x14ac:dyDescent="0.2"/>
    <row r="23" ht="17.25" customHeight="1" x14ac:dyDescent="0.2"/>
    <row r="24" ht="17.25" customHeight="1" x14ac:dyDescent="0.2"/>
    <row r="25" ht="17.25" customHeight="1" x14ac:dyDescent="0.2"/>
    <row r="26" ht="17.25" customHeight="1" x14ac:dyDescent="0.2"/>
    <row r="27" ht="17.25" customHeight="1" x14ac:dyDescent="0.2"/>
    <row r="28" ht="17.25" customHeight="1" x14ac:dyDescent="0.2"/>
    <row r="29" ht="17.25" customHeight="1" x14ac:dyDescent="0.2"/>
    <row r="30" ht="17.25" customHeight="1" x14ac:dyDescent="0.2"/>
    <row r="31" ht="17.25" customHeight="1" x14ac:dyDescent="0.2"/>
    <row r="32" ht="17.25" customHeight="1" x14ac:dyDescent="0.2"/>
    <row r="33" ht="17.25" customHeight="1" x14ac:dyDescent="0.2"/>
    <row r="34" ht="17.25" customHeight="1" x14ac:dyDescent="0.2"/>
    <row r="35" ht="17.25" customHeight="1" x14ac:dyDescent="0.2"/>
    <row r="36" ht="17.25" customHeight="1" x14ac:dyDescent="0.2"/>
    <row r="37" ht="17.25" customHeight="1" x14ac:dyDescent="0.2"/>
    <row r="38" ht="17.25" customHeight="1" x14ac:dyDescent="0.2"/>
    <row r="39" ht="17.25" customHeight="1" x14ac:dyDescent="0.2"/>
    <row r="40" ht="17.25" customHeight="1" x14ac:dyDescent="0.2"/>
    <row r="41" ht="17.25" customHeight="1" x14ac:dyDescent="0.2"/>
    <row r="42" ht="17.25" customHeight="1" x14ac:dyDescent="0.2"/>
    <row r="43" ht="17.25" customHeight="1" x14ac:dyDescent="0.2"/>
    <row r="44" ht="17.25" customHeight="1" x14ac:dyDescent="0.2"/>
    <row r="45" ht="17.25" customHeight="1" x14ac:dyDescent="0.2"/>
    <row r="46" ht="17.25" customHeight="1" x14ac:dyDescent="0.2"/>
    <row r="47" ht="17.25" customHeight="1" x14ac:dyDescent="0.2"/>
    <row r="48" ht="17.25" customHeight="1" x14ac:dyDescent="0.2"/>
    <row r="49" ht="17.25" customHeight="1" x14ac:dyDescent="0.2"/>
    <row r="50" ht="17.25" customHeight="1" x14ac:dyDescent="0.2"/>
    <row r="51" ht="17.25" customHeight="1" x14ac:dyDescent="0.2"/>
    <row r="52" ht="17.25" customHeight="1" x14ac:dyDescent="0.2"/>
    <row r="53" ht="17.25" customHeight="1" x14ac:dyDescent="0.2"/>
    <row r="54" ht="17.25" customHeight="1" x14ac:dyDescent="0.2"/>
    <row r="55" ht="17.25" customHeight="1" x14ac:dyDescent="0.2"/>
    <row r="56" ht="17.25" customHeight="1" x14ac:dyDescent="0.2"/>
    <row r="57" ht="17.25" customHeight="1" x14ac:dyDescent="0.2"/>
    <row r="58" ht="17.25" customHeight="1" x14ac:dyDescent="0.2"/>
    <row r="59" ht="17.25" customHeight="1" x14ac:dyDescent="0.2"/>
    <row r="60" ht="17.25" customHeight="1" x14ac:dyDescent="0.2"/>
    <row r="61" ht="17.25" customHeight="1" x14ac:dyDescent="0.2"/>
    <row r="62" ht="17.25" customHeight="1" x14ac:dyDescent="0.2"/>
    <row r="63" ht="17.25" customHeight="1" x14ac:dyDescent="0.2"/>
    <row r="64" ht="17.25" customHeight="1" x14ac:dyDescent="0.2"/>
    <row r="65" ht="17.25" customHeight="1" x14ac:dyDescent="0.2"/>
    <row r="66" ht="17.25" customHeight="1" x14ac:dyDescent="0.2"/>
    <row r="67" ht="17.25" customHeight="1" x14ac:dyDescent="0.2"/>
    <row r="68" ht="17.25" customHeight="1" x14ac:dyDescent="0.2"/>
    <row r="69" ht="17.25" customHeight="1" x14ac:dyDescent="0.2"/>
    <row r="70" ht="17.25" customHeight="1" x14ac:dyDescent="0.2"/>
    <row r="71" ht="17.25" customHeight="1" x14ac:dyDescent="0.2"/>
    <row r="72" ht="17.25" customHeight="1" x14ac:dyDescent="0.2"/>
    <row r="73" ht="17.25" customHeight="1" x14ac:dyDescent="0.2"/>
    <row r="74" ht="17.25" customHeight="1" x14ac:dyDescent="0.2"/>
    <row r="75" ht="17.25" customHeight="1" x14ac:dyDescent="0.2"/>
    <row r="76" ht="17.25" customHeight="1" x14ac:dyDescent="0.2"/>
    <row r="77" ht="17.25" customHeight="1" x14ac:dyDescent="0.2"/>
    <row r="78" ht="17.25" customHeight="1" x14ac:dyDescent="0.2"/>
    <row r="79" ht="17.25" customHeight="1" x14ac:dyDescent="0.2"/>
    <row r="80" ht="17.25" customHeight="1" x14ac:dyDescent="0.2"/>
    <row r="81" ht="17.25" customHeight="1" x14ac:dyDescent="0.2"/>
    <row r="82" ht="17.25" customHeight="1" x14ac:dyDescent="0.2"/>
    <row r="83" ht="17.25" customHeight="1" x14ac:dyDescent="0.2"/>
    <row r="84" ht="17.25" customHeight="1" x14ac:dyDescent="0.2"/>
    <row r="85" ht="17.25" customHeight="1" x14ac:dyDescent="0.2"/>
    <row r="86" ht="17.25" customHeight="1" x14ac:dyDescent="0.2"/>
    <row r="87" ht="17.25" customHeight="1" x14ac:dyDescent="0.2"/>
    <row r="88" ht="17.25" customHeight="1" x14ac:dyDescent="0.2"/>
    <row r="89" ht="17.25" customHeight="1" x14ac:dyDescent="0.2"/>
    <row r="90" ht="17.25" customHeight="1" x14ac:dyDescent="0.2"/>
    <row r="91" ht="17.25" customHeight="1" x14ac:dyDescent="0.2"/>
    <row r="92" ht="17.25" customHeight="1" x14ac:dyDescent="0.2"/>
    <row r="93" ht="17.25" customHeight="1" x14ac:dyDescent="0.2"/>
    <row r="94" ht="17.25" customHeight="1" x14ac:dyDescent="0.2"/>
    <row r="95" ht="17.25" customHeight="1" x14ac:dyDescent="0.2"/>
    <row r="96" ht="17.25" customHeight="1" x14ac:dyDescent="0.2"/>
    <row r="97" ht="17.25" customHeight="1" x14ac:dyDescent="0.2"/>
    <row r="98" ht="17.25" customHeight="1" x14ac:dyDescent="0.2"/>
    <row r="99" ht="17.25" customHeight="1" x14ac:dyDescent="0.2"/>
    <row r="100" ht="17.25" customHeight="1" x14ac:dyDescent="0.2"/>
    <row r="101" ht="17.25" customHeight="1" x14ac:dyDescent="0.2"/>
    <row r="102" ht="17.25" customHeight="1" x14ac:dyDescent="0.2"/>
    <row r="103" ht="17.25" customHeight="1" x14ac:dyDescent="0.2"/>
    <row r="104" ht="17.25" customHeight="1" x14ac:dyDescent="0.2"/>
    <row r="105" ht="17.25" customHeight="1" x14ac:dyDescent="0.2"/>
    <row r="106" ht="17.25" customHeight="1" x14ac:dyDescent="0.2"/>
    <row r="107" ht="17.25" customHeight="1" x14ac:dyDescent="0.2"/>
    <row r="108" ht="17.25" customHeight="1" x14ac:dyDescent="0.2"/>
    <row r="109" ht="17.25" customHeight="1" x14ac:dyDescent="0.2"/>
    <row r="110" ht="17.25" customHeight="1" x14ac:dyDescent="0.2"/>
    <row r="111" ht="17.25" customHeight="1" x14ac:dyDescent="0.2"/>
    <row r="112" ht="17.25" customHeight="1" x14ac:dyDescent="0.2"/>
    <row r="113" ht="17.25" customHeight="1" x14ac:dyDescent="0.2"/>
    <row r="114" ht="17.25" customHeight="1" x14ac:dyDescent="0.2"/>
    <row r="115" ht="17.25" customHeight="1" x14ac:dyDescent="0.2"/>
    <row r="116" ht="17.25" customHeight="1" x14ac:dyDescent="0.2"/>
    <row r="117" ht="17.25" customHeight="1" x14ac:dyDescent="0.2"/>
    <row r="118" ht="17.25" customHeight="1" x14ac:dyDescent="0.2"/>
    <row r="119" ht="17.25" customHeight="1" x14ac:dyDescent="0.2"/>
    <row r="120" ht="17.25" customHeight="1" x14ac:dyDescent="0.2"/>
    <row r="121" ht="17.25" customHeight="1" x14ac:dyDescent="0.2"/>
    <row r="122" ht="17.25" customHeight="1" x14ac:dyDescent="0.2"/>
    <row r="123" ht="17.25" customHeight="1" x14ac:dyDescent="0.2"/>
    <row r="124" ht="17.25" customHeight="1" x14ac:dyDescent="0.2"/>
    <row r="125" ht="17.25" customHeight="1" x14ac:dyDescent="0.2"/>
    <row r="126" ht="17.25" customHeight="1" x14ac:dyDescent="0.2"/>
    <row r="127" ht="17.25" customHeight="1" x14ac:dyDescent="0.2"/>
    <row r="128" ht="17.25" customHeight="1" x14ac:dyDescent="0.2"/>
    <row r="129" ht="17.25" customHeight="1" x14ac:dyDescent="0.2"/>
    <row r="130" ht="17.25" customHeight="1" x14ac:dyDescent="0.2"/>
    <row r="131" ht="17.25" customHeight="1" x14ac:dyDescent="0.2"/>
    <row r="132" ht="17.25" customHeight="1" x14ac:dyDescent="0.2"/>
    <row r="133" ht="17.25" customHeight="1" x14ac:dyDescent="0.2"/>
    <row r="134" ht="17.25" customHeight="1" x14ac:dyDescent="0.2"/>
    <row r="135" ht="17.25" customHeight="1" x14ac:dyDescent="0.2"/>
    <row r="136" ht="17.25" customHeight="1" x14ac:dyDescent="0.2"/>
    <row r="137" ht="17.25" customHeight="1" x14ac:dyDescent="0.2"/>
    <row r="138" ht="17.25" customHeight="1" x14ac:dyDescent="0.2"/>
    <row r="139" ht="17.25" customHeight="1" x14ac:dyDescent="0.2"/>
    <row r="140" ht="17.25" customHeight="1" x14ac:dyDescent="0.2"/>
    <row r="141" ht="17.25" customHeight="1" x14ac:dyDescent="0.2"/>
    <row r="142" ht="17.25" customHeight="1" x14ac:dyDescent="0.2"/>
    <row r="143" ht="17.25" customHeight="1" x14ac:dyDescent="0.2"/>
    <row r="144" ht="17.25" customHeight="1" x14ac:dyDescent="0.2"/>
    <row r="145" ht="17.25" customHeight="1" x14ac:dyDescent="0.2"/>
    <row r="146" ht="17.25" customHeight="1" x14ac:dyDescent="0.2"/>
    <row r="147" ht="17.25" customHeight="1" x14ac:dyDescent="0.2"/>
    <row r="148" ht="17.25" customHeight="1" x14ac:dyDescent="0.2"/>
    <row r="149" ht="17.25" customHeight="1" x14ac:dyDescent="0.2"/>
    <row r="150" ht="17.25" customHeight="1" x14ac:dyDescent="0.2"/>
    <row r="151" ht="17.25" customHeight="1" x14ac:dyDescent="0.2"/>
    <row r="152" ht="17.25" customHeight="1" x14ac:dyDescent="0.2"/>
    <row r="153" ht="17.25" customHeight="1" x14ac:dyDescent="0.2"/>
    <row r="154" ht="17.25" customHeight="1" x14ac:dyDescent="0.2"/>
    <row r="155" ht="17.25" customHeight="1" x14ac:dyDescent="0.2"/>
    <row r="156" ht="17.25" customHeight="1" x14ac:dyDescent="0.2"/>
    <row r="157" ht="17.25" customHeight="1" x14ac:dyDescent="0.2"/>
    <row r="158" ht="17.25" customHeight="1" x14ac:dyDescent="0.2"/>
    <row r="159" ht="17.25" customHeight="1" x14ac:dyDescent="0.2"/>
    <row r="160" ht="17.25" customHeight="1" x14ac:dyDescent="0.2"/>
    <row r="161" ht="17.25" customHeight="1" x14ac:dyDescent="0.2"/>
    <row r="162" ht="17.25" customHeight="1" x14ac:dyDescent="0.2"/>
    <row r="163" ht="17.25" customHeight="1" x14ac:dyDescent="0.2"/>
    <row r="164" ht="17.25" customHeight="1" x14ac:dyDescent="0.2"/>
    <row r="165" ht="17.25" customHeight="1" x14ac:dyDescent="0.2"/>
    <row r="166" ht="17.25" customHeight="1" x14ac:dyDescent="0.2"/>
    <row r="167" ht="17.25" customHeight="1" x14ac:dyDescent="0.2"/>
    <row r="168" ht="17.25" customHeight="1" x14ac:dyDescent="0.2"/>
    <row r="169" ht="17.25" customHeight="1" x14ac:dyDescent="0.2"/>
    <row r="170" ht="17.25" customHeight="1" x14ac:dyDescent="0.2"/>
    <row r="171" ht="17.25" customHeight="1" x14ac:dyDescent="0.2"/>
    <row r="172" ht="17.25" customHeight="1" x14ac:dyDescent="0.2"/>
    <row r="173" ht="17.25" customHeight="1" x14ac:dyDescent="0.2"/>
    <row r="174" ht="17.25" customHeight="1" x14ac:dyDescent="0.2"/>
    <row r="175" ht="17.25" customHeight="1" x14ac:dyDescent="0.2"/>
    <row r="176" ht="17.25" customHeight="1" x14ac:dyDescent="0.2"/>
    <row r="177" ht="17.25" customHeight="1" x14ac:dyDescent="0.2"/>
    <row r="178" ht="17.25" customHeight="1" x14ac:dyDescent="0.2"/>
    <row r="179" ht="17.25" customHeight="1" x14ac:dyDescent="0.2"/>
    <row r="180" ht="17.25" customHeight="1" x14ac:dyDescent="0.2"/>
    <row r="181" ht="17.25" customHeight="1" x14ac:dyDescent="0.2"/>
    <row r="182" ht="17.25" customHeight="1" x14ac:dyDescent="0.2"/>
    <row r="183" ht="17.25" customHeight="1" x14ac:dyDescent="0.2"/>
    <row r="184" ht="17.25" customHeight="1" x14ac:dyDescent="0.2"/>
    <row r="185" ht="17.25" customHeight="1" x14ac:dyDescent="0.2"/>
    <row r="186" ht="17.25" customHeight="1" x14ac:dyDescent="0.2"/>
    <row r="187" ht="17.25" customHeight="1" x14ac:dyDescent="0.2"/>
    <row r="188" ht="17.25" customHeight="1" x14ac:dyDescent="0.2"/>
    <row r="189" ht="17.25" customHeight="1" x14ac:dyDescent="0.2"/>
    <row r="190" ht="17.25" customHeight="1" x14ac:dyDescent="0.2"/>
    <row r="191" ht="17.25" customHeight="1" x14ac:dyDescent="0.2"/>
    <row r="192" ht="17.25" customHeight="1" x14ac:dyDescent="0.2"/>
    <row r="193" ht="17.25" customHeight="1" x14ac:dyDescent="0.2"/>
    <row r="194" ht="17.25" customHeight="1" x14ac:dyDescent="0.2"/>
    <row r="195" ht="17.25" customHeight="1" x14ac:dyDescent="0.2"/>
    <row r="196" ht="17.25" customHeight="1" x14ac:dyDescent="0.2"/>
    <row r="197" ht="17.25" customHeight="1" x14ac:dyDescent="0.2"/>
    <row r="198" ht="17.25" customHeight="1" x14ac:dyDescent="0.2"/>
    <row r="199" ht="17.25" customHeight="1" x14ac:dyDescent="0.2"/>
    <row r="200" ht="17.25" customHeight="1" x14ac:dyDescent="0.2"/>
    <row r="201" ht="17.25" customHeight="1" x14ac:dyDescent="0.2"/>
    <row r="202" ht="17.25" customHeight="1" x14ac:dyDescent="0.2"/>
    <row r="203" ht="17.25" customHeight="1" x14ac:dyDescent="0.2"/>
    <row r="204" ht="17.25" customHeight="1" x14ac:dyDescent="0.2"/>
    <row r="205" ht="17.25" customHeight="1" x14ac:dyDescent="0.2"/>
    <row r="206" ht="17.25" customHeight="1" x14ac:dyDescent="0.2"/>
    <row r="207" ht="17.25" customHeight="1" x14ac:dyDescent="0.2"/>
    <row r="208" ht="17.25" customHeight="1" x14ac:dyDescent="0.2"/>
    <row r="209" ht="17.25" customHeight="1" x14ac:dyDescent="0.2"/>
    <row r="210" ht="17.25" customHeight="1" x14ac:dyDescent="0.2"/>
    <row r="211" ht="17.25" customHeight="1" x14ac:dyDescent="0.2"/>
    <row r="212" ht="17.25" customHeight="1" x14ac:dyDescent="0.2"/>
    <row r="213" ht="17.25" customHeight="1" x14ac:dyDescent="0.2"/>
    <row r="214" ht="17.25" customHeight="1" x14ac:dyDescent="0.2"/>
    <row r="215" ht="17.25" customHeight="1" x14ac:dyDescent="0.2"/>
    <row r="216" ht="17.25" customHeight="1" x14ac:dyDescent="0.2"/>
    <row r="217" ht="17.25" customHeight="1" x14ac:dyDescent="0.2"/>
    <row r="218" ht="17.25" customHeight="1" x14ac:dyDescent="0.2"/>
    <row r="219" ht="17.25" customHeight="1" x14ac:dyDescent="0.2"/>
    <row r="220" ht="17.25" customHeight="1" x14ac:dyDescent="0.2"/>
    <row r="221" ht="17.25" customHeight="1" x14ac:dyDescent="0.2"/>
    <row r="222" ht="17.25" customHeight="1" x14ac:dyDescent="0.2"/>
    <row r="223" ht="17.25" customHeight="1" x14ac:dyDescent="0.2"/>
    <row r="224" ht="17.25" customHeight="1" x14ac:dyDescent="0.2"/>
    <row r="225" ht="17.25" customHeight="1" x14ac:dyDescent="0.2"/>
    <row r="226" ht="17.25" customHeight="1" x14ac:dyDescent="0.2"/>
    <row r="227" ht="17.25" customHeight="1" x14ac:dyDescent="0.2"/>
    <row r="228" ht="17.25" customHeight="1" x14ac:dyDescent="0.2"/>
    <row r="229" ht="17.25" customHeight="1" x14ac:dyDescent="0.2"/>
    <row r="230" ht="17.25" customHeight="1" x14ac:dyDescent="0.2"/>
    <row r="231" ht="17.25" customHeight="1" x14ac:dyDescent="0.2"/>
    <row r="232" ht="17.25" customHeight="1" x14ac:dyDescent="0.2"/>
    <row r="233" ht="17.25" customHeight="1" x14ac:dyDescent="0.2"/>
    <row r="234" ht="17.25" customHeight="1" x14ac:dyDescent="0.2"/>
    <row r="235" ht="17.25" customHeight="1" x14ac:dyDescent="0.2"/>
    <row r="236" ht="17.25" customHeight="1" x14ac:dyDescent="0.2"/>
    <row r="237" ht="17.25" customHeight="1" x14ac:dyDescent="0.2"/>
    <row r="238" ht="17.25" customHeight="1" x14ac:dyDescent="0.2"/>
    <row r="239" ht="17.25" customHeight="1" x14ac:dyDescent="0.2"/>
    <row r="240" ht="17.25" customHeight="1" x14ac:dyDescent="0.2"/>
    <row r="241" ht="17.25" customHeight="1" x14ac:dyDescent="0.2"/>
    <row r="242" ht="17.25" customHeight="1" x14ac:dyDescent="0.2"/>
    <row r="243" ht="17.25" customHeight="1" x14ac:dyDescent="0.2"/>
    <row r="244" ht="17.25" customHeight="1" x14ac:dyDescent="0.2"/>
    <row r="245" ht="17.25" customHeight="1" x14ac:dyDescent="0.2"/>
    <row r="246" ht="17.25" customHeight="1" x14ac:dyDescent="0.2"/>
    <row r="247" ht="17.25" customHeight="1" x14ac:dyDescent="0.2"/>
    <row r="248" ht="17.25" customHeight="1" x14ac:dyDescent="0.2"/>
    <row r="249" ht="17.25" customHeight="1" x14ac:dyDescent="0.2"/>
    <row r="250" ht="17.25" customHeight="1" x14ac:dyDescent="0.2"/>
    <row r="251" ht="17.25" customHeight="1" x14ac:dyDescent="0.2"/>
    <row r="252" ht="17.25" customHeight="1" x14ac:dyDescent="0.2"/>
    <row r="253" ht="17.25" customHeight="1" x14ac:dyDescent="0.2"/>
    <row r="254" ht="17.25" customHeight="1" x14ac:dyDescent="0.2"/>
    <row r="255" ht="17.25" customHeight="1" x14ac:dyDescent="0.2"/>
    <row r="256" ht="17.25" customHeight="1" x14ac:dyDescent="0.2"/>
    <row r="257" ht="17.25" customHeight="1" x14ac:dyDescent="0.2"/>
    <row r="258" ht="17.25" customHeight="1" x14ac:dyDescent="0.2"/>
    <row r="259" ht="17.25" customHeight="1" x14ac:dyDescent="0.2"/>
    <row r="260" ht="17.25" customHeight="1" x14ac:dyDescent="0.2"/>
    <row r="261" ht="17.25" customHeight="1" x14ac:dyDescent="0.2"/>
    <row r="262" ht="17.25" customHeight="1" x14ac:dyDescent="0.2"/>
    <row r="263" ht="17.25" customHeight="1" x14ac:dyDescent="0.2"/>
    <row r="264" ht="17.25" customHeight="1" x14ac:dyDescent="0.2"/>
    <row r="265" ht="17.25" customHeight="1" x14ac:dyDescent="0.2"/>
    <row r="266" ht="17.25" customHeight="1" x14ac:dyDescent="0.2"/>
    <row r="267" ht="17.25" customHeight="1" x14ac:dyDescent="0.2"/>
    <row r="268" ht="17.25" customHeight="1" x14ac:dyDescent="0.2"/>
    <row r="269" ht="17.25" customHeight="1" x14ac:dyDescent="0.2"/>
    <row r="270" ht="17.25" customHeight="1" x14ac:dyDescent="0.2"/>
    <row r="271" ht="17.25" customHeight="1" x14ac:dyDescent="0.2"/>
    <row r="272" ht="17.25" customHeight="1" x14ac:dyDescent="0.2"/>
    <row r="273" ht="17.25" customHeight="1" x14ac:dyDescent="0.2"/>
    <row r="274" ht="17.25" customHeight="1" x14ac:dyDescent="0.2"/>
    <row r="275" ht="17.25" customHeight="1" x14ac:dyDescent="0.2"/>
    <row r="276" ht="17.25" customHeight="1" x14ac:dyDescent="0.2"/>
    <row r="277" ht="17.25" customHeight="1" x14ac:dyDescent="0.2"/>
    <row r="278" ht="17.25" customHeight="1" x14ac:dyDescent="0.2"/>
    <row r="279" ht="17.25" customHeight="1" x14ac:dyDescent="0.2"/>
    <row r="280" ht="17.25" customHeight="1" x14ac:dyDescent="0.2"/>
    <row r="281" ht="17.25" customHeight="1" x14ac:dyDescent="0.2"/>
    <row r="282" ht="17.25" customHeight="1" x14ac:dyDescent="0.2"/>
    <row r="283" ht="17.25" customHeight="1" x14ac:dyDescent="0.2"/>
    <row r="284" ht="17.25" customHeight="1" x14ac:dyDescent="0.2"/>
    <row r="285" ht="17.25" customHeight="1" x14ac:dyDescent="0.2"/>
    <row r="286" ht="17.25" customHeight="1" x14ac:dyDescent="0.2"/>
    <row r="287" ht="17.25" customHeight="1" x14ac:dyDescent="0.2"/>
    <row r="288" ht="17.25" customHeight="1" x14ac:dyDescent="0.2"/>
    <row r="289" ht="17.25" customHeight="1" x14ac:dyDescent="0.2"/>
    <row r="290" ht="17.25" customHeight="1" x14ac:dyDescent="0.2"/>
    <row r="291" ht="17.25" customHeight="1" x14ac:dyDescent="0.2"/>
    <row r="292" ht="17.25" customHeight="1" x14ac:dyDescent="0.2"/>
    <row r="293" ht="17.25" customHeight="1" x14ac:dyDescent="0.2"/>
    <row r="294" ht="17.25" customHeight="1" x14ac:dyDescent="0.2"/>
    <row r="295" ht="17.25" customHeight="1" x14ac:dyDescent="0.2"/>
    <row r="296" ht="17.25" customHeight="1" x14ac:dyDescent="0.2"/>
    <row r="297" ht="17.25" customHeight="1" x14ac:dyDescent="0.2"/>
    <row r="298" ht="17.25" customHeight="1" x14ac:dyDescent="0.2"/>
    <row r="299" ht="17.25" customHeight="1" x14ac:dyDescent="0.2"/>
    <row r="300" ht="17.25" customHeight="1" x14ac:dyDescent="0.2"/>
    <row r="301" ht="17.25" customHeight="1" x14ac:dyDescent="0.2"/>
    <row r="302" ht="17.25" customHeight="1" x14ac:dyDescent="0.2"/>
    <row r="303" ht="17.25" customHeight="1" x14ac:dyDescent="0.2"/>
    <row r="304" ht="17.25" customHeight="1" x14ac:dyDescent="0.2"/>
    <row r="305" ht="17.25" customHeight="1" x14ac:dyDescent="0.2"/>
    <row r="306" ht="17.25" customHeight="1" x14ac:dyDescent="0.2"/>
    <row r="307" ht="17.25" customHeight="1" x14ac:dyDescent="0.2"/>
    <row r="308" ht="17.25" customHeight="1" x14ac:dyDescent="0.2"/>
    <row r="309" ht="17.25" customHeight="1" x14ac:dyDescent="0.2"/>
    <row r="310" ht="17.25" customHeight="1" x14ac:dyDescent="0.2"/>
    <row r="311" ht="17.25" customHeight="1" x14ac:dyDescent="0.2"/>
    <row r="312" ht="17.25" customHeight="1" x14ac:dyDescent="0.2"/>
    <row r="313" ht="17.25" customHeight="1" x14ac:dyDescent="0.2"/>
    <row r="314" ht="17.25" customHeight="1" x14ac:dyDescent="0.2"/>
    <row r="315" ht="17.25" customHeight="1" x14ac:dyDescent="0.2"/>
    <row r="316" ht="17.25" customHeight="1" x14ac:dyDescent="0.2"/>
    <row r="317" ht="17.25" customHeight="1" x14ac:dyDescent="0.2"/>
    <row r="318" ht="17.25" customHeight="1" x14ac:dyDescent="0.2"/>
    <row r="319" ht="17.25" customHeight="1" x14ac:dyDescent="0.2"/>
    <row r="320" ht="17.25" customHeight="1" x14ac:dyDescent="0.2"/>
    <row r="321" ht="17.25" customHeight="1" x14ac:dyDescent="0.2"/>
    <row r="322" ht="17.25" customHeight="1" x14ac:dyDescent="0.2"/>
    <row r="323" ht="17.25" customHeight="1" x14ac:dyDescent="0.2"/>
    <row r="324" ht="17.25" customHeight="1" x14ac:dyDescent="0.2"/>
    <row r="325" ht="17.25" customHeight="1" x14ac:dyDescent="0.2"/>
    <row r="326" ht="17.25" customHeight="1" x14ac:dyDescent="0.2"/>
    <row r="327" ht="17.25" customHeight="1" x14ac:dyDescent="0.2"/>
    <row r="328" ht="17.25" customHeight="1" x14ac:dyDescent="0.2"/>
    <row r="329" ht="17.25" customHeight="1" x14ac:dyDescent="0.2"/>
    <row r="330" ht="17.25" customHeight="1" x14ac:dyDescent="0.2"/>
    <row r="331" ht="17.25" customHeight="1" x14ac:dyDescent="0.2"/>
    <row r="332" ht="17.25" customHeight="1" x14ac:dyDescent="0.2"/>
    <row r="333" ht="17.25" customHeight="1" x14ac:dyDescent="0.2"/>
    <row r="334" ht="17.25" customHeight="1" x14ac:dyDescent="0.2"/>
    <row r="335" ht="17.25" customHeight="1" x14ac:dyDescent="0.2"/>
    <row r="336" ht="17.25" customHeight="1" x14ac:dyDescent="0.2"/>
    <row r="337" ht="17.25" customHeight="1" x14ac:dyDescent="0.2"/>
    <row r="338" ht="17.25" customHeight="1" x14ac:dyDescent="0.2"/>
    <row r="339" ht="17.25" customHeight="1" x14ac:dyDescent="0.2"/>
    <row r="340" ht="17.25" customHeight="1" x14ac:dyDescent="0.2"/>
    <row r="341" ht="17.25" customHeight="1" x14ac:dyDescent="0.2"/>
    <row r="342" ht="17.25" customHeight="1" x14ac:dyDescent="0.2"/>
    <row r="343" ht="17.25" customHeight="1" x14ac:dyDescent="0.2"/>
    <row r="344" ht="17.25" customHeight="1" x14ac:dyDescent="0.2"/>
    <row r="345" ht="17.25" customHeight="1" x14ac:dyDescent="0.2"/>
    <row r="346" ht="17.25" customHeight="1" x14ac:dyDescent="0.2"/>
    <row r="347" ht="17.25" customHeight="1" x14ac:dyDescent="0.2"/>
    <row r="348" ht="17.25" customHeight="1" x14ac:dyDescent="0.2"/>
    <row r="349" ht="17.25" customHeight="1" x14ac:dyDescent="0.2"/>
    <row r="350" ht="17.25" customHeight="1" x14ac:dyDescent="0.2"/>
    <row r="351" ht="17.25" customHeight="1" x14ac:dyDescent="0.2"/>
    <row r="352" ht="17.25" customHeight="1" x14ac:dyDescent="0.2"/>
    <row r="353" ht="17.25" customHeight="1" x14ac:dyDescent="0.2"/>
    <row r="354" ht="17.25" customHeight="1" x14ac:dyDescent="0.2"/>
    <row r="355" ht="17.25" customHeight="1" x14ac:dyDescent="0.2"/>
    <row r="356" ht="17.25" customHeight="1" x14ac:dyDescent="0.2"/>
    <row r="357" ht="17.25" customHeight="1" x14ac:dyDescent="0.2"/>
    <row r="358" ht="17.25" customHeight="1" x14ac:dyDescent="0.2"/>
    <row r="359" ht="17.25" customHeight="1" x14ac:dyDescent="0.2"/>
    <row r="360" ht="17.25" customHeight="1" x14ac:dyDescent="0.2"/>
    <row r="361" ht="17.25" customHeight="1" x14ac:dyDescent="0.2"/>
    <row r="362" ht="17.25" customHeight="1" x14ac:dyDescent="0.2"/>
    <row r="363" ht="17.25" customHeight="1" x14ac:dyDescent="0.2"/>
    <row r="364" ht="17.25" customHeight="1" x14ac:dyDescent="0.2"/>
    <row r="365" ht="17.25" customHeight="1" x14ac:dyDescent="0.2"/>
    <row r="366" ht="17.25" customHeight="1" x14ac:dyDescent="0.2"/>
    <row r="367" ht="17.25" customHeight="1" x14ac:dyDescent="0.2"/>
    <row r="368" ht="17.25" customHeight="1" x14ac:dyDescent="0.2"/>
    <row r="369" ht="17.25" customHeight="1" x14ac:dyDescent="0.2"/>
    <row r="370" ht="17.25" customHeight="1" x14ac:dyDescent="0.2"/>
    <row r="371" ht="17.25" customHeight="1" x14ac:dyDescent="0.2"/>
    <row r="372" ht="17.25" customHeight="1" x14ac:dyDescent="0.2"/>
    <row r="373" ht="17.25" customHeight="1" x14ac:dyDescent="0.2"/>
    <row r="374" ht="17.25" customHeight="1" x14ac:dyDescent="0.2"/>
    <row r="375" ht="17.25" customHeight="1" x14ac:dyDescent="0.2"/>
    <row r="376" ht="17.25" customHeight="1" x14ac:dyDescent="0.2"/>
    <row r="377" ht="17.25" customHeight="1" x14ac:dyDescent="0.2"/>
    <row r="378" ht="17.25" customHeight="1" x14ac:dyDescent="0.2"/>
    <row r="379" ht="17.25" customHeight="1" x14ac:dyDescent="0.2"/>
    <row r="380" ht="17.25" customHeight="1" x14ac:dyDescent="0.2"/>
    <row r="381" ht="17.25" customHeight="1" x14ac:dyDescent="0.2"/>
    <row r="382" ht="17.25" customHeight="1" x14ac:dyDescent="0.2"/>
    <row r="383" ht="17.25" customHeight="1" x14ac:dyDescent="0.2"/>
    <row r="384" ht="17.25" customHeight="1" x14ac:dyDescent="0.2"/>
    <row r="385" ht="17.25" customHeight="1" x14ac:dyDescent="0.2"/>
    <row r="386" ht="17.25" customHeight="1" x14ac:dyDescent="0.2"/>
    <row r="387" ht="17.25" customHeight="1" x14ac:dyDescent="0.2"/>
    <row r="388" ht="17.25" customHeight="1" x14ac:dyDescent="0.2"/>
    <row r="389" ht="17.25" customHeight="1" x14ac:dyDescent="0.2"/>
    <row r="390" ht="17.25" customHeight="1" x14ac:dyDescent="0.2"/>
    <row r="391" ht="17.25" customHeight="1" x14ac:dyDescent="0.2"/>
    <row r="392" ht="17.25" customHeight="1" x14ac:dyDescent="0.2"/>
    <row r="393" ht="17.25" customHeight="1" x14ac:dyDescent="0.2"/>
    <row r="394" ht="17.25" customHeight="1" x14ac:dyDescent="0.2"/>
    <row r="395" ht="17.25" customHeight="1" x14ac:dyDescent="0.2"/>
    <row r="396" ht="17.25" customHeight="1" x14ac:dyDescent="0.2"/>
    <row r="397" ht="17.25" customHeight="1" x14ac:dyDescent="0.2"/>
    <row r="398" ht="17.25" customHeight="1" x14ac:dyDescent="0.2"/>
    <row r="399" ht="17.25" customHeight="1" x14ac:dyDescent="0.2"/>
    <row r="400" ht="17.25" customHeight="1" x14ac:dyDescent="0.2"/>
    <row r="401" ht="17.25" customHeight="1" x14ac:dyDescent="0.2"/>
    <row r="402" ht="17.25" customHeight="1" x14ac:dyDescent="0.2"/>
    <row r="403" ht="17.25" customHeight="1" x14ac:dyDescent="0.2"/>
    <row r="404" ht="17.25" customHeight="1" x14ac:dyDescent="0.2"/>
    <row r="405" ht="17.25" customHeight="1" x14ac:dyDescent="0.2"/>
    <row r="406" ht="17.25" customHeight="1" x14ac:dyDescent="0.2"/>
    <row r="407" ht="17.25" customHeight="1" x14ac:dyDescent="0.2"/>
    <row r="408" ht="17.25" customHeight="1" x14ac:dyDescent="0.2"/>
    <row r="409" ht="17.25" customHeight="1" x14ac:dyDescent="0.2"/>
    <row r="410" ht="17.25" customHeight="1" x14ac:dyDescent="0.2"/>
    <row r="411" ht="17.25" customHeight="1" x14ac:dyDescent="0.2"/>
    <row r="412" ht="17.25" customHeight="1" x14ac:dyDescent="0.2"/>
    <row r="413" ht="17.25" customHeight="1" x14ac:dyDescent="0.2"/>
    <row r="414" ht="17.25" customHeight="1" x14ac:dyDescent="0.2"/>
    <row r="415" ht="17.25" customHeight="1" x14ac:dyDescent="0.2"/>
    <row r="416" ht="17.25" customHeight="1" x14ac:dyDescent="0.2"/>
    <row r="417" ht="17.25" customHeight="1" x14ac:dyDescent="0.2"/>
    <row r="418" ht="17.25" customHeight="1" x14ac:dyDescent="0.2"/>
    <row r="419" ht="17.25" customHeight="1" x14ac:dyDescent="0.2"/>
    <row r="420" ht="17.25" customHeight="1" x14ac:dyDescent="0.2"/>
    <row r="421" ht="17.25" customHeight="1" x14ac:dyDescent="0.2"/>
    <row r="422" ht="17.25" customHeight="1" x14ac:dyDescent="0.2"/>
    <row r="423" ht="17.25" customHeight="1" x14ac:dyDescent="0.2"/>
    <row r="424" ht="17.25" customHeight="1" x14ac:dyDescent="0.2"/>
    <row r="425" ht="17.25" customHeight="1" x14ac:dyDescent="0.2"/>
    <row r="426" ht="17.25" customHeight="1" x14ac:dyDescent="0.2"/>
    <row r="427" ht="17.25" customHeight="1" x14ac:dyDescent="0.2"/>
    <row r="428" ht="17.25" customHeight="1" x14ac:dyDescent="0.2"/>
    <row r="429" ht="17.25" customHeight="1" x14ac:dyDescent="0.2"/>
    <row r="430" ht="17.25" customHeight="1" x14ac:dyDescent="0.2"/>
    <row r="431" ht="17.25" customHeight="1" x14ac:dyDescent="0.2"/>
    <row r="432" ht="17.25" customHeight="1" x14ac:dyDescent="0.2"/>
    <row r="433" ht="17.25" customHeight="1" x14ac:dyDescent="0.2"/>
    <row r="434" ht="17.25" customHeight="1" x14ac:dyDescent="0.2"/>
    <row r="435" ht="17.25" customHeight="1" x14ac:dyDescent="0.2"/>
    <row r="436" ht="17.25" customHeight="1" x14ac:dyDescent="0.2"/>
    <row r="437" ht="17.25" customHeight="1" x14ac:dyDescent="0.2"/>
    <row r="438" ht="17.25" customHeight="1" x14ac:dyDescent="0.2"/>
    <row r="439" ht="17.25" customHeight="1" x14ac:dyDescent="0.2"/>
    <row r="440" ht="17.25" customHeight="1" x14ac:dyDescent="0.2"/>
    <row r="441" ht="17.25" customHeight="1" x14ac:dyDescent="0.2"/>
    <row r="442" ht="17.25" customHeight="1" x14ac:dyDescent="0.2"/>
    <row r="443" ht="17.25" customHeight="1" x14ac:dyDescent="0.2"/>
    <row r="444" ht="17.25" customHeight="1" x14ac:dyDescent="0.2"/>
    <row r="445" ht="17.25" customHeight="1" x14ac:dyDescent="0.2"/>
    <row r="446" ht="17.25" customHeight="1" x14ac:dyDescent="0.2"/>
    <row r="447" ht="17.25" customHeight="1" x14ac:dyDescent="0.2"/>
    <row r="448" ht="17.25" customHeight="1" x14ac:dyDescent="0.2"/>
    <row r="449" ht="17.25" customHeight="1" x14ac:dyDescent="0.2"/>
    <row r="450" ht="17.25" customHeight="1" x14ac:dyDescent="0.2"/>
    <row r="451" ht="17.25" customHeight="1" x14ac:dyDescent="0.2"/>
    <row r="452" ht="17.25" customHeight="1" x14ac:dyDescent="0.2"/>
    <row r="453" ht="17.25" customHeight="1" x14ac:dyDescent="0.2"/>
    <row r="454" ht="17.25" customHeight="1" x14ac:dyDescent="0.2"/>
    <row r="455" ht="17.25" customHeight="1" x14ac:dyDescent="0.2"/>
    <row r="456" ht="17.25" customHeight="1" x14ac:dyDescent="0.2"/>
    <row r="457" ht="17.25" customHeight="1" x14ac:dyDescent="0.2"/>
    <row r="458" ht="17.25" customHeight="1" x14ac:dyDescent="0.2"/>
    <row r="459" ht="17.25" customHeight="1" x14ac:dyDescent="0.2"/>
    <row r="460" ht="17.25" customHeight="1" x14ac:dyDescent="0.2"/>
    <row r="461" ht="17.25" customHeight="1" x14ac:dyDescent="0.2"/>
    <row r="462" ht="17.25" customHeight="1" x14ac:dyDescent="0.2"/>
    <row r="463" ht="17.25" customHeight="1" x14ac:dyDescent="0.2"/>
    <row r="464" ht="17.25" customHeight="1" x14ac:dyDescent="0.2"/>
    <row r="465" ht="17.25" customHeight="1" x14ac:dyDescent="0.2"/>
    <row r="466" ht="17.25" customHeight="1" x14ac:dyDescent="0.2"/>
    <row r="467" ht="17.25" customHeight="1" x14ac:dyDescent="0.2"/>
    <row r="468" ht="17.25" customHeight="1" x14ac:dyDescent="0.2"/>
    <row r="469" ht="17.25" customHeight="1" x14ac:dyDescent="0.2"/>
    <row r="470" ht="17.25" customHeight="1" x14ac:dyDescent="0.2"/>
    <row r="471" ht="17.25" customHeight="1" x14ac:dyDescent="0.2"/>
    <row r="472" ht="17.25" customHeight="1" x14ac:dyDescent="0.2"/>
    <row r="473" ht="17.25" customHeight="1" x14ac:dyDescent="0.2"/>
    <row r="474" ht="17.25" customHeight="1" x14ac:dyDescent="0.2"/>
    <row r="475" ht="17.25" customHeight="1" x14ac:dyDescent="0.2"/>
    <row r="476" ht="17.25" customHeight="1" x14ac:dyDescent="0.2"/>
    <row r="477" ht="17.25" customHeight="1" x14ac:dyDescent="0.2"/>
    <row r="478" ht="17.25" customHeight="1" x14ac:dyDescent="0.2"/>
    <row r="479" ht="17.25" customHeight="1" x14ac:dyDescent="0.2"/>
    <row r="480" ht="17.25" customHeight="1" x14ac:dyDescent="0.2"/>
    <row r="481" ht="17.25" customHeight="1" x14ac:dyDescent="0.2"/>
    <row r="482" ht="17.25" customHeight="1" x14ac:dyDescent="0.2"/>
    <row r="483" ht="17.25" customHeight="1" x14ac:dyDescent="0.2"/>
    <row r="484" ht="17.25" customHeight="1" x14ac:dyDescent="0.2"/>
    <row r="485" ht="17.25" customHeight="1" x14ac:dyDescent="0.2"/>
    <row r="486" ht="17.25" customHeight="1" x14ac:dyDescent="0.2"/>
    <row r="487" ht="17.25" customHeight="1" x14ac:dyDescent="0.2"/>
    <row r="488" ht="17.25" customHeight="1" x14ac:dyDescent="0.2"/>
    <row r="489" ht="17.25" customHeight="1" x14ac:dyDescent="0.2"/>
    <row r="490" ht="17.25" customHeight="1" x14ac:dyDescent="0.2"/>
    <row r="491" ht="17.25" customHeight="1" x14ac:dyDescent="0.2"/>
    <row r="492" ht="17.25" customHeight="1" x14ac:dyDescent="0.2"/>
    <row r="493" ht="17.25" customHeight="1" x14ac:dyDescent="0.2"/>
    <row r="494" ht="17.25" customHeight="1" x14ac:dyDescent="0.2"/>
    <row r="495" ht="17.25" customHeight="1" x14ac:dyDescent="0.2"/>
    <row r="496" ht="17.25" customHeight="1" x14ac:dyDescent="0.2"/>
    <row r="497" ht="17.25" customHeight="1" x14ac:dyDescent="0.2"/>
    <row r="498" ht="17.25" customHeight="1" x14ac:dyDescent="0.2"/>
    <row r="499" ht="17.25" customHeight="1" x14ac:dyDescent="0.2"/>
    <row r="500" ht="17.25" customHeight="1" x14ac:dyDescent="0.2"/>
    <row r="501" ht="17.25" customHeight="1" x14ac:dyDescent="0.2"/>
    <row r="502" ht="17.25" customHeight="1" x14ac:dyDescent="0.2"/>
    <row r="503" ht="17.25" customHeight="1" x14ac:dyDescent="0.2"/>
    <row r="504" ht="17.25" customHeight="1" x14ac:dyDescent="0.2"/>
    <row r="505" ht="17.25" customHeight="1" x14ac:dyDescent="0.2"/>
    <row r="506" ht="17.25" customHeight="1" x14ac:dyDescent="0.2"/>
    <row r="507" ht="17.25" customHeight="1" x14ac:dyDescent="0.2"/>
    <row r="508" ht="17.25" customHeight="1" x14ac:dyDescent="0.2"/>
    <row r="509" ht="17.25" customHeight="1" x14ac:dyDescent="0.2"/>
    <row r="510" ht="17.25" customHeight="1" x14ac:dyDescent="0.2"/>
    <row r="511" ht="17.25" customHeight="1" x14ac:dyDescent="0.2"/>
    <row r="512" ht="17.25" customHeight="1" x14ac:dyDescent="0.2"/>
    <row r="513" ht="17.25" customHeight="1" x14ac:dyDescent="0.2"/>
    <row r="514" ht="17.25" customHeight="1" x14ac:dyDescent="0.2"/>
    <row r="515" ht="17.25" customHeight="1" x14ac:dyDescent="0.2"/>
    <row r="516" ht="17.25" customHeight="1" x14ac:dyDescent="0.2"/>
    <row r="517" ht="17.25" customHeight="1" x14ac:dyDescent="0.2"/>
    <row r="518" ht="17.25" customHeight="1" x14ac:dyDescent="0.2"/>
    <row r="519" ht="17.25" customHeight="1" x14ac:dyDescent="0.2"/>
    <row r="520" ht="17.25" customHeight="1" x14ac:dyDescent="0.2"/>
    <row r="521" ht="17.25" customHeight="1" x14ac:dyDescent="0.2"/>
    <row r="522" ht="17.25" customHeight="1" x14ac:dyDescent="0.2"/>
    <row r="523" ht="17.25" customHeight="1" x14ac:dyDescent="0.2"/>
    <row r="524" ht="17.25" customHeight="1" x14ac:dyDescent="0.2"/>
    <row r="525" ht="17.25" customHeight="1" x14ac:dyDescent="0.2"/>
    <row r="526" ht="17.25" customHeight="1" x14ac:dyDescent="0.2"/>
    <row r="527" ht="17.25" customHeight="1" x14ac:dyDescent="0.2"/>
    <row r="528" ht="17.25" customHeight="1" x14ac:dyDescent="0.2"/>
    <row r="529" ht="17.25" customHeight="1" x14ac:dyDescent="0.2"/>
    <row r="530" ht="17.25" customHeight="1" x14ac:dyDescent="0.2"/>
    <row r="531" ht="17.25" customHeight="1" x14ac:dyDescent="0.2"/>
    <row r="532" ht="17.25" customHeight="1" x14ac:dyDescent="0.2"/>
    <row r="533" ht="17.25" customHeight="1" x14ac:dyDescent="0.2"/>
    <row r="534" ht="17.25" customHeight="1" x14ac:dyDescent="0.2"/>
    <row r="535" ht="17.25" customHeight="1" x14ac:dyDescent="0.2"/>
    <row r="536" ht="17.25" customHeight="1" x14ac:dyDescent="0.2"/>
    <row r="537" ht="17.25" customHeight="1" x14ac:dyDescent="0.2"/>
    <row r="538" ht="17.25" customHeight="1" x14ac:dyDescent="0.2"/>
    <row r="539" ht="17.25" customHeight="1" x14ac:dyDescent="0.2"/>
    <row r="540" ht="17.25" customHeight="1" x14ac:dyDescent="0.2"/>
    <row r="541" ht="17.25" customHeight="1" x14ac:dyDescent="0.2"/>
    <row r="542" ht="17.25" customHeight="1" x14ac:dyDescent="0.2"/>
    <row r="543" ht="17.25" customHeight="1" x14ac:dyDescent="0.2"/>
    <row r="544" ht="17.25" customHeight="1" x14ac:dyDescent="0.2"/>
    <row r="545" ht="17.25" customHeight="1" x14ac:dyDescent="0.2"/>
    <row r="546" ht="17.25" customHeight="1" x14ac:dyDescent="0.2"/>
    <row r="547" ht="17.25" customHeight="1" x14ac:dyDescent="0.2"/>
    <row r="548" ht="17.25" customHeight="1" x14ac:dyDescent="0.2"/>
    <row r="549" ht="17.25" customHeight="1" x14ac:dyDescent="0.2"/>
    <row r="550" ht="17.25" customHeight="1" x14ac:dyDescent="0.2"/>
    <row r="551" ht="17.25" customHeight="1" x14ac:dyDescent="0.2"/>
    <row r="552" ht="17.25" customHeight="1" x14ac:dyDescent="0.2"/>
    <row r="553" ht="17.25" customHeight="1" x14ac:dyDescent="0.2"/>
    <row r="554" ht="17.25" customHeight="1" x14ac:dyDescent="0.2"/>
    <row r="555" ht="17.25" customHeight="1" x14ac:dyDescent="0.2"/>
    <row r="556" ht="17.25" customHeight="1" x14ac:dyDescent="0.2"/>
    <row r="557" ht="17.25" customHeight="1" x14ac:dyDescent="0.2"/>
    <row r="558" ht="17.25" customHeight="1" x14ac:dyDescent="0.2"/>
    <row r="559" ht="17.25" customHeight="1" x14ac:dyDescent="0.2"/>
    <row r="560" ht="17.25" customHeight="1" x14ac:dyDescent="0.2"/>
    <row r="561" ht="17.25" customHeight="1" x14ac:dyDescent="0.2"/>
    <row r="562" ht="17.25" customHeight="1" x14ac:dyDescent="0.2"/>
    <row r="563" ht="17.25" customHeight="1" x14ac:dyDescent="0.2"/>
    <row r="564" ht="17.25" customHeight="1" x14ac:dyDescent="0.2"/>
    <row r="565" ht="17.25" customHeight="1" x14ac:dyDescent="0.2"/>
    <row r="566" ht="17.25" customHeight="1" x14ac:dyDescent="0.2"/>
    <row r="567" ht="17.25" customHeight="1" x14ac:dyDescent="0.2"/>
    <row r="568" ht="17.25" customHeight="1" x14ac:dyDescent="0.2"/>
    <row r="569" ht="17.25" customHeight="1" x14ac:dyDescent="0.2"/>
    <row r="570" ht="17.25" customHeight="1" x14ac:dyDescent="0.2"/>
    <row r="571" ht="17.25" customHeight="1" x14ac:dyDescent="0.2"/>
    <row r="572" ht="17.25" customHeight="1" x14ac:dyDescent="0.2"/>
    <row r="573" ht="17.25" customHeight="1" x14ac:dyDescent="0.2"/>
    <row r="574" ht="17.25" customHeight="1" x14ac:dyDescent="0.2"/>
    <row r="575" ht="17.25" customHeight="1" x14ac:dyDescent="0.2"/>
    <row r="576" ht="17.25" customHeight="1" x14ac:dyDescent="0.2"/>
    <row r="577" ht="17.25" customHeight="1" x14ac:dyDescent="0.2"/>
    <row r="578" ht="17.25" customHeight="1" x14ac:dyDescent="0.2"/>
    <row r="579" ht="17.25" customHeight="1" x14ac:dyDescent="0.2"/>
    <row r="580" ht="17.25" customHeight="1" x14ac:dyDescent="0.2"/>
    <row r="581" ht="17.25" customHeight="1" x14ac:dyDescent="0.2"/>
    <row r="582" ht="17.25" customHeight="1" x14ac:dyDescent="0.2"/>
    <row r="583" ht="17.25" customHeight="1" x14ac:dyDescent="0.2"/>
    <row r="584" ht="17.25" customHeight="1" x14ac:dyDescent="0.2"/>
    <row r="585" ht="17.25" customHeight="1" x14ac:dyDescent="0.2"/>
    <row r="586" ht="17.25" customHeight="1" x14ac:dyDescent="0.2"/>
    <row r="587" ht="17.25" customHeight="1" x14ac:dyDescent="0.2"/>
    <row r="588" ht="17.25" customHeight="1" x14ac:dyDescent="0.2"/>
    <row r="589" ht="17.25" customHeight="1" x14ac:dyDescent="0.2"/>
    <row r="590" ht="17.25" customHeight="1" x14ac:dyDescent="0.2"/>
    <row r="591" ht="17.25" customHeight="1" x14ac:dyDescent="0.2"/>
    <row r="592" ht="17.25" customHeight="1" x14ac:dyDescent="0.2"/>
    <row r="593" ht="17.25" customHeight="1" x14ac:dyDescent="0.2"/>
    <row r="594" ht="17.25" customHeight="1" x14ac:dyDescent="0.2"/>
    <row r="595" ht="17.25" customHeight="1" x14ac:dyDescent="0.2"/>
    <row r="596" ht="17.25" customHeight="1" x14ac:dyDescent="0.2"/>
    <row r="597" ht="17.25" customHeight="1" x14ac:dyDescent="0.2"/>
    <row r="598" ht="17.25" customHeight="1" x14ac:dyDescent="0.2"/>
    <row r="599" ht="17.25" customHeight="1" x14ac:dyDescent="0.2"/>
    <row r="600" ht="17.25" customHeight="1" x14ac:dyDescent="0.2"/>
    <row r="601" ht="17.25" customHeight="1" x14ac:dyDescent="0.2"/>
    <row r="602" ht="17.25" customHeight="1" x14ac:dyDescent="0.2"/>
    <row r="603" ht="17.25" customHeight="1" x14ac:dyDescent="0.2"/>
    <row r="604" ht="17.25" customHeight="1" x14ac:dyDescent="0.2"/>
    <row r="605" ht="17.25" customHeight="1" x14ac:dyDescent="0.2"/>
    <row r="606" ht="17.25" customHeight="1" x14ac:dyDescent="0.2"/>
    <row r="607" ht="17.25" customHeight="1" x14ac:dyDescent="0.2"/>
    <row r="608" ht="17.25" customHeight="1" x14ac:dyDescent="0.2"/>
    <row r="609" ht="17.25" customHeight="1" x14ac:dyDescent="0.2"/>
    <row r="610" ht="17.25" customHeight="1" x14ac:dyDescent="0.2"/>
    <row r="611" ht="17.25" customHeight="1" x14ac:dyDescent="0.2"/>
    <row r="612" ht="17.25" customHeight="1" x14ac:dyDescent="0.2"/>
    <row r="613" ht="17.25" customHeight="1" x14ac:dyDescent="0.2"/>
    <row r="614" ht="17.25" customHeight="1" x14ac:dyDescent="0.2"/>
    <row r="615" ht="17.25" customHeight="1" x14ac:dyDescent="0.2"/>
    <row r="616" ht="17.25" customHeight="1" x14ac:dyDescent="0.2"/>
    <row r="617" ht="17.25" customHeight="1" x14ac:dyDescent="0.2"/>
    <row r="618" ht="17.25" customHeight="1" x14ac:dyDescent="0.2"/>
    <row r="619" ht="17.25" customHeight="1" x14ac:dyDescent="0.2"/>
    <row r="620" ht="17.25" customHeight="1" x14ac:dyDescent="0.2"/>
    <row r="621" ht="17.25" customHeight="1" x14ac:dyDescent="0.2"/>
    <row r="622" ht="17.25" customHeight="1" x14ac:dyDescent="0.2"/>
    <row r="623" ht="17.25" customHeight="1" x14ac:dyDescent="0.2"/>
    <row r="624" ht="17.25" customHeight="1" x14ac:dyDescent="0.2"/>
    <row r="625" ht="17.25" customHeight="1" x14ac:dyDescent="0.2"/>
    <row r="626" ht="17.25" customHeight="1" x14ac:dyDescent="0.2"/>
    <row r="627" ht="17.25" customHeight="1" x14ac:dyDescent="0.2"/>
    <row r="628" ht="17.25" customHeight="1" x14ac:dyDescent="0.2"/>
    <row r="629" ht="17.25" customHeight="1" x14ac:dyDescent="0.2"/>
    <row r="630" ht="17.25" customHeight="1" x14ac:dyDescent="0.2"/>
    <row r="631" ht="17.25" customHeight="1" x14ac:dyDescent="0.2"/>
    <row r="632" ht="17.25" customHeight="1" x14ac:dyDescent="0.2"/>
    <row r="633" ht="17.25" customHeight="1" x14ac:dyDescent="0.2"/>
    <row r="634" ht="17.25" customHeight="1" x14ac:dyDescent="0.2"/>
    <row r="635" ht="17.25" customHeight="1" x14ac:dyDescent="0.2"/>
    <row r="636" ht="17.25" customHeight="1" x14ac:dyDescent="0.2"/>
    <row r="637" ht="17.25" customHeight="1" x14ac:dyDescent="0.2"/>
    <row r="638" ht="17.25" customHeight="1" x14ac:dyDescent="0.2"/>
    <row r="639" ht="17.25" customHeight="1" x14ac:dyDescent="0.2"/>
    <row r="640" ht="17.25" customHeight="1" x14ac:dyDescent="0.2"/>
    <row r="641" ht="17.25" customHeight="1" x14ac:dyDescent="0.2"/>
    <row r="642" ht="17.25" customHeight="1" x14ac:dyDescent="0.2"/>
    <row r="643" ht="17.25" customHeight="1" x14ac:dyDescent="0.2"/>
    <row r="644" ht="17.25" customHeight="1" x14ac:dyDescent="0.2"/>
    <row r="645" ht="17.25" customHeight="1" x14ac:dyDescent="0.2"/>
    <row r="646" ht="17.25" customHeight="1" x14ac:dyDescent="0.2"/>
    <row r="647" ht="17.25" customHeight="1" x14ac:dyDescent="0.2"/>
    <row r="648" ht="17.25" customHeight="1" x14ac:dyDescent="0.2"/>
    <row r="649" ht="17.25" customHeight="1" x14ac:dyDescent="0.2"/>
    <row r="650" ht="17.25" customHeight="1" x14ac:dyDescent="0.2"/>
    <row r="651" ht="17.25" customHeight="1" x14ac:dyDescent="0.2"/>
    <row r="652" ht="17.25" customHeight="1" x14ac:dyDescent="0.2"/>
    <row r="653" ht="17.25" customHeight="1" x14ac:dyDescent="0.2"/>
    <row r="654" ht="17.25" customHeight="1" x14ac:dyDescent="0.2"/>
    <row r="655" ht="17.25" customHeight="1" x14ac:dyDescent="0.2"/>
    <row r="656" ht="17.25" customHeight="1" x14ac:dyDescent="0.2"/>
    <row r="657" ht="17.25" customHeight="1" x14ac:dyDescent="0.2"/>
    <row r="658" ht="17.25" customHeight="1" x14ac:dyDescent="0.2"/>
    <row r="659" ht="17.25" customHeight="1" x14ac:dyDescent="0.2"/>
    <row r="660" ht="17.25" customHeight="1" x14ac:dyDescent="0.2"/>
    <row r="661" ht="17.25" customHeight="1" x14ac:dyDescent="0.2"/>
    <row r="662" ht="17.25" customHeight="1" x14ac:dyDescent="0.2"/>
    <row r="663" ht="17.25" customHeight="1" x14ac:dyDescent="0.2"/>
    <row r="664" ht="17.25" customHeight="1" x14ac:dyDescent="0.2"/>
    <row r="665" ht="17.25" customHeight="1" x14ac:dyDescent="0.2"/>
    <row r="666" ht="17.25" customHeight="1" x14ac:dyDescent="0.2"/>
    <row r="667" ht="17.25" customHeight="1" x14ac:dyDescent="0.2"/>
    <row r="668" ht="17.25" customHeight="1" x14ac:dyDescent="0.2"/>
    <row r="669" ht="17.25" customHeight="1" x14ac:dyDescent="0.2"/>
    <row r="670" ht="17.25" customHeight="1" x14ac:dyDescent="0.2"/>
    <row r="671" ht="17.25" customHeight="1" x14ac:dyDescent="0.2"/>
    <row r="672" ht="17.25" customHeight="1" x14ac:dyDescent="0.2"/>
    <row r="673" ht="17.25" customHeight="1" x14ac:dyDescent="0.2"/>
    <row r="674" ht="17.25" customHeight="1" x14ac:dyDescent="0.2"/>
    <row r="675" ht="17.25" customHeight="1" x14ac:dyDescent="0.2"/>
    <row r="676" ht="17.25" customHeight="1" x14ac:dyDescent="0.2"/>
    <row r="677" ht="17.25" customHeight="1" x14ac:dyDescent="0.2"/>
    <row r="678" ht="17.25" customHeight="1" x14ac:dyDescent="0.2"/>
    <row r="679" ht="17.25" customHeight="1" x14ac:dyDescent="0.2"/>
    <row r="680" ht="17.25" customHeight="1" x14ac:dyDescent="0.2"/>
    <row r="681" ht="17.25" customHeight="1" x14ac:dyDescent="0.2"/>
    <row r="682" ht="17.25" customHeight="1" x14ac:dyDescent="0.2"/>
    <row r="683" ht="17.25" customHeight="1" x14ac:dyDescent="0.2"/>
    <row r="684" ht="17.25" customHeight="1" x14ac:dyDescent="0.2"/>
    <row r="685" ht="17.25" customHeight="1" x14ac:dyDescent="0.2"/>
    <row r="686" ht="17.25" customHeight="1" x14ac:dyDescent="0.2"/>
    <row r="687" ht="17.25" customHeight="1" x14ac:dyDescent="0.2"/>
    <row r="688" ht="17.25" customHeight="1" x14ac:dyDescent="0.2"/>
    <row r="689" ht="17.25" customHeight="1" x14ac:dyDescent="0.2"/>
    <row r="690" ht="17.25" customHeight="1" x14ac:dyDescent="0.2"/>
    <row r="691" ht="17.25" customHeight="1" x14ac:dyDescent="0.2"/>
    <row r="692" ht="17.25" customHeight="1" x14ac:dyDescent="0.2"/>
    <row r="693" ht="17.25" customHeight="1" x14ac:dyDescent="0.2"/>
    <row r="694" ht="17.25" customHeight="1" x14ac:dyDescent="0.2"/>
    <row r="695" ht="17.25" customHeight="1" x14ac:dyDescent="0.2"/>
    <row r="696" ht="17.25" customHeight="1" x14ac:dyDescent="0.2"/>
    <row r="697" ht="17.25" customHeight="1" x14ac:dyDescent="0.2"/>
    <row r="698" ht="17.25" customHeight="1" x14ac:dyDescent="0.2"/>
    <row r="699" ht="17.25" customHeight="1" x14ac:dyDescent="0.2"/>
    <row r="700" ht="17.25" customHeight="1" x14ac:dyDescent="0.2"/>
    <row r="701" ht="17.25" customHeight="1" x14ac:dyDescent="0.2"/>
    <row r="702" ht="17.25" customHeight="1" x14ac:dyDescent="0.2"/>
    <row r="703" ht="17.25" customHeight="1" x14ac:dyDescent="0.2"/>
    <row r="704" ht="17.25" customHeight="1" x14ac:dyDescent="0.2"/>
    <row r="705" ht="17.25" customHeight="1" x14ac:dyDescent="0.2"/>
    <row r="706" ht="17.25" customHeight="1" x14ac:dyDescent="0.2"/>
    <row r="707" ht="17.25" customHeight="1" x14ac:dyDescent="0.2"/>
    <row r="708" ht="17.25" customHeight="1" x14ac:dyDescent="0.2"/>
    <row r="709" ht="17.25" customHeight="1" x14ac:dyDescent="0.2"/>
    <row r="710" ht="17.25" customHeight="1" x14ac:dyDescent="0.2"/>
    <row r="711" ht="17.25" customHeight="1" x14ac:dyDescent="0.2"/>
    <row r="712" ht="17.25" customHeight="1" x14ac:dyDescent="0.2"/>
    <row r="713" ht="17.25" customHeight="1" x14ac:dyDescent="0.2"/>
    <row r="714" ht="17.25" customHeight="1" x14ac:dyDescent="0.2"/>
    <row r="715" ht="17.25" customHeight="1" x14ac:dyDescent="0.2"/>
    <row r="716" ht="17.25" customHeight="1" x14ac:dyDescent="0.2"/>
    <row r="717" ht="17.25" customHeight="1" x14ac:dyDescent="0.2"/>
    <row r="718" ht="17.25" customHeight="1" x14ac:dyDescent="0.2"/>
    <row r="719" ht="17.25" customHeight="1" x14ac:dyDescent="0.2"/>
    <row r="720" ht="17.25" customHeight="1" x14ac:dyDescent="0.2"/>
    <row r="721" ht="17.25" customHeight="1" x14ac:dyDescent="0.2"/>
    <row r="722" ht="17.25" customHeight="1" x14ac:dyDescent="0.2"/>
    <row r="723" ht="17.25" customHeight="1" x14ac:dyDescent="0.2"/>
    <row r="724" ht="17.25" customHeight="1" x14ac:dyDescent="0.2"/>
    <row r="725" ht="17.25" customHeight="1" x14ac:dyDescent="0.2"/>
    <row r="726" ht="17.25" customHeight="1" x14ac:dyDescent="0.2"/>
    <row r="727" ht="17.25" customHeight="1" x14ac:dyDescent="0.2"/>
    <row r="728" ht="17.25" customHeight="1" x14ac:dyDescent="0.2"/>
    <row r="729" ht="17.25" customHeight="1" x14ac:dyDescent="0.2"/>
    <row r="730" ht="17.25" customHeight="1" x14ac:dyDescent="0.2"/>
    <row r="731" ht="17.25" customHeight="1" x14ac:dyDescent="0.2"/>
    <row r="732" ht="17.25" customHeight="1" x14ac:dyDescent="0.2"/>
    <row r="733" ht="17.25" customHeight="1" x14ac:dyDescent="0.2"/>
    <row r="734" ht="17.25" customHeight="1" x14ac:dyDescent="0.2"/>
    <row r="735" ht="17.25" customHeight="1" x14ac:dyDescent="0.2"/>
    <row r="736" ht="17.25" customHeight="1" x14ac:dyDescent="0.2"/>
    <row r="737" ht="17.25" customHeight="1" x14ac:dyDescent="0.2"/>
    <row r="738" ht="17.25" customHeight="1" x14ac:dyDescent="0.2"/>
    <row r="739" ht="17.25" customHeight="1" x14ac:dyDescent="0.2"/>
    <row r="740" ht="17.25" customHeight="1" x14ac:dyDescent="0.2"/>
    <row r="741" ht="17.25" customHeight="1" x14ac:dyDescent="0.2"/>
    <row r="742" ht="17.25" customHeight="1" x14ac:dyDescent="0.2"/>
    <row r="743" ht="17.25" customHeight="1" x14ac:dyDescent="0.2"/>
    <row r="744" ht="17.25" customHeight="1" x14ac:dyDescent="0.2"/>
    <row r="745" ht="17.25" customHeight="1" x14ac:dyDescent="0.2"/>
    <row r="746" ht="17.25" customHeight="1" x14ac:dyDescent="0.2"/>
    <row r="747" ht="17.25" customHeight="1" x14ac:dyDescent="0.2"/>
    <row r="748" ht="17.25" customHeight="1" x14ac:dyDescent="0.2"/>
    <row r="749" ht="17.25" customHeight="1" x14ac:dyDescent="0.2"/>
    <row r="750" ht="17.25" customHeight="1" x14ac:dyDescent="0.2"/>
    <row r="751" ht="17.25" customHeight="1" x14ac:dyDescent="0.2"/>
    <row r="752" ht="17.25" customHeight="1" x14ac:dyDescent="0.2"/>
    <row r="753" ht="17.25" customHeight="1" x14ac:dyDescent="0.2"/>
    <row r="754" ht="17.25" customHeight="1" x14ac:dyDescent="0.2"/>
    <row r="755" ht="17.25" customHeight="1" x14ac:dyDescent="0.2"/>
    <row r="756" ht="17.25" customHeight="1" x14ac:dyDescent="0.2"/>
    <row r="757" ht="17.25" customHeight="1" x14ac:dyDescent="0.2"/>
    <row r="758" ht="17.25" customHeight="1" x14ac:dyDescent="0.2"/>
    <row r="759" ht="17.25" customHeight="1" x14ac:dyDescent="0.2"/>
    <row r="760" ht="17.25" customHeight="1" x14ac:dyDescent="0.2"/>
    <row r="761" ht="17.25" customHeight="1" x14ac:dyDescent="0.2"/>
    <row r="762" ht="17.25" customHeight="1" x14ac:dyDescent="0.2"/>
    <row r="763" ht="17.25" customHeight="1" x14ac:dyDescent="0.2"/>
    <row r="764" ht="17.25" customHeight="1" x14ac:dyDescent="0.2"/>
    <row r="765" ht="17.25" customHeight="1" x14ac:dyDescent="0.2"/>
    <row r="766" ht="17.25" customHeight="1" x14ac:dyDescent="0.2"/>
    <row r="767" ht="17.25" customHeight="1" x14ac:dyDescent="0.2"/>
    <row r="768" ht="17.25" customHeight="1" x14ac:dyDescent="0.2"/>
    <row r="769" ht="17.25" customHeight="1" x14ac:dyDescent="0.2"/>
    <row r="770" ht="17.25" customHeight="1" x14ac:dyDescent="0.2"/>
    <row r="771" ht="17.25" customHeight="1" x14ac:dyDescent="0.2"/>
    <row r="772" ht="17.25" customHeight="1" x14ac:dyDescent="0.2"/>
    <row r="773" ht="17.25" customHeight="1" x14ac:dyDescent="0.2"/>
    <row r="774" ht="17.25" customHeight="1" x14ac:dyDescent="0.2"/>
    <row r="775" ht="17.25" customHeight="1" x14ac:dyDescent="0.2"/>
    <row r="776" ht="17.25" customHeight="1" x14ac:dyDescent="0.2"/>
    <row r="777" ht="17.25" customHeight="1" x14ac:dyDescent="0.2"/>
    <row r="778" ht="17.25" customHeight="1" x14ac:dyDescent="0.2"/>
    <row r="779" ht="17.25" customHeight="1" x14ac:dyDescent="0.2"/>
    <row r="780" ht="17.25" customHeight="1" x14ac:dyDescent="0.2"/>
    <row r="781" ht="17.25" customHeight="1" x14ac:dyDescent="0.2"/>
    <row r="782" ht="17.25" customHeight="1" x14ac:dyDescent="0.2"/>
    <row r="783" ht="17.25" customHeight="1" x14ac:dyDescent="0.2"/>
    <row r="784" ht="17.25" customHeight="1" x14ac:dyDescent="0.2"/>
    <row r="785" ht="17.25" customHeight="1" x14ac:dyDescent="0.2"/>
    <row r="786" ht="17.25" customHeight="1" x14ac:dyDescent="0.2"/>
    <row r="787" ht="17.25" customHeight="1" x14ac:dyDescent="0.2"/>
    <row r="788" ht="17.25" customHeight="1" x14ac:dyDescent="0.2"/>
    <row r="789" ht="17.25" customHeight="1" x14ac:dyDescent="0.2"/>
    <row r="790" ht="17.25" customHeight="1" x14ac:dyDescent="0.2"/>
    <row r="791" ht="17.25" customHeight="1" x14ac:dyDescent="0.2"/>
    <row r="792" ht="17.25" customHeight="1" x14ac:dyDescent="0.2"/>
    <row r="793" ht="17.25" customHeight="1" x14ac:dyDescent="0.2"/>
    <row r="794" ht="17.25" customHeight="1" x14ac:dyDescent="0.2"/>
    <row r="795" ht="17.25" customHeight="1" x14ac:dyDescent="0.2"/>
    <row r="796" ht="17.25" customHeight="1" x14ac:dyDescent="0.2"/>
    <row r="797" ht="17.25" customHeight="1" x14ac:dyDescent="0.2"/>
    <row r="798" ht="17.25" customHeight="1" x14ac:dyDescent="0.2"/>
    <row r="799" ht="17.25" customHeight="1" x14ac:dyDescent="0.2"/>
    <row r="800" ht="17.25" customHeight="1" x14ac:dyDescent="0.2"/>
    <row r="801" ht="17.25" customHeight="1" x14ac:dyDescent="0.2"/>
    <row r="802" ht="17.25" customHeight="1" x14ac:dyDescent="0.2"/>
    <row r="803" ht="17.25" customHeight="1" x14ac:dyDescent="0.2"/>
    <row r="804" ht="17.25" customHeight="1" x14ac:dyDescent="0.2"/>
    <row r="805" ht="17.25" customHeight="1" x14ac:dyDescent="0.2"/>
    <row r="806" ht="17.25" customHeight="1" x14ac:dyDescent="0.2"/>
    <row r="807" ht="17.25" customHeight="1" x14ac:dyDescent="0.2"/>
    <row r="808" ht="17.25" customHeight="1" x14ac:dyDescent="0.2"/>
    <row r="809" ht="17.25" customHeight="1" x14ac:dyDescent="0.2"/>
    <row r="810" ht="17.25" customHeight="1" x14ac:dyDescent="0.2"/>
    <row r="811" ht="17.25" customHeight="1" x14ac:dyDescent="0.2"/>
    <row r="812" ht="17.25" customHeight="1" x14ac:dyDescent="0.2"/>
    <row r="813" ht="17.25" customHeight="1" x14ac:dyDescent="0.2"/>
    <row r="814" ht="17.25" customHeight="1" x14ac:dyDescent="0.2"/>
    <row r="815" ht="17.25" customHeight="1" x14ac:dyDescent="0.2"/>
    <row r="816" ht="17.25" customHeight="1" x14ac:dyDescent="0.2"/>
    <row r="817" ht="17.25" customHeight="1" x14ac:dyDescent="0.2"/>
    <row r="818" ht="17.25" customHeight="1" x14ac:dyDescent="0.2"/>
    <row r="819" ht="17.25" customHeight="1" x14ac:dyDescent="0.2"/>
    <row r="820" ht="17.25" customHeight="1" x14ac:dyDescent="0.2"/>
    <row r="821" ht="17.25" customHeight="1" x14ac:dyDescent="0.2"/>
    <row r="822" ht="17.25" customHeight="1" x14ac:dyDescent="0.2"/>
    <row r="823" ht="17.25" customHeight="1" x14ac:dyDescent="0.2"/>
    <row r="824" ht="17.25" customHeight="1" x14ac:dyDescent="0.2"/>
    <row r="825" ht="17.25" customHeight="1" x14ac:dyDescent="0.2"/>
    <row r="826" ht="17.25" customHeight="1" x14ac:dyDescent="0.2"/>
    <row r="827" ht="17.25" customHeight="1" x14ac:dyDescent="0.2"/>
    <row r="828" ht="17.25" customHeight="1" x14ac:dyDescent="0.2"/>
    <row r="829" ht="17.25" customHeight="1" x14ac:dyDescent="0.2"/>
    <row r="830" ht="17.25" customHeight="1" x14ac:dyDescent="0.2"/>
    <row r="831" ht="17.25" customHeight="1" x14ac:dyDescent="0.2"/>
    <row r="832" ht="17.25" customHeight="1" x14ac:dyDescent="0.2"/>
    <row r="833" ht="17.25" customHeight="1" x14ac:dyDescent="0.2"/>
    <row r="834" ht="17.25" customHeight="1" x14ac:dyDescent="0.2"/>
    <row r="835" ht="17.25" customHeight="1" x14ac:dyDescent="0.2"/>
    <row r="836" ht="17.25" customHeight="1" x14ac:dyDescent="0.2"/>
    <row r="837" ht="17.25" customHeight="1" x14ac:dyDescent="0.2"/>
    <row r="838" ht="17.25" customHeight="1" x14ac:dyDescent="0.2"/>
    <row r="839" ht="17.25" customHeight="1" x14ac:dyDescent="0.2"/>
    <row r="840" ht="17.25" customHeight="1" x14ac:dyDescent="0.2"/>
    <row r="841" ht="17.25" customHeight="1" x14ac:dyDescent="0.2"/>
    <row r="842" ht="17.25" customHeight="1" x14ac:dyDescent="0.2"/>
    <row r="843" ht="17.25" customHeight="1" x14ac:dyDescent="0.2"/>
    <row r="844" ht="17.25" customHeight="1" x14ac:dyDescent="0.2"/>
    <row r="845" ht="17.25" customHeight="1" x14ac:dyDescent="0.2"/>
    <row r="846" ht="17.25" customHeight="1" x14ac:dyDescent="0.2"/>
    <row r="847" ht="17.25" customHeight="1" x14ac:dyDescent="0.2"/>
    <row r="848" ht="17.25" customHeight="1" x14ac:dyDescent="0.2"/>
    <row r="849" ht="17.25" customHeight="1" x14ac:dyDescent="0.2"/>
    <row r="850" ht="17.25" customHeight="1" x14ac:dyDescent="0.2"/>
    <row r="851" ht="17.25" customHeight="1" x14ac:dyDescent="0.2"/>
    <row r="852" ht="17.25" customHeight="1" x14ac:dyDescent="0.2"/>
    <row r="853" ht="17.25" customHeight="1" x14ac:dyDescent="0.2"/>
    <row r="854" ht="17.25" customHeight="1" x14ac:dyDescent="0.2"/>
    <row r="855" ht="17.25" customHeight="1" x14ac:dyDescent="0.2"/>
    <row r="856" ht="17.25" customHeight="1" x14ac:dyDescent="0.2"/>
    <row r="857" ht="17.25" customHeight="1" x14ac:dyDescent="0.2"/>
    <row r="858" ht="17.25" customHeight="1" x14ac:dyDescent="0.2"/>
    <row r="859" ht="17.25" customHeight="1" x14ac:dyDescent="0.2"/>
    <row r="860" ht="17.25" customHeight="1" x14ac:dyDescent="0.2"/>
    <row r="861" ht="17.25" customHeight="1" x14ac:dyDescent="0.2"/>
    <row r="862" ht="17.25" customHeight="1" x14ac:dyDescent="0.2"/>
    <row r="863" ht="17.25" customHeight="1" x14ac:dyDescent="0.2"/>
    <row r="864" ht="17.25" customHeight="1" x14ac:dyDescent="0.2"/>
    <row r="865" ht="17.25" customHeight="1" x14ac:dyDescent="0.2"/>
    <row r="866" ht="17.25" customHeight="1" x14ac:dyDescent="0.2"/>
    <row r="867" ht="17.25" customHeight="1" x14ac:dyDescent="0.2"/>
    <row r="868" ht="17.25" customHeight="1" x14ac:dyDescent="0.2"/>
    <row r="869" ht="17.25" customHeight="1" x14ac:dyDescent="0.2"/>
    <row r="870" ht="17.25" customHeight="1" x14ac:dyDescent="0.2"/>
    <row r="871" ht="17.25" customHeight="1" x14ac:dyDescent="0.2"/>
    <row r="872" ht="17.25" customHeight="1" x14ac:dyDescent="0.2"/>
    <row r="873" ht="17.25" customHeight="1" x14ac:dyDescent="0.2"/>
    <row r="874" ht="17.25" customHeight="1" x14ac:dyDescent="0.2"/>
    <row r="875" ht="17.25" customHeight="1" x14ac:dyDescent="0.2"/>
    <row r="876" ht="17.25" customHeight="1" x14ac:dyDescent="0.2"/>
    <row r="877" ht="17.25" customHeight="1" x14ac:dyDescent="0.2"/>
    <row r="878" ht="17.25" customHeight="1" x14ac:dyDescent="0.2"/>
    <row r="879" ht="17.25" customHeight="1" x14ac:dyDescent="0.2"/>
    <row r="880" ht="17.25" customHeight="1" x14ac:dyDescent="0.2"/>
    <row r="881" ht="17.25" customHeight="1" x14ac:dyDescent="0.2"/>
    <row r="882" ht="17.25" customHeight="1" x14ac:dyDescent="0.2"/>
    <row r="883" ht="17.25" customHeight="1" x14ac:dyDescent="0.2"/>
    <row r="884" ht="17.25" customHeight="1" x14ac:dyDescent="0.2"/>
    <row r="885" ht="17.25" customHeight="1" x14ac:dyDescent="0.2"/>
    <row r="886" ht="17.25" customHeight="1" x14ac:dyDescent="0.2"/>
    <row r="887" ht="17.25" customHeight="1" x14ac:dyDescent="0.2"/>
    <row r="888" ht="17.25" customHeight="1" x14ac:dyDescent="0.2"/>
    <row r="889" ht="17.25" customHeight="1" x14ac:dyDescent="0.2"/>
    <row r="890" ht="17.25" customHeight="1" x14ac:dyDescent="0.2"/>
    <row r="891" ht="17.25" customHeight="1" x14ac:dyDescent="0.2"/>
    <row r="892" ht="17.25" customHeight="1" x14ac:dyDescent="0.2"/>
    <row r="893" ht="17.25" customHeight="1" x14ac:dyDescent="0.2"/>
    <row r="894" ht="17.25" customHeight="1" x14ac:dyDescent="0.2"/>
    <row r="895" ht="17.25" customHeight="1" x14ac:dyDescent="0.2"/>
    <row r="896" ht="17.25" customHeight="1" x14ac:dyDescent="0.2"/>
    <row r="897" ht="17.25" customHeight="1" x14ac:dyDescent="0.2"/>
    <row r="898" ht="17.25" customHeight="1" x14ac:dyDescent="0.2"/>
    <row r="899" ht="17.25" customHeight="1" x14ac:dyDescent="0.2"/>
    <row r="900" ht="17.25" customHeight="1" x14ac:dyDescent="0.2"/>
    <row r="901" ht="17.25" customHeight="1" x14ac:dyDescent="0.2"/>
    <row r="902" ht="17.25" customHeight="1" x14ac:dyDescent="0.2"/>
    <row r="903" ht="17.25" customHeight="1" x14ac:dyDescent="0.2"/>
    <row r="904" ht="17.25" customHeight="1" x14ac:dyDescent="0.2"/>
    <row r="905" ht="17.25" customHeight="1" x14ac:dyDescent="0.2"/>
    <row r="906" ht="17.25" customHeight="1" x14ac:dyDescent="0.2"/>
    <row r="907" ht="17.25" customHeight="1" x14ac:dyDescent="0.2"/>
    <row r="908" ht="17.25" customHeight="1" x14ac:dyDescent="0.2"/>
    <row r="909" ht="17.25" customHeight="1" x14ac:dyDescent="0.2"/>
    <row r="910" ht="17.25" customHeight="1" x14ac:dyDescent="0.2"/>
    <row r="911" ht="17.25" customHeight="1" x14ac:dyDescent="0.2"/>
    <row r="912" ht="17.25" customHeight="1" x14ac:dyDescent="0.2"/>
    <row r="913" ht="17.25" customHeight="1" x14ac:dyDescent="0.2"/>
    <row r="914" ht="17.25" customHeight="1" x14ac:dyDescent="0.2"/>
    <row r="915" ht="17.25" customHeight="1" x14ac:dyDescent="0.2"/>
    <row r="916" ht="17.25" customHeight="1" x14ac:dyDescent="0.2"/>
    <row r="917" ht="17.25" customHeight="1" x14ac:dyDescent="0.2"/>
    <row r="918" ht="17.25" customHeight="1" x14ac:dyDescent="0.2"/>
    <row r="919" ht="17.25" customHeight="1" x14ac:dyDescent="0.2"/>
    <row r="920" ht="17.25" customHeight="1" x14ac:dyDescent="0.2"/>
    <row r="921" ht="17.25" customHeight="1" x14ac:dyDescent="0.2"/>
    <row r="922" ht="17.25" customHeight="1" x14ac:dyDescent="0.2"/>
    <row r="923" ht="17.25" customHeight="1" x14ac:dyDescent="0.2"/>
    <row r="924" ht="17.25" customHeight="1" x14ac:dyDescent="0.2"/>
    <row r="925" ht="17.25" customHeight="1" x14ac:dyDescent="0.2"/>
    <row r="926" ht="17.25" customHeight="1" x14ac:dyDescent="0.2"/>
    <row r="927" ht="17.25" customHeight="1" x14ac:dyDescent="0.2"/>
    <row r="928" ht="17.25" customHeight="1" x14ac:dyDescent="0.2"/>
    <row r="929" ht="17.25" customHeight="1" x14ac:dyDescent="0.2"/>
    <row r="930" ht="17.25" customHeight="1" x14ac:dyDescent="0.2"/>
    <row r="931" ht="17.25" customHeight="1" x14ac:dyDescent="0.2"/>
    <row r="932" ht="17.25" customHeight="1" x14ac:dyDescent="0.2"/>
    <row r="933" ht="17.25" customHeight="1" x14ac:dyDescent="0.2"/>
    <row r="934" ht="17.25" customHeight="1" x14ac:dyDescent="0.2"/>
    <row r="935" ht="17.25" customHeight="1" x14ac:dyDescent="0.2"/>
    <row r="936" ht="17.25" customHeight="1" x14ac:dyDescent="0.2"/>
    <row r="937" ht="17.25" customHeight="1" x14ac:dyDescent="0.2"/>
    <row r="938" ht="17.25" customHeight="1" x14ac:dyDescent="0.2"/>
    <row r="939" ht="17.25" customHeight="1" x14ac:dyDescent="0.2"/>
    <row r="940" ht="17.25" customHeight="1" x14ac:dyDescent="0.2"/>
    <row r="941" ht="17.25" customHeight="1" x14ac:dyDescent="0.2"/>
    <row r="942" ht="17.25" customHeight="1" x14ac:dyDescent="0.2"/>
    <row r="943" ht="17.25" customHeight="1" x14ac:dyDescent="0.2"/>
    <row r="944" ht="17.25" customHeight="1" x14ac:dyDescent="0.2"/>
    <row r="945" ht="17.25" customHeight="1" x14ac:dyDescent="0.2"/>
    <row r="946" ht="17.25" customHeight="1" x14ac:dyDescent="0.2"/>
    <row r="947" ht="17.25" customHeight="1" x14ac:dyDescent="0.2"/>
    <row r="948" ht="17.25" customHeight="1" x14ac:dyDescent="0.2"/>
    <row r="949" ht="17.25" customHeight="1" x14ac:dyDescent="0.2"/>
    <row r="950" ht="17.25" customHeight="1" x14ac:dyDescent="0.2"/>
    <row r="951" ht="17.25" customHeight="1" x14ac:dyDescent="0.2"/>
    <row r="952" ht="17.25" customHeight="1" x14ac:dyDescent="0.2"/>
    <row r="953" ht="17.25" customHeight="1" x14ac:dyDescent="0.2"/>
    <row r="954" ht="17.25" customHeight="1" x14ac:dyDescent="0.2"/>
    <row r="955" ht="17.25" customHeight="1" x14ac:dyDescent="0.2"/>
    <row r="956" ht="17.25" customHeight="1" x14ac:dyDescent="0.2"/>
    <row r="957" ht="17.25" customHeight="1" x14ac:dyDescent="0.2"/>
    <row r="958" ht="17.25" customHeight="1" x14ac:dyDescent="0.2"/>
    <row r="959" ht="17.25" customHeight="1" x14ac:dyDescent="0.2"/>
    <row r="960" ht="17.25" customHeight="1" x14ac:dyDescent="0.2"/>
    <row r="961" ht="17.25" customHeight="1" x14ac:dyDescent="0.2"/>
    <row r="962" ht="17.25" customHeight="1" x14ac:dyDescent="0.2"/>
    <row r="963" ht="17.25" customHeight="1" x14ac:dyDescent="0.2"/>
    <row r="964" ht="17.25" customHeight="1" x14ac:dyDescent="0.2"/>
    <row r="965" ht="17.25" customHeight="1" x14ac:dyDescent="0.2"/>
    <row r="966" ht="17.25" customHeight="1" x14ac:dyDescent="0.2"/>
    <row r="967" ht="17.25" customHeight="1" x14ac:dyDescent="0.2"/>
    <row r="968" ht="17.25" customHeight="1" x14ac:dyDescent="0.2"/>
    <row r="969" ht="17.25" customHeight="1" x14ac:dyDescent="0.2"/>
    <row r="970" ht="17.25" customHeight="1" x14ac:dyDescent="0.2"/>
    <row r="971" ht="17.25" customHeight="1" x14ac:dyDescent="0.2"/>
    <row r="972" ht="17.25" customHeight="1" x14ac:dyDescent="0.2"/>
    <row r="973" ht="17.25" customHeight="1" x14ac:dyDescent="0.2"/>
    <row r="974" ht="17.25" customHeight="1" x14ac:dyDescent="0.2"/>
    <row r="975" ht="17.25" customHeight="1" x14ac:dyDescent="0.2"/>
    <row r="976" ht="17.25" customHeight="1" x14ac:dyDescent="0.2"/>
    <row r="977" ht="17.25" customHeight="1" x14ac:dyDescent="0.2"/>
    <row r="978" ht="17.25" customHeight="1" x14ac:dyDescent="0.2"/>
    <row r="979" ht="17.25" customHeight="1" x14ac:dyDescent="0.2"/>
    <row r="980" ht="17.25" customHeight="1" x14ac:dyDescent="0.2"/>
    <row r="981" ht="17.25" customHeight="1" x14ac:dyDescent="0.2"/>
    <row r="982" ht="17.25" customHeight="1" x14ac:dyDescent="0.2"/>
    <row r="983" ht="17.25" customHeight="1" x14ac:dyDescent="0.2"/>
    <row r="984" ht="17.25" customHeight="1" x14ac:dyDescent="0.2"/>
    <row r="985" ht="17.25" customHeight="1" x14ac:dyDescent="0.2"/>
    <row r="986" ht="17.25" customHeight="1" x14ac:dyDescent="0.2"/>
    <row r="987" ht="17.25" customHeight="1" x14ac:dyDescent="0.2"/>
    <row r="988" ht="17.25" customHeight="1" x14ac:dyDescent="0.2"/>
    <row r="989" ht="17.25" customHeight="1" x14ac:dyDescent="0.2"/>
    <row r="990" ht="17.25" customHeight="1" x14ac:dyDescent="0.2"/>
    <row r="991" ht="17.25" customHeight="1" x14ac:dyDescent="0.2"/>
    <row r="992" ht="17.25" customHeight="1" x14ac:dyDescent="0.2"/>
    <row r="993" ht="17.25" customHeight="1" x14ac:dyDescent="0.2"/>
    <row r="994" ht="17.25" customHeight="1" x14ac:dyDescent="0.2"/>
    <row r="995" ht="17.25" customHeight="1" x14ac:dyDescent="0.2"/>
    <row r="996" ht="17.25" customHeight="1" x14ac:dyDescent="0.2"/>
    <row r="997" ht="17.25" customHeight="1" x14ac:dyDescent="0.2"/>
    <row r="998" ht="17.25" customHeight="1" x14ac:dyDescent="0.2"/>
    <row r="999" ht="17.25" customHeight="1" x14ac:dyDescent="0.2"/>
    <row r="1000" ht="17.25" customHeight="1" x14ac:dyDescent="0.2"/>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pane ySplit="2" topLeftCell="A3" activePane="bottomLeft" state="frozen"/>
      <selection pane="bottomLeft" activeCell="M10" sqref="M10"/>
    </sheetView>
  </sheetViews>
  <sheetFormatPr defaultRowHeight="15" x14ac:dyDescent="0.25"/>
  <cols>
    <col min="1" max="1" width="23.7109375" bestFit="1" customWidth="1"/>
    <col min="2" max="2" width="19.85546875" bestFit="1" customWidth="1"/>
    <col min="3" max="3" width="16" customWidth="1"/>
    <col min="4" max="4" width="10.140625" customWidth="1"/>
    <col min="5" max="5" width="15.140625" bestFit="1" customWidth="1"/>
    <col min="6" max="6" width="17.28515625" style="133" customWidth="1"/>
    <col min="7" max="7" width="41.140625" customWidth="1"/>
    <col min="8" max="8" width="37.85546875" style="133" customWidth="1"/>
    <col min="9" max="9" width="16.85546875" bestFit="1" customWidth="1"/>
    <col min="10" max="10" width="18.7109375" customWidth="1"/>
    <col min="11" max="12" width="12.28515625" bestFit="1" customWidth="1"/>
  </cols>
  <sheetData>
    <row r="1" spans="1:11" s="89" customFormat="1" x14ac:dyDescent="0.25">
      <c r="A1" s="101" t="s">
        <v>36</v>
      </c>
      <c r="B1" s="102"/>
      <c r="C1" s="101"/>
      <c r="D1" s="102"/>
      <c r="E1" s="102"/>
      <c r="F1" s="102"/>
      <c r="G1" s="102"/>
      <c r="H1" s="102"/>
      <c r="I1" s="102"/>
      <c r="J1" s="102"/>
    </row>
    <row r="2" spans="1:11" s="128" customFormat="1" x14ac:dyDescent="0.25">
      <c r="A2" s="126" t="s">
        <v>16</v>
      </c>
      <c r="B2" s="126" t="s">
        <v>18</v>
      </c>
      <c r="C2" s="126" t="s">
        <v>20</v>
      </c>
      <c r="D2" s="126" t="s">
        <v>22</v>
      </c>
      <c r="E2" s="126" t="s">
        <v>24</v>
      </c>
      <c r="F2" s="126" t="s">
        <v>26</v>
      </c>
      <c r="G2" s="126" t="s">
        <v>28</v>
      </c>
      <c r="H2" s="126" t="s">
        <v>30</v>
      </c>
      <c r="I2" s="126" t="s">
        <v>32</v>
      </c>
      <c r="J2" s="126" t="s">
        <v>34</v>
      </c>
      <c r="K2" s="127"/>
    </row>
    <row r="3" spans="1:11" x14ac:dyDescent="0.25">
      <c r="A3" s="2" t="s">
        <v>37</v>
      </c>
      <c r="B3" s="2" t="s">
        <v>38</v>
      </c>
      <c r="C3" s="2" t="s">
        <v>39</v>
      </c>
      <c r="D3" s="103">
        <v>41456</v>
      </c>
      <c r="E3" s="104">
        <f>MONTH(D3)</f>
        <v>7</v>
      </c>
      <c r="F3" s="159" t="s">
        <v>40</v>
      </c>
      <c r="G3" s="2" t="s">
        <v>41</v>
      </c>
      <c r="H3" s="160" t="s">
        <v>42</v>
      </c>
      <c r="I3" s="2" t="s">
        <v>43</v>
      </c>
      <c r="J3" s="106">
        <v>1473589.0469999998</v>
      </c>
      <c r="K3" s="80"/>
    </row>
    <row r="4" spans="1:11" x14ac:dyDescent="0.25">
      <c r="A4" s="2" t="s">
        <v>37</v>
      </c>
      <c r="B4" s="2" t="s">
        <v>38</v>
      </c>
      <c r="C4" s="2" t="s">
        <v>39</v>
      </c>
      <c r="D4" s="103">
        <v>41487</v>
      </c>
      <c r="E4" s="104">
        <f t="shared" ref="E4:E62" si="0">MONTH(D4)</f>
        <v>8</v>
      </c>
      <c r="F4" s="159" t="s">
        <v>40</v>
      </c>
      <c r="G4" s="2" t="s">
        <v>41</v>
      </c>
      <c r="H4" s="160" t="s">
        <v>42</v>
      </c>
      <c r="I4" s="2" t="s">
        <v>43</v>
      </c>
      <c r="J4" s="106">
        <v>1419296.1002499999</v>
      </c>
      <c r="K4" s="80"/>
    </row>
    <row r="5" spans="1:11" x14ac:dyDescent="0.25">
      <c r="A5" s="2" t="s">
        <v>37</v>
      </c>
      <c r="B5" s="2" t="s">
        <v>38</v>
      </c>
      <c r="C5" s="2" t="s">
        <v>39</v>
      </c>
      <c r="D5" s="103">
        <v>41518</v>
      </c>
      <c r="E5" s="104">
        <f t="shared" si="0"/>
        <v>9</v>
      </c>
      <c r="F5" s="159" t="s">
        <v>40</v>
      </c>
      <c r="G5" s="2" t="s">
        <v>41</v>
      </c>
      <c r="H5" s="160" t="s">
        <v>42</v>
      </c>
      <c r="I5" s="2" t="s">
        <v>43</v>
      </c>
      <c r="J5" s="106">
        <v>1310673.21</v>
      </c>
      <c r="K5" s="80"/>
    </row>
    <row r="6" spans="1:11" x14ac:dyDescent="0.25">
      <c r="A6" s="2" t="s">
        <v>37</v>
      </c>
      <c r="B6" s="2" t="s">
        <v>38</v>
      </c>
      <c r="C6" s="2" t="s">
        <v>39</v>
      </c>
      <c r="D6" s="103">
        <v>41548</v>
      </c>
      <c r="E6" s="104">
        <f t="shared" si="0"/>
        <v>10</v>
      </c>
      <c r="F6" s="159" t="s">
        <v>40</v>
      </c>
      <c r="G6" s="2" t="s">
        <v>41</v>
      </c>
      <c r="H6" s="160" t="s">
        <v>42</v>
      </c>
      <c r="I6" s="2" t="s">
        <v>43</v>
      </c>
      <c r="J6" s="106">
        <v>1301024.7319999998</v>
      </c>
      <c r="K6" s="80"/>
    </row>
    <row r="7" spans="1:11" x14ac:dyDescent="0.25">
      <c r="A7" s="2" t="s">
        <v>37</v>
      </c>
      <c r="B7" s="2" t="s">
        <v>38</v>
      </c>
      <c r="C7" s="2" t="s">
        <v>39</v>
      </c>
      <c r="D7" s="103">
        <v>41579</v>
      </c>
      <c r="E7" s="104">
        <f t="shared" si="0"/>
        <v>11</v>
      </c>
      <c r="F7" s="159" t="s">
        <v>40</v>
      </c>
      <c r="G7" s="2" t="s">
        <v>41</v>
      </c>
      <c r="H7" s="160" t="s">
        <v>42</v>
      </c>
      <c r="I7" s="2" t="s">
        <v>43</v>
      </c>
      <c r="J7" s="106">
        <v>1373822.8629999999</v>
      </c>
    </row>
    <row r="8" spans="1:11" x14ac:dyDescent="0.25">
      <c r="A8" s="2" t="s">
        <v>37</v>
      </c>
      <c r="B8" s="2" t="s">
        <v>38</v>
      </c>
      <c r="C8" s="2" t="s">
        <v>39</v>
      </c>
      <c r="D8" s="103">
        <v>41609</v>
      </c>
      <c r="E8" s="104">
        <f t="shared" si="0"/>
        <v>12</v>
      </c>
      <c r="F8" s="159" t="s">
        <v>40</v>
      </c>
      <c r="G8" s="2" t="s">
        <v>41</v>
      </c>
      <c r="H8" s="160" t="s">
        <v>42</v>
      </c>
      <c r="I8" s="2" t="s">
        <v>43</v>
      </c>
      <c r="J8" s="106">
        <v>1340623.0372500001</v>
      </c>
    </row>
    <row r="9" spans="1:11" x14ac:dyDescent="0.25">
      <c r="A9" s="2" t="s">
        <v>37</v>
      </c>
      <c r="B9" s="2" t="s">
        <v>38</v>
      </c>
      <c r="C9" s="2" t="s">
        <v>39</v>
      </c>
      <c r="D9" s="103">
        <v>41640</v>
      </c>
      <c r="E9" s="104">
        <f t="shared" si="0"/>
        <v>1</v>
      </c>
      <c r="F9" s="159" t="s">
        <v>40</v>
      </c>
      <c r="G9" s="2" t="s">
        <v>41</v>
      </c>
      <c r="H9" s="160" t="s">
        <v>42</v>
      </c>
      <c r="I9" s="2" t="s">
        <v>43</v>
      </c>
      <c r="J9" s="106">
        <v>1948962.5522499997</v>
      </c>
    </row>
    <row r="10" spans="1:11" x14ac:dyDescent="0.25">
      <c r="A10" s="2" t="s">
        <v>37</v>
      </c>
      <c r="B10" s="2" t="s">
        <v>38</v>
      </c>
      <c r="C10" s="2" t="s">
        <v>39</v>
      </c>
      <c r="D10" s="103">
        <v>41671</v>
      </c>
      <c r="E10" s="104">
        <f t="shared" si="0"/>
        <v>2</v>
      </c>
      <c r="F10" s="159" t="s">
        <v>40</v>
      </c>
      <c r="G10" s="2" t="s">
        <v>41</v>
      </c>
      <c r="H10" s="160" t="s">
        <v>42</v>
      </c>
      <c r="I10" s="2" t="s">
        <v>43</v>
      </c>
      <c r="J10" s="106">
        <v>1725161.6969999999</v>
      </c>
    </row>
    <row r="11" spans="1:11" x14ac:dyDescent="0.25">
      <c r="A11" s="2" t="s">
        <v>37</v>
      </c>
      <c r="B11" s="2" t="s">
        <v>38</v>
      </c>
      <c r="C11" s="2" t="s">
        <v>39</v>
      </c>
      <c r="D11" s="103">
        <v>41699</v>
      </c>
      <c r="E11" s="104">
        <f t="shared" si="0"/>
        <v>3</v>
      </c>
      <c r="F11" s="159" t="s">
        <v>40</v>
      </c>
      <c r="G11" s="2" t="s">
        <v>41</v>
      </c>
      <c r="H11" s="160" t="s">
        <v>42</v>
      </c>
      <c r="I11" s="2" t="s">
        <v>43</v>
      </c>
      <c r="J11" s="106">
        <v>1818208.6194999998</v>
      </c>
    </row>
    <row r="12" spans="1:11" x14ac:dyDescent="0.25">
      <c r="A12" s="2" t="s">
        <v>37</v>
      </c>
      <c r="B12" s="2" t="s">
        <v>38</v>
      </c>
      <c r="C12" s="2" t="s">
        <v>39</v>
      </c>
      <c r="D12" s="103">
        <v>41730</v>
      </c>
      <c r="E12" s="104">
        <f t="shared" si="0"/>
        <v>4</v>
      </c>
      <c r="F12" s="159" t="s">
        <v>40</v>
      </c>
      <c r="G12" s="2" t="s">
        <v>41</v>
      </c>
      <c r="H12" s="160" t="s">
        <v>42</v>
      </c>
      <c r="I12" s="2" t="s">
        <v>43</v>
      </c>
      <c r="J12" s="106">
        <v>1328501.68325</v>
      </c>
    </row>
    <row r="13" spans="1:11" x14ac:dyDescent="0.25">
      <c r="A13" s="2" t="s">
        <v>37</v>
      </c>
      <c r="B13" s="2" t="s">
        <v>38</v>
      </c>
      <c r="C13" s="2" t="s">
        <v>39</v>
      </c>
      <c r="D13" s="103">
        <v>41760</v>
      </c>
      <c r="E13" s="104">
        <f t="shared" si="0"/>
        <v>5</v>
      </c>
      <c r="F13" s="159" t="s">
        <v>40</v>
      </c>
      <c r="G13" s="2" t="s">
        <v>41</v>
      </c>
      <c r="H13" s="160" t="s">
        <v>42</v>
      </c>
      <c r="I13" s="2" t="s">
        <v>43</v>
      </c>
      <c r="J13" s="106">
        <v>1344117.2814999998</v>
      </c>
    </row>
    <row r="14" spans="1:11" x14ac:dyDescent="0.25">
      <c r="A14" s="2" t="s">
        <v>37</v>
      </c>
      <c r="B14" s="2" t="s">
        <v>38</v>
      </c>
      <c r="C14" s="2" t="s">
        <v>39</v>
      </c>
      <c r="D14" s="103">
        <v>41791</v>
      </c>
      <c r="E14" s="104">
        <f t="shared" si="0"/>
        <v>6</v>
      </c>
      <c r="F14" s="159" t="s">
        <v>40</v>
      </c>
      <c r="G14" s="2" t="s">
        <v>41</v>
      </c>
      <c r="H14" s="160" t="s">
        <v>42</v>
      </c>
      <c r="I14" s="2" t="s">
        <v>43</v>
      </c>
      <c r="J14" s="106">
        <v>1291609.1335</v>
      </c>
    </row>
    <row r="15" spans="1:11" x14ac:dyDescent="0.25">
      <c r="A15" s="2" t="s">
        <v>37</v>
      </c>
      <c r="B15" s="2" t="s">
        <v>38</v>
      </c>
      <c r="C15" s="2" t="s">
        <v>39</v>
      </c>
      <c r="D15" s="103">
        <v>41456</v>
      </c>
      <c r="E15" s="104">
        <f t="shared" si="0"/>
        <v>7</v>
      </c>
      <c r="F15" s="159" t="s">
        <v>40</v>
      </c>
      <c r="G15" s="2" t="s">
        <v>41</v>
      </c>
      <c r="H15" s="160" t="s">
        <v>44</v>
      </c>
      <c r="I15" s="2" t="s">
        <v>43</v>
      </c>
      <c r="J15" s="106">
        <v>1620947.9516999999</v>
      </c>
    </row>
    <row r="16" spans="1:11" x14ac:dyDescent="0.25">
      <c r="A16" s="2" t="s">
        <v>37</v>
      </c>
      <c r="B16" s="2" t="s">
        <v>38</v>
      </c>
      <c r="C16" s="2" t="s">
        <v>39</v>
      </c>
      <c r="D16" s="103">
        <v>41487</v>
      </c>
      <c r="E16" s="104">
        <f t="shared" si="0"/>
        <v>8</v>
      </c>
      <c r="F16" s="159" t="s">
        <v>40</v>
      </c>
      <c r="G16" s="2" t="s">
        <v>41</v>
      </c>
      <c r="H16" s="160" t="s">
        <v>44</v>
      </c>
      <c r="I16" s="2" t="s">
        <v>43</v>
      </c>
      <c r="J16" s="106">
        <v>1561225.710275</v>
      </c>
    </row>
    <row r="17" spans="1:10" x14ac:dyDescent="0.25">
      <c r="A17" s="2" t="s">
        <v>37</v>
      </c>
      <c r="B17" s="2" t="s">
        <v>38</v>
      </c>
      <c r="C17" s="2" t="s">
        <v>39</v>
      </c>
      <c r="D17" s="103">
        <v>41518</v>
      </c>
      <c r="E17" s="104">
        <f t="shared" si="0"/>
        <v>9</v>
      </c>
      <c r="F17" s="159" t="s">
        <v>40</v>
      </c>
      <c r="G17" s="2" t="s">
        <v>41</v>
      </c>
      <c r="H17" s="160" t="s">
        <v>44</v>
      </c>
      <c r="I17" s="2" t="s">
        <v>43</v>
      </c>
      <c r="J17" s="106">
        <v>1441740.531</v>
      </c>
    </row>
    <row r="18" spans="1:10" x14ac:dyDescent="0.25">
      <c r="A18" s="2" t="s">
        <v>37</v>
      </c>
      <c r="B18" s="2" t="s">
        <v>38</v>
      </c>
      <c r="C18" s="2" t="s">
        <v>39</v>
      </c>
      <c r="D18" s="103">
        <v>41548</v>
      </c>
      <c r="E18" s="104">
        <f t="shared" si="0"/>
        <v>10</v>
      </c>
      <c r="F18" s="159" t="s">
        <v>40</v>
      </c>
      <c r="G18" s="2" t="s">
        <v>41</v>
      </c>
      <c r="H18" s="160" t="s">
        <v>44</v>
      </c>
      <c r="I18" s="2" t="s">
        <v>43</v>
      </c>
      <c r="J18" s="106">
        <v>1431127.2052</v>
      </c>
    </row>
    <row r="19" spans="1:10" x14ac:dyDescent="0.25">
      <c r="A19" s="2" t="s">
        <v>37</v>
      </c>
      <c r="B19" s="2" t="s">
        <v>38</v>
      </c>
      <c r="C19" s="2" t="s">
        <v>39</v>
      </c>
      <c r="D19" s="103">
        <v>41579</v>
      </c>
      <c r="E19" s="104">
        <f t="shared" si="0"/>
        <v>11</v>
      </c>
      <c r="F19" s="159" t="s">
        <v>40</v>
      </c>
      <c r="G19" s="2" t="s">
        <v>41</v>
      </c>
      <c r="H19" s="160" t="s">
        <v>44</v>
      </c>
      <c r="I19" s="2" t="s">
        <v>43</v>
      </c>
      <c r="J19" s="106">
        <v>1511205.1492999999</v>
      </c>
    </row>
    <row r="20" spans="1:10" x14ac:dyDescent="0.25">
      <c r="A20" s="2" t="s">
        <v>37</v>
      </c>
      <c r="B20" s="2" t="s">
        <v>38</v>
      </c>
      <c r="C20" s="2" t="s">
        <v>39</v>
      </c>
      <c r="D20" s="103">
        <v>41609</v>
      </c>
      <c r="E20" s="104">
        <f t="shared" si="0"/>
        <v>12</v>
      </c>
      <c r="F20" s="159" t="s">
        <v>40</v>
      </c>
      <c r="G20" s="2" t="s">
        <v>41</v>
      </c>
      <c r="H20" s="160" t="s">
        <v>44</v>
      </c>
      <c r="I20" s="2" t="s">
        <v>43</v>
      </c>
      <c r="J20" s="106">
        <v>1474685.3409750003</v>
      </c>
    </row>
    <row r="21" spans="1:10" x14ac:dyDescent="0.25">
      <c r="A21" s="2" t="s">
        <v>37</v>
      </c>
      <c r="B21" s="2" t="s">
        <v>38</v>
      </c>
      <c r="C21" s="2" t="s">
        <v>39</v>
      </c>
      <c r="D21" s="103">
        <v>41640</v>
      </c>
      <c r="E21" s="104">
        <f t="shared" si="0"/>
        <v>1</v>
      </c>
      <c r="F21" s="159" t="s">
        <v>40</v>
      </c>
      <c r="G21" s="2" t="s">
        <v>41</v>
      </c>
      <c r="H21" s="160" t="s">
        <v>44</v>
      </c>
      <c r="I21" s="2" t="s">
        <v>43</v>
      </c>
      <c r="J21" s="106">
        <v>2143858.8074749997</v>
      </c>
    </row>
    <row r="22" spans="1:10" x14ac:dyDescent="0.25">
      <c r="A22" s="2" t="s">
        <v>37</v>
      </c>
      <c r="B22" s="2" t="s">
        <v>38</v>
      </c>
      <c r="C22" s="2" t="s">
        <v>39</v>
      </c>
      <c r="D22" s="103">
        <v>41671</v>
      </c>
      <c r="E22" s="104">
        <f t="shared" si="0"/>
        <v>2</v>
      </c>
      <c r="F22" s="159" t="s">
        <v>40</v>
      </c>
      <c r="G22" s="2" t="s">
        <v>41</v>
      </c>
      <c r="H22" s="160" t="s">
        <v>44</v>
      </c>
      <c r="I22" s="2" t="s">
        <v>43</v>
      </c>
      <c r="J22" s="106">
        <v>1897677.8667000001</v>
      </c>
    </row>
    <row r="23" spans="1:10" x14ac:dyDescent="0.25">
      <c r="A23" s="2" t="s">
        <v>37</v>
      </c>
      <c r="B23" s="2" t="s">
        <v>38</v>
      </c>
      <c r="C23" s="2" t="s">
        <v>39</v>
      </c>
      <c r="D23" s="103">
        <v>41699</v>
      </c>
      <c r="E23" s="104">
        <f t="shared" si="0"/>
        <v>3</v>
      </c>
      <c r="F23" s="159" t="s">
        <v>40</v>
      </c>
      <c r="G23" s="2" t="s">
        <v>41</v>
      </c>
      <c r="H23" s="160" t="s">
        <v>44</v>
      </c>
      <c r="I23" s="2" t="s">
        <v>43</v>
      </c>
      <c r="J23" s="106">
        <v>2000029.4814499998</v>
      </c>
    </row>
    <row r="24" spans="1:10" x14ac:dyDescent="0.25">
      <c r="A24" s="2" t="s">
        <v>37</v>
      </c>
      <c r="B24" s="2" t="s">
        <v>38</v>
      </c>
      <c r="C24" s="2" t="s">
        <v>39</v>
      </c>
      <c r="D24" s="103">
        <v>41730</v>
      </c>
      <c r="E24" s="104">
        <f t="shared" si="0"/>
        <v>4</v>
      </c>
      <c r="F24" s="159" t="s">
        <v>40</v>
      </c>
      <c r="G24" s="2" t="s">
        <v>41</v>
      </c>
      <c r="H24" s="160" t="s">
        <v>44</v>
      </c>
      <c r="I24" s="2" t="s">
        <v>43</v>
      </c>
      <c r="J24" s="106">
        <v>1461351.8515750002</v>
      </c>
    </row>
    <row r="25" spans="1:10" x14ac:dyDescent="0.25">
      <c r="A25" s="2" t="s">
        <v>37</v>
      </c>
      <c r="B25" s="2" t="s">
        <v>38</v>
      </c>
      <c r="C25" s="2" t="s">
        <v>39</v>
      </c>
      <c r="D25" s="103">
        <v>41760</v>
      </c>
      <c r="E25" s="104">
        <f t="shared" si="0"/>
        <v>5</v>
      </c>
      <c r="F25" s="159" t="s">
        <v>40</v>
      </c>
      <c r="G25" s="2" t="s">
        <v>41</v>
      </c>
      <c r="H25" s="160" t="s">
        <v>44</v>
      </c>
      <c r="I25" s="2" t="s">
        <v>43</v>
      </c>
      <c r="J25" s="106">
        <v>1478529.0096499999</v>
      </c>
    </row>
    <row r="26" spans="1:10" x14ac:dyDescent="0.25">
      <c r="A26" s="2" t="s">
        <v>37</v>
      </c>
      <c r="B26" s="2" t="s">
        <v>38</v>
      </c>
      <c r="C26" s="2" t="s">
        <v>39</v>
      </c>
      <c r="D26" s="103">
        <v>41791</v>
      </c>
      <c r="E26" s="104">
        <f t="shared" si="0"/>
        <v>6</v>
      </c>
      <c r="F26" s="159" t="s">
        <v>40</v>
      </c>
      <c r="G26" s="2" t="s">
        <v>41</v>
      </c>
      <c r="H26" s="160" t="s">
        <v>44</v>
      </c>
      <c r="I26" s="2" t="s">
        <v>43</v>
      </c>
      <c r="J26" s="106">
        <v>1420770.04685</v>
      </c>
    </row>
    <row r="27" spans="1:10" x14ac:dyDescent="0.25">
      <c r="A27" s="2" t="s">
        <v>37</v>
      </c>
      <c r="B27" s="2" t="s">
        <v>38</v>
      </c>
      <c r="C27" s="2" t="s">
        <v>39</v>
      </c>
      <c r="D27" s="103">
        <v>41456</v>
      </c>
      <c r="E27" s="104">
        <f t="shared" si="0"/>
        <v>7</v>
      </c>
      <c r="F27" s="159" t="s">
        <v>40</v>
      </c>
      <c r="G27" s="2" t="s">
        <v>45</v>
      </c>
      <c r="H27" s="160" t="s">
        <v>42</v>
      </c>
      <c r="I27" s="2" t="s">
        <v>43</v>
      </c>
      <c r="J27" s="106">
        <v>567331.78309499996</v>
      </c>
    </row>
    <row r="28" spans="1:10" x14ac:dyDescent="0.25">
      <c r="A28" s="2" t="s">
        <v>37</v>
      </c>
      <c r="B28" s="2" t="s">
        <v>38</v>
      </c>
      <c r="C28" s="2" t="s">
        <v>39</v>
      </c>
      <c r="D28" s="103">
        <v>41487</v>
      </c>
      <c r="E28" s="104">
        <f t="shared" si="0"/>
        <v>8</v>
      </c>
      <c r="F28" s="159" t="s">
        <v>40</v>
      </c>
      <c r="G28" s="2" t="s">
        <v>45</v>
      </c>
      <c r="H28" s="160" t="s">
        <v>42</v>
      </c>
      <c r="I28" s="2" t="s">
        <v>43</v>
      </c>
      <c r="J28" s="106">
        <v>546428.99859624996</v>
      </c>
    </row>
    <row r="29" spans="1:10" x14ac:dyDescent="0.25">
      <c r="A29" s="2" t="s">
        <v>37</v>
      </c>
      <c r="B29" s="2" t="s">
        <v>38</v>
      </c>
      <c r="C29" s="2" t="s">
        <v>39</v>
      </c>
      <c r="D29" s="103">
        <v>41518</v>
      </c>
      <c r="E29" s="104">
        <f t="shared" si="0"/>
        <v>9</v>
      </c>
      <c r="F29" s="159" t="s">
        <v>40</v>
      </c>
      <c r="G29" s="2" t="s">
        <v>45</v>
      </c>
      <c r="H29" s="160" t="s">
        <v>42</v>
      </c>
      <c r="I29" s="2" t="s">
        <v>43</v>
      </c>
      <c r="J29" s="106">
        <v>504609.18584999995</v>
      </c>
    </row>
    <row r="30" spans="1:10" x14ac:dyDescent="0.25">
      <c r="A30" s="2" t="s">
        <v>37</v>
      </c>
      <c r="B30" s="2" t="s">
        <v>38</v>
      </c>
      <c r="C30" s="2" t="s">
        <v>39</v>
      </c>
      <c r="D30" s="103">
        <v>41548</v>
      </c>
      <c r="E30" s="104">
        <f t="shared" si="0"/>
        <v>10</v>
      </c>
      <c r="F30" s="159" t="s">
        <v>40</v>
      </c>
      <c r="G30" s="2" t="s">
        <v>45</v>
      </c>
      <c r="H30" s="160" t="s">
        <v>42</v>
      </c>
      <c r="I30" s="2" t="s">
        <v>43</v>
      </c>
      <c r="J30" s="106">
        <v>500894.52181999997</v>
      </c>
    </row>
    <row r="31" spans="1:10" x14ac:dyDescent="0.25">
      <c r="A31" s="2" t="s">
        <v>37</v>
      </c>
      <c r="B31" s="2" t="s">
        <v>38</v>
      </c>
      <c r="C31" s="2" t="s">
        <v>39</v>
      </c>
      <c r="D31" s="103">
        <v>41579</v>
      </c>
      <c r="E31" s="104">
        <f t="shared" si="0"/>
        <v>11</v>
      </c>
      <c r="F31" s="159" t="s">
        <v>40</v>
      </c>
      <c r="G31" s="2" t="s">
        <v>45</v>
      </c>
      <c r="H31" s="160" t="s">
        <v>42</v>
      </c>
      <c r="I31" s="2" t="s">
        <v>43</v>
      </c>
      <c r="J31" s="106">
        <v>528921.80225499999</v>
      </c>
    </row>
    <row r="32" spans="1:10" x14ac:dyDescent="0.25">
      <c r="A32" s="2" t="s">
        <v>37</v>
      </c>
      <c r="B32" s="2" t="s">
        <v>38</v>
      </c>
      <c r="C32" s="2" t="s">
        <v>39</v>
      </c>
      <c r="D32" s="103">
        <v>41609</v>
      </c>
      <c r="E32" s="104">
        <f t="shared" si="0"/>
        <v>12</v>
      </c>
      <c r="F32" s="159" t="s">
        <v>40</v>
      </c>
      <c r="G32" s="2" t="s">
        <v>45</v>
      </c>
      <c r="H32" s="160" t="s">
        <v>42</v>
      </c>
      <c r="I32" s="2" t="s">
        <v>43</v>
      </c>
      <c r="J32" s="106">
        <v>516139.86934125004</v>
      </c>
    </row>
    <row r="33" spans="1:10" x14ac:dyDescent="0.25">
      <c r="A33" s="2" t="s">
        <v>37</v>
      </c>
      <c r="B33" s="2" t="s">
        <v>38</v>
      </c>
      <c r="C33" s="2" t="s">
        <v>39</v>
      </c>
      <c r="D33" s="103">
        <v>41640</v>
      </c>
      <c r="E33" s="104">
        <f t="shared" si="0"/>
        <v>1</v>
      </c>
      <c r="F33" s="159" t="s">
        <v>40</v>
      </c>
      <c r="G33" s="2" t="s">
        <v>45</v>
      </c>
      <c r="H33" s="160" t="s">
        <v>42</v>
      </c>
      <c r="I33" s="2" t="s">
        <v>43</v>
      </c>
      <c r="J33" s="106">
        <v>750350.5826162498</v>
      </c>
    </row>
    <row r="34" spans="1:10" x14ac:dyDescent="0.25">
      <c r="A34" s="2" t="s">
        <v>37</v>
      </c>
      <c r="B34" s="2" t="s">
        <v>38</v>
      </c>
      <c r="C34" s="2" t="s">
        <v>39</v>
      </c>
      <c r="D34" s="103">
        <v>41671</v>
      </c>
      <c r="E34" s="104">
        <f t="shared" si="0"/>
        <v>2</v>
      </c>
      <c r="F34" s="159" t="s">
        <v>40</v>
      </c>
      <c r="G34" s="2" t="s">
        <v>45</v>
      </c>
      <c r="H34" s="160" t="s">
        <v>42</v>
      </c>
      <c r="I34" s="2" t="s">
        <v>43</v>
      </c>
      <c r="J34" s="106">
        <v>664187.25334499998</v>
      </c>
    </row>
    <row r="35" spans="1:10" x14ac:dyDescent="0.25">
      <c r="A35" s="2" t="s">
        <v>37</v>
      </c>
      <c r="B35" s="2" t="s">
        <v>38</v>
      </c>
      <c r="C35" s="2" t="s">
        <v>39</v>
      </c>
      <c r="D35" s="103">
        <v>41699</v>
      </c>
      <c r="E35" s="104">
        <f t="shared" si="0"/>
        <v>3</v>
      </c>
      <c r="F35" s="159" t="s">
        <v>40</v>
      </c>
      <c r="G35" s="2" t="s">
        <v>45</v>
      </c>
      <c r="H35" s="160" t="s">
        <v>42</v>
      </c>
      <c r="I35" s="2" t="s">
        <v>43</v>
      </c>
      <c r="J35" s="106">
        <v>700010.31850749988</v>
      </c>
    </row>
    <row r="36" spans="1:10" x14ac:dyDescent="0.25">
      <c r="A36" s="2" t="s">
        <v>37</v>
      </c>
      <c r="B36" s="2" t="s">
        <v>38</v>
      </c>
      <c r="C36" s="2" t="s">
        <v>39</v>
      </c>
      <c r="D36" s="103">
        <v>41730</v>
      </c>
      <c r="E36" s="104">
        <f t="shared" si="0"/>
        <v>4</v>
      </c>
      <c r="F36" s="159" t="s">
        <v>40</v>
      </c>
      <c r="G36" s="2" t="s">
        <v>45</v>
      </c>
      <c r="H36" s="160" t="s">
        <v>42</v>
      </c>
      <c r="I36" s="2" t="s">
        <v>43</v>
      </c>
      <c r="J36" s="106">
        <v>511473.14805125003</v>
      </c>
    </row>
    <row r="37" spans="1:10" x14ac:dyDescent="0.25">
      <c r="A37" s="2" t="s">
        <v>37</v>
      </c>
      <c r="B37" s="2" t="s">
        <v>38</v>
      </c>
      <c r="C37" s="2" t="s">
        <v>39</v>
      </c>
      <c r="D37" s="103">
        <v>41760</v>
      </c>
      <c r="E37" s="104">
        <f t="shared" si="0"/>
        <v>5</v>
      </c>
      <c r="F37" s="159" t="s">
        <v>40</v>
      </c>
      <c r="G37" s="2" t="s">
        <v>45</v>
      </c>
      <c r="H37" s="160" t="s">
        <v>42</v>
      </c>
      <c r="I37" s="2" t="s">
        <v>43</v>
      </c>
      <c r="J37" s="106">
        <v>517485.15337749996</v>
      </c>
    </row>
    <row r="38" spans="1:10" x14ac:dyDescent="0.25">
      <c r="A38" s="2" t="s">
        <v>37</v>
      </c>
      <c r="B38" s="2" t="s">
        <v>38</v>
      </c>
      <c r="C38" s="2" t="s">
        <v>39</v>
      </c>
      <c r="D38" s="103">
        <v>41791</v>
      </c>
      <c r="E38" s="104">
        <f t="shared" si="0"/>
        <v>6</v>
      </c>
      <c r="F38" s="159" t="s">
        <v>40</v>
      </c>
      <c r="G38" s="2" t="s">
        <v>45</v>
      </c>
      <c r="H38" s="160" t="s">
        <v>42</v>
      </c>
      <c r="I38" s="2" t="s">
        <v>43</v>
      </c>
      <c r="J38" s="106">
        <v>497269.5163975</v>
      </c>
    </row>
    <row r="39" spans="1:10" x14ac:dyDescent="0.25">
      <c r="A39" s="2" t="s">
        <v>37</v>
      </c>
      <c r="B39" s="2" t="s">
        <v>38</v>
      </c>
      <c r="C39" s="2" t="s">
        <v>39</v>
      </c>
      <c r="D39" s="103">
        <v>41456</v>
      </c>
      <c r="E39" s="104">
        <f t="shared" si="0"/>
        <v>7</v>
      </c>
      <c r="F39" s="159" t="s">
        <v>40</v>
      </c>
      <c r="G39" s="2" t="s">
        <v>45</v>
      </c>
      <c r="H39" s="160" t="s">
        <v>44</v>
      </c>
      <c r="I39" s="2" t="s">
        <v>43</v>
      </c>
      <c r="J39" s="106">
        <v>955954.05451507494</v>
      </c>
    </row>
    <row r="40" spans="1:10" x14ac:dyDescent="0.25">
      <c r="A40" s="2" t="s">
        <v>37</v>
      </c>
      <c r="B40" s="2" t="s">
        <v>38</v>
      </c>
      <c r="C40" s="2" t="s">
        <v>39</v>
      </c>
      <c r="D40" s="103">
        <v>41487</v>
      </c>
      <c r="E40" s="104">
        <f t="shared" si="0"/>
        <v>8</v>
      </c>
      <c r="F40" s="159" t="s">
        <v>40</v>
      </c>
      <c r="G40" s="2" t="s">
        <v>45</v>
      </c>
      <c r="H40" s="160" t="s">
        <v>44</v>
      </c>
      <c r="I40" s="2" t="s">
        <v>43</v>
      </c>
      <c r="J40" s="106">
        <v>920732.86263468117</v>
      </c>
    </row>
    <row r="41" spans="1:10" x14ac:dyDescent="0.25">
      <c r="A41" s="2" t="s">
        <v>37</v>
      </c>
      <c r="B41" s="2" t="s">
        <v>38</v>
      </c>
      <c r="C41" s="2" t="s">
        <v>39</v>
      </c>
      <c r="D41" s="103">
        <v>41518</v>
      </c>
      <c r="E41" s="104">
        <f t="shared" si="0"/>
        <v>9</v>
      </c>
      <c r="F41" s="159" t="s">
        <v>40</v>
      </c>
      <c r="G41" s="2" t="s">
        <v>45</v>
      </c>
      <c r="H41" s="160" t="s">
        <v>44</v>
      </c>
      <c r="I41" s="2" t="s">
        <v>43</v>
      </c>
      <c r="J41" s="106">
        <v>850266.47815724998</v>
      </c>
    </row>
    <row r="42" spans="1:10" x14ac:dyDescent="0.25">
      <c r="A42" s="2" t="s">
        <v>37</v>
      </c>
      <c r="B42" s="2" t="s">
        <v>38</v>
      </c>
      <c r="C42" s="2" t="s">
        <v>39</v>
      </c>
      <c r="D42" s="103">
        <v>41548</v>
      </c>
      <c r="E42" s="104">
        <f t="shared" si="0"/>
        <v>10</v>
      </c>
      <c r="F42" s="159" t="s">
        <v>40</v>
      </c>
      <c r="G42" s="2" t="s">
        <v>45</v>
      </c>
      <c r="H42" s="160" t="s">
        <v>44</v>
      </c>
      <c r="I42" s="2" t="s">
        <v>43</v>
      </c>
      <c r="J42" s="106">
        <v>844007.26926670002</v>
      </c>
    </row>
    <row r="43" spans="1:10" x14ac:dyDescent="0.25">
      <c r="A43" s="2" t="s">
        <v>37</v>
      </c>
      <c r="B43" s="2" t="s">
        <v>38</v>
      </c>
      <c r="C43" s="2" t="s">
        <v>39</v>
      </c>
      <c r="D43" s="103">
        <v>41579</v>
      </c>
      <c r="E43" s="104">
        <f t="shared" si="0"/>
        <v>11</v>
      </c>
      <c r="F43" s="159" t="s">
        <v>40</v>
      </c>
      <c r="G43" s="2" t="s">
        <v>45</v>
      </c>
      <c r="H43" s="160" t="s">
        <v>44</v>
      </c>
      <c r="I43" s="2" t="s">
        <v>43</v>
      </c>
      <c r="J43" s="106">
        <v>891233.23679967504</v>
      </c>
    </row>
    <row r="44" spans="1:10" x14ac:dyDescent="0.25">
      <c r="A44" s="2" t="s">
        <v>37</v>
      </c>
      <c r="B44" s="2" t="s">
        <v>38</v>
      </c>
      <c r="C44" s="2" t="s">
        <v>39</v>
      </c>
      <c r="D44" s="103">
        <v>41609</v>
      </c>
      <c r="E44" s="104">
        <f t="shared" si="0"/>
        <v>12</v>
      </c>
      <c r="F44" s="159" t="s">
        <v>40</v>
      </c>
      <c r="G44" s="2" t="s">
        <v>45</v>
      </c>
      <c r="H44" s="160" t="s">
        <v>44</v>
      </c>
      <c r="I44" s="2" t="s">
        <v>43</v>
      </c>
      <c r="J44" s="106">
        <v>869695.6798400064</v>
      </c>
    </row>
    <row r="45" spans="1:10" x14ac:dyDescent="0.25">
      <c r="A45" s="2" t="s">
        <v>37</v>
      </c>
      <c r="B45" s="2" t="s">
        <v>38</v>
      </c>
      <c r="C45" s="2" t="s">
        <v>39</v>
      </c>
      <c r="D45" s="103">
        <v>41640</v>
      </c>
      <c r="E45" s="104">
        <f t="shared" si="0"/>
        <v>1</v>
      </c>
      <c r="F45" s="159" t="s">
        <v>40</v>
      </c>
      <c r="G45" s="2" t="s">
        <v>45</v>
      </c>
      <c r="H45" s="160" t="s">
        <v>44</v>
      </c>
      <c r="I45" s="2" t="s">
        <v>43</v>
      </c>
      <c r="J45" s="106">
        <v>1264340.7317083809</v>
      </c>
    </row>
    <row r="46" spans="1:10" x14ac:dyDescent="0.25">
      <c r="A46" s="2" t="s">
        <v>37</v>
      </c>
      <c r="B46" s="2" t="s">
        <v>38</v>
      </c>
      <c r="C46" s="2" t="s">
        <v>39</v>
      </c>
      <c r="D46" s="103">
        <v>41671</v>
      </c>
      <c r="E46" s="104">
        <f t="shared" si="0"/>
        <v>2</v>
      </c>
      <c r="F46" s="159" t="s">
        <v>40</v>
      </c>
      <c r="G46" s="2" t="s">
        <v>45</v>
      </c>
      <c r="H46" s="160" t="s">
        <v>44</v>
      </c>
      <c r="I46" s="2" t="s">
        <v>43</v>
      </c>
      <c r="J46" s="106">
        <v>1119155.521886325</v>
      </c>
    </row>
    <row r="47" spans="1:10" x14ac:dyDescent="0.25">
      <c r="A47" s="2" t="s">
        <v>37</v>
      </c>
      <c r="B47" s="2" t="s">
        <v>38</v>
      </c>
      <c r="C47" s="2" t="s">
        <v>39</v>
      </c>
      <c r="D47" s="103">
        <v>41699</v>
      </c>
      <c r="E47" s="104">
        <f t="shared" si="0"/>
        <v>3</v>
      </c>
      <c r="F47" s="159" t="s">
        <v>40</v>
      </c>
      <c r="G47" s="2" t="s">
        <v>45</v>
      </c>
      <c r="H47" s="160" t="s">
        <v>44</v>
      </c>
      <c r="I47" s="2" t="s">
        <v>43</v>
      </c>
      <c r="J47" s="106">
        <v>1179517.3866851374</v>
      </c>
    </row>
    <row r="48" spans="1:10" x14ac:dyDescent="0.25">
      <c r="A48" s="2" t="s">
        <v>37</v>
      </c>
      <c r="B48" s="2" t="s">
        <v>38</v>
      </c>
      <c r="C48" s="2" t="s">
        <v>39</v>
      </c>
      <c r="D48" s="103">
        <v>41730</v>
      </c>
      <c r="E48" s="104">
        <f t="shared" si="0"/>
        <v>4</v>
      </c>
      <c r="F48" s="159" t="s">
        <v>40</v>
      </c>
      <c r="G48" s="2" t="s">
        <v>45</v>
      </c>
      <c r="H48" s="160" t="s">
        <v>44</v>
      </c>
      <c r="I48" s="2" t="s">
        <v>43</v>
      </c>
      <c r="J48" s="106">
        <v>861832.25446635636</v>
      </c>
    </row>
    <row r="49" spans="1:10" x14ac:dyDescent="0.25">
      <c r="A49" s="2" t="s">
        <v>37</v>
      </c>
      <c r="B49" s="2" t="s">
        <v>38</v>
      </c>
      <c r="C49" s="2" t="s">
        <v>39</v>
      </c>
      <c r="D49" s="103">
        <v>41760</v>
      </c>
      <c r="E49" s="104">
        <f t="shared" si="0"/>
        <v>5</v>
      </c>
      <c r="F49" s="159" t="s">
        <v>40</v>
      </c>
      <c r="G49" s="2" t="s">
        <v>45</v>
      </c>
      <c r="H49" s="160" t="s">
        <v>44</v>
      </c>
      <c r="I49" s="2" t="s">
        <v>43</v>
      </c>
      <c r="J49" s="106">
        <v>871962.48344108742</v>
      </c>
    </row>
    <row r="50" spans="1:10" x14ac:dyDescent="0.25">
      <c r="A50" s="2" t="s">
        <v>37</v>
      </c>
      <c r="B50" s="2" t="s">
        <v>38</v>
      </c>
      <c r="C50" s="2" t="s">
        <v>39</v>
      </c>
      <c r="D50" s="103">
        <v>41791</v>
      </c>
      <c r="E50" s="104">
        <f t="shared" si="0"/>
        <v>6</v>
      </c>
      <c r="F50" s="159" t="s">
        <v>40</v>
      </c>
      <c r="G50" s="2" t="s">
        <v>45</v>
      </c>
      <c r="H50" s="160" t="s">
        <v>44</v>
      </c>
      <c r="I50" s="2" t="s">
        <v>43</v>
      </c>
      <c r="J50" s="106">
        <v>837899.13512978749</v>
      </c>
    </row>
    <row r="51" spans="1:10" x14ac:dyDescent="0.25">
      <c r="A51" s="2" t="s">
        <v>37</v>
      </c>
      <c r="B51" s="2" t="s">
        <v>38</v>
      </c>
      <c r="C51" s="2" t="s">
        <v>39</v>
      </c>
      <c r="D51" s="103">
        <v>41456</v>
      </c>
      <c r="E51" s="104">
        <f t="shared" si="0"/>
        <v>7</v>
      </c>
      <c r="F51" s="159" t="s">
        <v>40</v>
      </c>
      <c r="G51" s="2" t="s">
        <v>46</v>
      </c>
      <c r="H51" s="160" t="s">
        <v>42</v>
      </c>
      <c r="I51" s="2" t="s">
        <v>43</v>
      </c>
      <c r="J51" s="106">
        <v>1296758.36136</v>
      </c>
    </row>
    <row r="52" spans="1:10" x14ac:dyDescent="0.25">
      <c r="A52" s="2" t="s">
        <v>37</v>
      </c>
      <c r="B52" s="2" t="s">
        <v>38</v>
      </c>
      <c r="C52" s="2" t="s">
        <v>39</v>
      </c>
      <c r="D52" s="103">
        <v>41487</v>
      </c>
      <c r="E52" s="104">
        <f t="shared" si="0"/>
        <v>8</v>
      </c>
      <c r="F52" s="159" t="s">
        <v>40</v>
      </c>
      <c r="G52" s="2" t="s">
        <v>46</v>
      </c>
      <c r="H52" s="160" t="s">
        <v>42</v>
      </c>
      <c r="I52" s="2" t="s">
        <v>43</v>
      </c>
      <c r="J52" s="106">
        <v>1248980.56822</v>
      </c>
    </row>
    <row r="53" spans="1:10" x14ac:dyDescent="0.25">
      <c r="A53" s="2" t="s">
        <v>37</v>
      </c>
      <c r="B53" s="2" t="s">
        <v>38</v>
      </c>
      <c r="C53" s="2" t="s">
        <v>39</v>
      </c>
      <c r="D53" s="103">
        <v>41518</v>
      </c>
      <c r="E53" s="104">
        <f t="shared" si="0"/>
        <v>9</v>
      </c>
      <c r="F53" s="159" t="s">
        <v>40</v>
      </c>
      <c r="G53" s="2" t="s">
        <v>46</v>
      </c>
      <c r="H53" s="160" t="s">
        <v>42</v>
      </c>
      <c r="I53" s="2" t="s">
        <v>43</v>
      </c>
      <c r="J53" s="106">
        <v>1153392.4247999999</v>
      </c>
    </row>
    <row r="54" spans="1:10" x14ac:dyDescent="0.25">
      <c r="A54" s="2" t="s">
        <v>37</v>
      </c>
      <c r="B54" s="2" t="s">
        <v>38</v>
      </c>
      <c r="C54" s="2" t="s">
        <v>39</v>
      </c>
      <c r="D54" s="103">
        <v>41548</v>
      </c>
      <c r="E54" s="104">
        <f t="shared" si="0"/>
        <v>10</v>
      </c>
      <c r="F54" s="159" t="s">
        <v>40</v>
      </c>
      <c r="G54" s="2" t="s">
        <v>46</v>
      </c>
      <c r="H54" s="160" t="s">
        <v>42</v>
      </c>
      <c r="I54" s="2" t="s">
        <v>43</v>
      </c>
      <c r="J54" s="106">
        <v>1144901.76416</v>
      </c>
    </row>
    <row r="55" spans="1:10" x14ac:dyDescent="0.25">
      <c r="A55" s="2" t="s">
        <v>37</v>
      </c>
      <c r="B55" s="2" t="s">
        <v>38</v>
      </c>
      <c r="C55" s="2" t="s">
        <v>39</v>
      </c>
      <c r="D55" s="103">
        <v>41579</v>
      </c>
      <c r="E55" s="104">
        <f t="shared" si="0"/>
        <v>11</v>
      </c>
      <c r="F55" s="159" t="s">
        <v>40</v>
      </c>
      <c r="G55" s="2" t="s">
        <v>46</v>
      </c>
      <c r="H55" s="160" t="s">
        <v>42</v>
      </c>
      <c r="I55" s="2" t="s">
        <v>43</v>
      </c>
      <c r="J55" s="106">
        <v>1208964.11944</v>
      </c>
    </row>
    <row r="56" spans="1:10" x14ac:dyDescent="0.25">
      <c r="A56" s="2" t="s">
        <v>37</v>
      </c>
      <c r="B56" s="2" t="s">
        <v>38</v>
      </c>
      <c r="C56" s="2" t="s">
        <v>39</v>
      </c>
      <c r="D56" s="103">
        <v>41609</v>
      </c>
      <c r="E56" s="104">
        <f t="shared" si="0"/>
        <v>12</v>
      </c>
      <c r="F56" s="159" t="s">
        <v>40</v>
      </c>
      <c r="G56" s="2" t="s">
        <v>46</v>
      </c>
      <c r="H56" s="160" t="s">
        <v>42</v>
      </c>
      <c r="I56" s="2" t="s">
        <v>43</v>
      </c>
      <c r="J56" s="106">
        <v>1179748.2727800002</v>
      </c>
    </row>
    <row r="57" spans="1:10" x14ac:dyDescent="0.25">
      <c r="A57" s="2" t="s">
        <v>37</v>
      </c>
      <c r="B57" s="2" t="s">
        <v>38</v>
      </c>
      <c r="C57" s="2" t="s">
        <v>39</v>
      </c>
      <c r="D57" s="103">
        <v>41640</v>
      </c>
      <c r="E57" s="104">
        <f t="shared" si="0"/>
        <v>1</v>
      </c>
      <c r="F57" s="159" t="s">
        <v>40</v>
      </c>
      <c r="G57" s="2" t="s">
        <v>46</v>
      </c>
      <c r="H57" s="160" t="s">
        <v>42</v>
      </c>
      <c r="I57" s="2" t="s">
        <v>43</v>
      </c>
      <c r="J57" s="106">
        <v>1715087.0459799999</v>
      </c>
    </row>
    <row r="58" spans="1:10" x14ac:dyDescent="0.25">
      <c r="A58" s="2" t="s">
        <v>37</v>
      </c>
      <c r="B58" s="2" t="s">
        <v>38</v>
      </c>
      <c r="C58" s="2" t="s">
        <v>39</v>
      </c>
      <c r="D58" s="103">
        <v>41671</v>
      </c>
      <c r="E58" s="104">
        <f t="shared" si="0"/>
        <v>2</v>
      </c>
      <c r="F58" s="159" t="s">
        <v>40</v>
      </c>
      <c r="G58" s="2" t="s">
        <v>46</v>
      </c>
      <c r="H58" s="160" t="s">
        <v>42</v>
      </c>
      <c r="I58" s="2" t="s">
        <v>43</v>
      </c>
      <c r="J58" s="106">
        <v>1518142.2933600002</v>
      </c>
    </row>
    <row r="59" spans="1:10" x14ac:dyDescent="0.25">
      <c r="A59" s="2" t="s">
        <v>37</v>
      </c>
      <c r="B59" s="2" t="s">
        <v>38</v>
      </c>
      <c r="C59" s="2" t="s">
        <v>39</v>
      </c>
      <c r="D59" s="103">
        <v>41699</v>
      </c>
      <c r="E59" s="104">
        <f t="shared" si="0"/>
        <v>3</v>
      </c>
      <c r="F59" s="159" t="s">
        <v>40</v>
      </c>
      <c r="G59" s="2" t="s">
        <v>46</v>
      </c>
      <c r="H59" s="160" t="s">
        <v>42</v>
      </c>
      <c r="I59" s="2" t="s">
        <v>43</v>
      </c>
      <c r="J59" s="106">
        <v>1600023.58516</v>
      </c>
    </row>
    <row r="60" spans="1:10" x14ac:dyDescent="0.25">
      <c r="A60" s="2" t="s">
        <v>37</v>
      </c>
      <c r="B60" s="2" t="s">
        <v>38</v>
      </c>
      <c r="C60" s="2" t="s">
        <v>39</v>
      </c>
      <c r="D60" s="103">
        <v>41730</v>
      </c>
      <c r="E60" s="104">
        <f t="shared" si="0"/>
        <v>4</v>
      </c>
      <c r="F60" s="159" t="s">
        <v>40</v>
      </c>
      <c r="G60" s="2" t="s">
        <v>46</v>
      </c>
      <c r="H60" s="160" t="s">
        <v>42</v>
      </c>
      <c r="I60" s="2" t="s">
        <v>43</v>
      </c>
      <c r="J60" s="106">
        <v>1169081.4812600003</v>
      </c>
    </row>
    <row r="61" spans="1:10" x14ac:dyDescent="0.25">
      <c r="A61" s="2" t="s">
        <v>37</v>
      </c>
      <c r="B61" s="2" t="s">
        <v>38</v>
      </c>
      <c r="C61" s="2" t="s">
        <v>39</v>
      </c>
      <c r="D61" s="103">
        <v>41760</v>
      </c>
      <c r="E61" s="104">
        <f t="shared" si="0"/>
        <v>5</v>
      </c>
      <c r="F61" s="159" t="s">
        <v>40</v>
      </c>
      <c r="G61" s="2" t="s">
        <v>46</v>
      </c>
      <c r="H61" s="160" t="s">
        <v>42</v>
      </c>
      <c r="I61" s="2" t="s">
        <v>43</v>
      </c>
      <c r="J61" s="106">
        <v>1182823.2077200001</v>
      </c>
    </row>
    <row r="62" spans="1:10" x14ac:dyDescent="0.25">
      <c r="A62" s="2" t="s">
        <v>37</v>
      </c>
      <c r="B62" s="2" t="s">
        <v>38</v>
      </c>
      <c r="C62" s="2" t="s">
        <v>39</v>
      </c>
      <c r="D62" s="103">
        <v>41791</v>
      </c>
      <c r="E62" s="104">
        <f t="shared" si="0"/>
        <v>6</v>
      </c>
      <c r="F62" s="159" t="s">
        <v>40</v>
      </c>
      <c r="G62" s="2" t="s">
        <v>46</v>
      </c>
      <c r="H62" s="160" t="s">
        <v>42</v>
      </c>
      <c r="I62" s="2" t="s">
        <v>43</v>
      </c>
      <c r="J62" s="106">
        <v>1136616.0374800002</v>
      </c>
    </row>
    <row r="63" spans="1:10" x14ac:dyDescent="0.25">
      <c r="A63" s="2" t="s">
        <v>37</v>
      </c>
      <c r="B63" s="2" t="s">
        <v>38</v>
      </c>
      <c r="C63" s="2" t="s">
        <v>47</v>
      </c>
      <c r="D63" s="103">
        <v>41456</v>
      </c>
      <c r="E63" s="104">
        <f>MONTH(D63)</f>
        <v>7</v>
      </c>
      <c r="F63" s="159" t="s">
        <v>40</v>
      </c>
      <c r="G63" s="2" t="s">
        <v>41</v>
      </c>
      <c r="H63" s="160" t="s">
        <v>42</v>
      </c>
      <c r="I63" s="2" t="s">
        <v>43</v>
      </c>
      <c r="J63" s="106">
        <v>2406673.7462499999</v>
      </c>
    </row>
    <row r="64" spans="1:10" x14ac:dyDescent="0.25">
      <c r="A64" s="2" t="s">
        <v>37</v>
      </c>
      <c r="B64" s="2" t="s">
        <v>38</v>
      </c>
      <c r="C64" s="2" t="s">
        <v>47</v>
      </c>
      <c r="D64" s="103">
        <v>41487</v>
      </c>
      <c r="E64" s="104">
        <f t="shared" ref="E64:E122" si="1">MONTH(D64)</f>
        <v>8</v>
      </c>
      <c r="F64" s="159" t="s">
        <v>40</v>
      </c>
      <c r="G64" s="2" t="s">
        <v>41</v>
      </c>
      <c r="H64" s="160" t="s">
        <v>42</v>
      </c>
      <c r="I64" s="2" t="s">
        <v>43</v>
      </c>
      <c r="J64" s="106">
        <v>2028377.0049999999</v>
      </c>
    </row>
    <row r="65" spans="1:10" x14ac:dyDescent="0.25">
      <c r="A65" s="2" t="s">
        <v>37</v>
      </c>
      <c r="B65" s="2" t="s">
        <v>38</v>
      </c>
      <c r="C65" s="2" t="s">
        <v>47</v>
      </c>
      <c r="D65" s="103">
        <v>41518</v>
      </c>
      <c r="E65" s="104">
        <f t="shared" si="1"/>
        <v>9</v>
      </c>
      <c r="F65" s="159" t="s">
        <v>40</v>
      </c>
      <c r="G65" s="2" t="s">
        <v>41</v>
      </c>
      <c r="H65" s="160" t="s">
        <v>42</v>
      </c>
      <c r="I65" s="2" t="s">
        <v>43</v>
      </c>
      <c r="J65" s="106">
        <v>2241097.23875</v>
      </c>
    </row>
    <row r="66" spans="1:10" x14ac:dyDescent="0.25">
      <c r="A66" s="2" t="s">
        <v>37</v>
      </c>
      <c r="B66" s="2" t="s">
        <v>38</v>
      </c>
      <c r="C66" s="2" t="s">
        <v>47</v>
      </c>
      <c r="D66" s="103">
        <v>41548</v>
      </c>
      <c r="E66" s="104">
        <f t="shared" si="1"/>
        <v>10</v>
      </c>
      <c r="F66" s="159" t="s">
        <v>40</v>
      </c>
      <c r="G66" s="2" t="s">
        <v>41</v>
      </c>
      <c r="H66" s="160" t="s">
        <v>42</v>
      </c>
      <c r="I66" s="2" t="s">
        <v>43</v>
      </c>
      <c r="J66" s="106">
        <v>2104393.5099999998</v>
      </c>
    </row>
    <row r="67" spans="1:10" x14ac:dyDescent="0.25">
      <c r="A67" s="2" t="s">
        <v>37</v>
      </c>
      <c r="B67" s="2" t="s">
        <v>38</v>
      </c>
      <c r="C67" s="2" t="s">
        <v>47</v>
      </c>
      <c r="D67" s="103">
        <v>41579</v>
      </c>
      <c r="E67" s="104">
        <f t="shared" si="1"/>
        <v>11</v>
      </c>
      <c r="F67" s="159" t="s">
        <v>40</v>
      </c>
      <c r="G67" s="2" t="s">
        <v>41</v>
      </c>
      <c r="H67" s="160" t="s">
        <v>42</v>
      </c>
      <c r="I67" s="2" t="s">
        <v>43</v>
      </c>
      <c r="J67" s="106">
        <v>1921236.2224999999</v>
      </c>
    </row>
    <row r="68" spans="1:10" x14ac:dyDescent="0.25">
      <c r="A68" s="2" t="s">
        <v>37</v>
      </c>
      <c r="B68" s="2" t="s">
        <v>38</v>
      </c>
      <c r="C68" s="2" t="s">
        <v>47</v>
      </c>
      <c r="D68" s="103">
        <v>41609</v>
      </c>
      <c r="E68" s="104">
        <f t="shared" si="1"/>
        <v>12</v>
      </c>
      <c r="F68" s="159" t="s">
        <v>40</v>
      </c>
      <c r="G68" s="2" t="s">
        <v>41</v>
      </c>
      <c r="H68" s="160" t="s">
        <v>42</v>
      </c>
      <c r="I68" s="2" t="s">
        <v>43</v>
      </c>
      <c r="J68" s="106">
        <v>2161522.17</v>
      </c>
    </row>
    <row r="69" spans="1:10" x14ac:dyDescent="0.25">
      <c r="A69" s="2" t="s">
        <v>37</v>
      </c>
      <c r="B69" s="2" t="s">
        <v>38</v>
      </c>
      <c r="C69" s="2" t="s">
        <v>47</v>
      </c>
      <c r="D69" s="103">
        <v>41640</v>
      </c>
      <c r="E69" s="104">
        <f t="shared" si="1"/>
        <v>1</v>
      </c>
      <c r="F69" s="159" t="s">
        <v>40</v>
      </c>
      <c r="G69" s="2" t="s">
        <v>41</v>
      </c>
      <c r="H69" s="160" t="s">
        <v>42</v>
      </c>
      <c r="I69" s="2" t="s">
        <v>43</v>
      </c>
      <c r="J69" s="106">
        <v>3104730.2250000001</v>
      </c>
    </row>
    <row r="70" spans="1:10" x14ac:dyDescent="0.25">
      <c r="A70" s="2" t="s">
        <v>37</v>
      </c>
      <c r="B70" s="2" t="s">
        <v>38</v>
      </c>
      <c r="C70" s="2" t="s">
        <v>47</v>
      </c>
      <c r="D70" s="103">
        <v>41671</v>
      </c>
      <c r="E70" s="104">
        <f t="shared" si="1"/>
        <v>2</v>
      </c>
      <c r="F70" s="159" t="s">
        <v>40</v>
      </c>
      <c r="G70" s="2" t="s">
        <v>41</v>
      </c>
      <c r="H70" s="160" t="s">
        <v>42</v>
      </c>
      <c r="I70" s="2" t="s">
        <v>43</v>
      </c>
      <c r="J70" s="106">
        <v>2116798.7124999999</v>
      </c>
    </row>
    <row r="71" spans="1:10" x14ac:dyDescent="0.25">
      <c r="A71" s="2" t="s">
        <v>37</v>
      </c>
      <c r="B71" s="2" t="s">
        <v>38</v>
      </c>
      <c r="C71" s="2" t="s">
        <v>47</v>
      </c>
      <c r="D71" s="103">
        <v>41699</v>
      </c>
      <c r="E71" s="104">
        <f t="shared" si="1"/>
        <v>3</v>
      </c>
      <c r="F71" s="159" t="s">
        <v>40</v>
      </c>
      <c r="G71" s="2" t="s">
        <v>41</v>
      </c>
      <c r="H71" s="160" t="s">
        <v>42</v>
      </c>
      <c r="I71" s="2" t="s">
        <v>43</v>
      </c>
      <c r="J71" s="106">
        <v>2728427.88625</v>
      </c>
    </row>
    <row r="72" spans="1:10" x14ac:dyDescent="0.25">
      <c r="A72" s="2" t="s">
        <v>37</v>
      </c>
      <c r="B72" s="2" t="s">
        <v>38</v>
      </c>
      <c r="C72" s="2" t="s">
        <v>47</v>
      </c>
      <c r="D72" s="103">
        <v>41730</v>
      </c>
      <c r="E72" s="104">
        <f t="shared" si="1"/>
        <v>4</v>
      </c>
      <c r="F72" s="159" t="s">
        <v>40</v>
      </c>
      <c r="G72" s="2" t="s">
        <v>41</v>
      </c>
      <c r="H72" s="160" t="s">
        <v>42</v>
      </c>
      <c r="I72" s="2" t="s">
        <v>43</v>
      </c>
      <c r="J72" s="106">
        <v>2259504.8675000002</v>
      </c>
    </row>
    <row r="73" spans="1:10" x14ac:dyDescent="0.25">
      <c r="A73" s="2" t="s">
        <v>37</v>
      </c>
      <c r="B73" s="2" t="s">
        <v>38</v>
      </c>
      <c r="C73" s="2" t="s">
        <v>47</v>
      </c>
      <c r="D73" s="103">
        <v>41760</v>
      </c>
      <c r="E73" s="104">
        <f t="shared" si="1"/>
        <v>5</v>
      </c>
      <c r="F73" s="159" t="s">
        <v>40</v>
      </c>
      <c r="G73" s="2" t="s">
        <v>41</v>
      </c>
      <c r="H73" s="160" t="s">
        <v>42</v>
      </c>
      <c r="I73" s="2" t="s">
        <v>43</v>
      </c>
      <c r="J73" s="106">
        <v>2031569.2350000001</v>
      </c>
    </row>
    <row r="74" spans="1:10" x14ac:dyDescent="0.25">
      <c r="A74" s="2" t="s">
        <v>37</v>
      </c>
      <c r="B74" s="2" t="s">
        <v>38</v>
      </c>
      <c r="C74" s="2" t="s">
        <v>47</v>
      </c>
      <c r="D74" s="103">
        <v>41791</v>
      </c>
      <c r="E74" s="104">
        <f t="shared" si="1"/>
        <v>6</v>
      </c>
      <c r="F74" s="159" t="s">
        <v>40</v>
      </c>
      <c r="G74" s="2" t="s">
        <v>41</v>
      </c>
      <c r="H74" s="160" t="s">
        <v>42</v>
      </c>
      <c r="I74" s="2" t="s">
        <v>43</v>
      </c>
      <c r="J74" s="106">
        <v>2245023.2324999999</v>
      </c>
    </row>
    <row r="75" spans="1:10" x14ac:dyDescent="0.25">
      <c r="A75" s="2" t="s">
        <v>37</v>
      </c>
      <c r="B75" s="2" t="s">
        <v>38</v>
      </c>
      <c r="C75" s="2" t="s">
        <v>47</v>
      </c>
      <c r="D75" s="103">
        <v>41456</v>
      </c>
      <c r="E75" s="104">
        <f t="shared" si="1"/>
        <v>7</v>
      </c>
      <c r="F75" s="159" t="s">
        <v>40</v>
      </c>
      <c r="G75" s="2" t="s">
        <v>41</v>
      </c>
      <c r="H75" s="160" t="s">
        <v>44</v>
      </c>
      <c r="I75" s="2" t="s">
        <v>43</v>
      </c>
      <c r="J75" s="106">
        <v>4813347.4924999997</v>
      </c>
    </row>
    <row r="76" spans="1:10" x14ac:dyDescent="0.25">
      <c r="A76" s="2" t="s">
        <v>37</v>
      </c>
      <c r="B76" s="2" t="s">
        <v>38</v>
      </c>
      <c r="C76" s="2" t="s">
        <v>47</v>
      </c>
      <c r="D76" s="103">
        <v>41487</v>
      </c>
      <c r="E76" s="104">
        <f t="shared" si="1"/>
        <v>8</v>
      </c>
      <c r="F76" s="159" t="s">
        <v>40</v>
      </c>
      <c r="G76" s="2" t="s">
        <v>41</v>
      </c>
      <c r="H76" s="160" t="s">
        <v>44</v>
      </c>
      <c r="I76" s="2" t="s">
        <v>43</v>
      </c>
      <c r="J76" s="106">
        <v>4056754.01</v>
      </c>
    </row>
    <row r="77" spans="1:10" x14ac:dyDescent="0.25">
      <c r="A77" s="2" t="s">
        <v>37</v>
      </c>
      <c r="B77" s="2" t="s">
        <v>38</v>
      </c>
      <c r="C77" s="2" t="s">
        <v>47</v>
      </c>
      <c r="D77" s="103">
        <v>41518</v>
      </c>
      <c r="E77" s="104">
        <f t="shared" si="1"/>
        <v>9</v>
      </c>
      <c r="F77" s="159" t="s">
        <v>40</v>
      </c>
      <c r="G77" s="2" t="s">
        <v>41</v>
      </c>
      <c r="H77" s="160" t="s">
        <v>44</v>
      </c>
      <c r="I77" s="2" t="s">
        <v>43</v>
      </c>
      <c r="J77" s="106">
        <v>4482194.4775</v>
      </c>
    </row>
    <row r="78" spans="1:10" x14ac:dyDescent="0.25">
      <c r="A78" s="2" t="s">
        <v>37</v>
      </c>
      <c r="B78" s="2" t="s">
        <v>38</v>
      </c>
      <c r="C78" s="2" t="s">
        <v>47</v>
      </c>
      <c r="D78" s="103">
        <v>41548</v>
      </c>
      <c r="E78" s="104">
        <f t="shared" si="1"/>
        <v>10</v>
      </c>
      <c r="F78" s="159" t="s">
        <v>40</v>
      </c>
      <c r="G78" s="2" t="s">
        <v>41</v>
      </c>
      <c r="H78" s="160" t="s">
        <v>44</v>
      </c>
      <c r="I78" s="2" t="s">
        <v>43</v>
      </c>
      <c r="J78" s="106">
        <v>4208787.0199999996</v>
      </c>
    </row>
    <row r="79" spans="1:10" x14ac:dyDescent="0.25">
      <c r="A79" s="2" t="s">
        <v>37</v>
      </c>
      <c r="B79" s="2" t="s">
        <v>38</v>
      </c>
      <c r="C79" s="2" t="s">
        <v>47</v>
      </c>
      <c r="D79" s="103">
        <v>41579</v>
      </c>
      <c r="E79" s="104">
        <f t="shared" si="1"/>
        <v>11</v>
      </c>
      <c r="F79" s="159" t="s">
        <v>40</v>
      </c>
      <c r="G79" s="2" t="s">
        <v>41</v>
      </c>
      <c r="H79" s="160" t="s">
        <v>44</v>
      </c>
      <c r="I79" s="2" t="s">
        <v>43</v>
      </c>
      <c r="J79" s="106">
        <v>3842472.4449999998</v>
      </c>
    </row>
    <row r="80" spans="1:10" x14ac:dyDescent="0.25">
      <c r="A80" s="2" t="s">
        <v>37</v>
      </c>
      <c r="B80" s="2" t="s">
        <v>38</v>
      </c>
      <c r="C80" s="2" t="s">
        <v>47</v>
      </c>
      <c r="D80" s="103">
        <v>41609</v>
      </c>
      <c r="E80" s="104">
        <f t="shared" si="1"/>
        <v>12</v>
      </c>
      <c r="F80" s="159" t="s">
        <v>40</v>
      </c>
      <c r="G80" s="2" t="s">
        <v>41</v>
      </c>
      <c r="H80" s="160" t="s">
        <v>44</v>
      </c>
      <c r="I80" s="2" t="s">
        <v>43</v>
      </c>
      <c r="J80" s="106">
        <v>4323044.34</v>
      </c>
    </row>
    <row r="81" spans="1:10" x14ac:dyDescent="0.25">
      <c r="A81" s="2" t="s">
        <v>37</v>
      </c>
      <c r="B81" s="2" t="s">
        <v>38</v>
      </c>
      <c r="C81" s="2" t="s">
        <v>47</v>
      </c>
      <c r="D81" s="103">
        <v>41640</v>
      </c>
      <c r="E81" s="104">
        <f t="shared" si="1"/>
        <v>1</v>
      </c>
      <c r="F81" s="159" t="s">
        <v>40</v>
      </c>
      <c r="G81" s="2" t="s">
        <v>41</v>
      </c>
      <c r="H81" s="160" t="s">
        <v>44</v>
      </c>
      <c r="I81" s="2" t="s">
        <v>43</v>
      </c>
      <c r="J81" s="106">
        <v>6209460.4500000002</v>
      </c>
    </row>
    <row r="82" spans="1:10" x14ac:dyDescent="0.25">
      <c r="A82" s="2" t="s">
        <v>37</v>
      </c>
      <c r="B82" s="2" t="s">
        <v>38</v>
      </c>
      <c r="C82" s="2" t="s">
        <v>47</v>
      </c>
      <c r="D82" s="103">
        <v>41671</v>
      </c>
      <c r="E82" s="104">
        <f t="shared" si="1"/>
        <v>2</v>
      </c>
      <c r="F82" s="159" t="s">
        <v>40</v>
      </c>
      <c r="G82" s="2" t="s">
        <v>41</v>
      </c>
      <c r="H82" s="160" t="s">
        <v>44</v>
      </c>
      <c r="I82" s="2" t="s">
        <v>43</v>
      </c>
      <c r="J82" s="106">
        <v>4633597.4249999998</v>
      </c>
    </row>
    <row r="83" spans="1:10" x14ac:dyDescent="0.25">
      <c r="A83" s="2" t="s">
        <v>37</v>
      </c>
      <c r="B83" s="2" t="s">
        <v>38</v>
      </c>
      <c r="C83" s="2" t="s">
        <v>47</v>
      </c>
      <c r="D83" s="103">
        <v>41699</v>
      </c>
      <c r="E83" s="104">
        <f t="shared" si="1"/>
        <v>3</v>
      </c>
      <c r="F83" s="159" t="s">
        <v>40</v>
      </c>
      <c r="G83" s="2" t="s">
        <v>41</v>
      </c>
      <c r="H83" s="160" t="s">
        <v>44</v>
      </c>
      <c r="I83" s="2" t="s">
        <v>43</v>
      </c>
      <c r="J83" s="106">
        <v>5456855.7725</v>
      </c>
    </row>
    <row r="84" spans="1:10" x14ac:dyDescent="0.25">
      <c r="A84" s="2" t="s">
        <v>37</v>
      </c>
      <c r="B84" s="2" t="s">
        <v>38</v>
      </c>
      <c r="C84" s="2" t="s">
        <v>47</v>
      </c>
      <c r="D84" s="103">
        <v>41730</v>
      </c>
      <c r="E84" s="104">
        <f t="shared" si="1"/>
        <v>4</v>
      </c>
      <c r="F84" s="159" t="s">
        <v>40</v>
      </c>
      <c r="G84" s="2" t="s">
        <v>41</v>
      </c>
      <c r="H84" s="160" t="s">
        <v>44</v>
      </c>
      <c r="I84" s="2" t="s">
        <v>43</v>
      </c>
      <c r="J84" s="106">
        <v>4519009.7350000003</v>
      </c>
    </row>
    <row r="85" spans="1:10" x14ac:dyDescent="0.25">
      <c r="A85" s="2" t="s">
        <v>37</v>
      </c>
      <c r="B85" s="2" t="s">
        <v>38</v>
      </c>
      <c r="C85" s="2" t="s">
        <v>47</v>
      </c>
      <c r="D85" s="103">
        <v>41760</v>
      </c>
      <c r="E85" s="104">
        <f t="shared" si="1"/>
        <v>5</v>
      </c>
      <c r="F85" s="159" t="s">
        <v>40</v>
      </c>
      <c r="G85" s="2" t="s">
        <v>41</v>
      </c>
      <c r="H85" s="160" t="s">
        <v>44</v>
      </c>
      <c r="I85" s="2" t="s">
        <v>43</v>
      </c>
      <c r="J85" s="106">
        <v>4063138.47</v>
      </c>
    </row>
    <row r="86" spans="1:10" x14ac:dyDescent="0.25">
      <c r="A86" s="2" t="s">
        <v>37</v>
      </c>
      <c r="B86" s="2" t="s">
        <v>38</v>
      </c>
      <c r="C86" s="2" t="s">
        <v>47</v>
      </c>
      <c r="D86" s="103">
        <v>41791</v>
      </c>
      <c r="E86" s="104">
        <f t="shared" si="1"/>
        <v>6</v>
      </c>
      <c r="F86" s="159" t="s">
        <v>40</v>
      </c>
      <c r="G86" s="2" t="s">
        <v>41</v>
      </c>
      <c r="H86" s="160" t="s">
        <v>44</v>
      </c>
      <c r="I86" s="2" t="s">
        <v>43</v>
      </c>
      <c r="J86" s="106">
        <v>4490046.4649999999</v>
      </c>
    </row>
    <row r="87" spans="1:10" x14ac:dyDescent="0.25">
      <c r="A87" s="2" t="s">
        <v>37</v>
      </c>
      <c r="B87" s="2" t="s">
        <v>38</v>
      </c>
      <c r="C87" s="2" t="s">
        <v>47</v>
      </c>
      <c r="D87" s="103">
        <v>41456</v>
      </c>
      <c r="E87" s="104">
        <f t="shared" si="1"/>
        <v>7</v>
      </c>
      <c r="F87" s="159" t="s">
        <v>40</v>
      </c>
      <c r="G87" s="2" t="s">
        <v>45</v>
      </c>
      <c r="H87" s="160" t="s">
        <v>42</v>
      </c>
      <c r="I87" s="2" t="s">
        <v>43</v>
      </c>
      <c r="J87" s="106">
        <v>2117872.8966999999</v>
      </c>
    </row>
    <row r="88" spans="1:10" x14ac:dyDescent="0.25">
      <c r="A88" s="2" t="s">
        <v>37</v>
      </c>
      <c r="B88" s="2" t="s">
        <v>38</v>
      </c>
      <c r="C88" s="2" t="s">
        <v>47</v>
      </c>
      <c r="D88" s="103">
        <v>41487</v>
      </c>
      <c r="E88" s="104">
        <f t="shared" si="1"/>
        <v>8</v>
      </c>
      <c r="F88" s="159" t="s">
        <v>40</v>
      </c>
      <c r="G88" s="2" t="s">
        <v>45</v>
      </c>
      <c r="H88" s="160" t="s">
        <v>42</v>
      </c>
      <c r="I88" s="2" t="s">
        <v>43</v>
      </c>
      <c r="J88" s="106">
        <v>1784971.7644</v>
      </c>
    </row>
    <row r="89" spans="1:10" x14ac:dyDescent="0.25">
      <c r="A89" s="2" t="s">
        <v>37</v>
      </c>
      <c r="B89" s="2" t="s">
        <v>38</v>
      </c>
      <c r="C89" s="2" t="s">
        <v>47</v>
      </c>
      <c r="D89" s="103">
        <v>41518</v>
      </c>
      <c r="E89" s="104">
        <f t="shared" si="1"/>
        <v>9</v>
      </c>
      <c r="F89" s="159" t="s">
        <v>40</v>
      </c>
      <c r="G89" s="2" t="s">
        <v>45</v>
      </c>
      <c r="H89" s="160" t="s">
        <v>42</v>
      </c>
      <c r="I89" s="2" t="s">
        <v>43</v>
      </c>
      <c r="J89" s="106">
        <v>1972165.5701000001</v>
      </c>
    </row>
    <row r="90" spans="1:10" x14ac:dyDescent="0.25">
      <c r="A90" s="2" t="s">
        <v>37</v>
      </c>
      <c r="B90" s="2" t="s">
        <v>38</v>
      </c>
      <c r="C90" s="2" t="s">
        <v>47</v>
      </c>
      <c r="D90" s="103">
        <v>41548</v>
      </c>
      <c r="E90" s="104">
        <f t="shared" si="1"/>
        <v>10</v>
      </c>
      <c r="F90" s="159" t="s">
        <v>40</v>
      </c>
      <c r="G90" s="2" t="s">
        <v>45</v>
      </c>
      <c r="H90" s="160" t="s">
        <v>42</v>
      </c>
      <c r="I90" s="2" t="s">
        <v>43</v>
      </c>
      <c r="J90" s="106">
        <v>1851866.2887999997</v>
      </c>
    </row>
    <row r="91" spans="1:10" x14ac:dyDescent="0.25">
      <c r="A91" s="2" t="s">
        <v>37</v>
      </c>
      <c r="B91" s="2" t="s">
        <v>38</v>
      </c>
      <c r="C91" s="2" t="s">
        <v>47</v>
      </c>
      <c r="D91" s="103">
        <v>41579</v>
      </c>
      <c r="E91" s="104">
        <f t="shared" si="1"/>
        <v>11</v>
      </c>
      <c r="F91" s="159" t="s">
        <v>40</v>
      </c>
      <c r="G91" s="2" t="s">
        <v>45</v>
      </c>
      <c r="H91" s="160" t="s">
        <v>42</v>
      </c>
      <c r="I91" s="2" t="s">
        <v>43</v>
      </c>
      <c r="J91" s="106">
        <v>1690687.8758</v>
      </c>
    </row>
    <row r="92" spans="1:10" x14ac:dyDescent="0.25">
      <c r="A92" s="2" t="s">
        <v>37</v>
      </c>
      <c r="B92" s="2" t="s">
        <v>38</v>
      </c>
      <c r="C92" s="2" t="s">
        <v>47</v>
      </c>
      <c r="D92" s="103">
        <v>41609</v>
      </c>
      <c r="E92" s="104">
        <f t="shared" si="1"/>
        <v>12</v>
      </c>
      <c r="F92" s="159" t="s">
        <v>40</v>
      </c>
      <c r="G92" s="2" t="s">
        <v>45</v>
      </c>
      <c r="H92" s="160" t="s">
        <v>42</v>
      </c>
      <c r="I92" s="2" t="s">
        <v>43</v>
      </c>
      <c r="J92" s="106">
        <v>1902139.5096</v>
      </c>
    </row>
    <row r="93" spans="1:10" x14ac:dyDescent="0.25">
      <c r="A93" s="2" t="s">
        <v>37</v>
      </c>
      <c r="B93" s="2" t="s">
        <v>38</v>
      </c>
      <c r="C93" s="2" t="s">
        <v>47</v>
      </c>
      <c r="D93" s="103">
        <v>41640</v>
      </c>
      <c r="E93" s="104">
        <f t="shared" si="1"/>
        <v>1</v>
      </c>
      <c r="F93" s="159" t="s">
        <v>40</v>
      </c>
      <c r="G93" s="2" t="s">
        <v>45</v>
      </c>
      <c r="H93" s="160" t="s">
        <v>42</v>
      </c>
      <c r="I93" s="2" t="s">
        <v>43</v>
      </c>
      <c r="J93" s="106">
        <v>2732162.5980000002</v>
      </c>
    </row>
    <row r="94" spans="1:10" x14ac:dyDescent="0.25">
      <c r="A94" s="2" t="s">
        <v>37</v>
      </c>
      <c r="B94" s="2" t="s">
        <v>38</v>
      </c>
      <c r="C94" s="2" t="s">
        <v>47</v>
      </c>
      <c r="D94" s="103">
        <v>41671</v>
      </c>
      <c r="E94" s="104">
        <f t="shared" si="1"/>
        <v>2</v>
      </c>
      <c r="F94" s="159" t="s">
        <v>40</v>
      </c>
      <c r="G94" s="2" t="s">
        <v>45</v>
      </c>
      <c r="H94" s="160" t="s">
        <v>42</v>
      </c>
      <c r="I94" s="2" t="s">
        <v>43</v>
      </c>
      <c r="J94" s="106">
        <v>2478782.8670000001</v>
      </c>
    </row>
    <row r="95" spans="1:10" x14ac:dyDescent="0.25">
      <c r="A95" s="2" t="s">
        <v>37</v>
      </c>
      <c r="B95" s="2" t="s">
        <v>38</v>
      </c>
      <c r="C95" s="2" t="s">
        <v>47</v>
      </c>
      <c r="D95" s="103">
        <v>41699</v>
      </c>
      <c r="E95" s="104">
        <f t="shared" si="1"/>
        <v>3</v>
      </c>
      <c r="F95" s="159" t="s">
        <v>40</v>
      </c>
      <c r="G95" s="2" t="s">
        <v>45</v>
      </c>
      <c r="H95" s="160" t="s">
        <v>42</v>
      </c>
      <c r="I95" s="2" t="s">
        <v>43</v>
      </c>
      <c r="J95" s="106">
        <v>2401016.5399000002</v>
      </c>
    </row>
    <row r="96" spans="1:10" x14ac:dyDescent="0.25">
      <c r="A96" s="2" t="s">
        <v>37</v>
      </c>
      <c r="B96" s="2" t="s">
        <v>38</v>
      </c>
      <c r="C96" s="2" t="s">
        <v>47</v>
      </c>
      <c r="D96" s="103">
        <v>41730</v>
      </c>
      <c r="E96" s="104">
        <f t="shared" si="1"/>
        <v>4</v>
      </c>
      <c r="F96" s="159" t="s">
        <v>40</v>
      </c>
      <c r="G96" s="2" t="s">
        <v>45</v>
      </c>
      <c r="H96" s="160" t="s">
        <v>42</v>
      </c>
      <c r="I96" s="2" t="s">
        <v>43</v>
      </c>
      <c r="J96" s="106">
        <v>1988364.2834000001</v>
      </c>
    </row>
    <row r="97" spans="1:10" x14ac:dyDescent="0.25">
      <c r="A97" s="2" t="s">
        <v>37</v>
      </c>
      <c r="B97" s="2" t="s">
        <v>38</v>
      </c>
      <c r="C97" s="2" t="s">
        <v>47</v>
      </c>
      <c r="D97" s="103">
        <v>41760</v>
      </c>
      <c r="E97" s="104">
        <f t="shared" si="1"/>
        <v>5</v>
      </c>
      <c r="F97" s="159" t="s">
        <v>40</v>
      </c>
      <c r="G97" s="2" t="s">
        <v>45</v>
      </c>
      <c r="H97" s="160" t="s">
        <v>42</v>
      </c>
      <c r="I97" s="2" t="s">
        <v>43</v>
      </c>
      <c r="J97" s="106">
        <v>1787780.9268</v>
      </c>
    </row>
    <row r="98" spans="1:10" x14ac:dyDescent="0.25">
      <c r="A98" s="2" t="s">
        <v>37</v>
      </c>
      <c r="B98" s="2" t="s">
        <v>38</v>
      </c>
      <c r="C98" s="2" t="s">
        <v>47</v>
      </c>
      <c r="D98" s="103">
        <v>41791</v>
      </c>
      <c r="E98" s="104">
        <f t="shared" si="1"/>
        <v>6</v>
      </c>
      <c r="F98" s="159" t="s">
        <v>40</v>
      </c>
      <c r="G98" s="2" t="s">
        <v>45</v>
      </c>
      <c r="H98" s="160" t="s">
        <v>42</v>
      </c>
      <c r="I98" s="2" t="s">
        <v>43</v>
      </c>
      <c r="J98" s="106">
        <v>1975620.4446</v>
      </c>
    </row>
    <row r="99" spans="1:10" x14ac:dyDescent="0.25">
      <c r="A99" s="2" t="s">
        <v>37</v>
      </c>
      <c r="B99" s="2" t="s">
        <v>38</v>
      </c>
      <c r="C99" s="2" t="s">
        <v>47</v>
      </c>
      <c r="D99" s="103">
        <v>41456</v>
      </c>
      <c r="E99" s="104">
        <f t="shared" si="1"/>
        <v>7</v>
      </c>
      <c r="F99" s="159" t="s">
        <v>40</v>
      </c>
      <c r="G99" s="2" t="s">
        <v>45</v>
      </c>
      <c r="H99" s="160" t="s">
        <v>44</v>
      </c>
      <c r="I99" s="2" t="s">
        <v>43</v>
      </c>
      <c r="J99" s="106">
        <v>3850677.9939999999</v>
      </c>
    </row>
    <row r="100" spans="1:10" x14ac:dyDescent="0.25">
      <c r="A100" s="2" t="s">
        <v>37</v>
      </c>
      <c r="B100" s="2" t="s">
        <v>38</v>
      </c>
      <c r="C100" s="2" t="s">
        <v>47</v>
      </c>
      <c r="D100" s="103">
        <v>41487</v>
      </c>
      <c r="E100" s="104">
        <f t="shared" si="1"/>
        <v>8</v>
      </c>
      <c r="F100" s="159" t="s">
        <v>40</v>
      </c>
      <c r="G100" s="2" t="s">
        <v>45</v>
      </c>
      <c r="H100" s="160" t="s">
        <v>44</v>
      </c>
      <c r="I100" s="2" t="s">
        <v>43</v>
      </c>
      <c r="J100" s="106">
        <v>3245403.2080000001</v>
      </c>
    </row>
    <row r="101" spans="1:10" x14ac:dyDescent="0.25">
      <c r="A101" s="2" t="s">
        <v>37</v>
      </c>
      <c r="B101" s="2" t="s">
        <v>38</v>
      </c>
      <c r="C101" s="2" t="s">
        <v>47</v>
      </c>
      <c r="D101" s="103">
        <v>41518</v>
      </c>
      <c r="E101" s="104">
        <f t="shared" si="1"/>
        <v>9</v>
      </c>
      <c r="F101" s="159" t="s">
        <v>40</v>
      </c>
      <c r="G101" s="2" t="s">
        <v>45</v>
      </c>
      <c r="H101" s="160" t="s">
        <v>44</v>
      </c>
      <c r="I101" s="2" t="s">
        <v>43</v>
      </c>
      <c r="J101" s="106">
        <v>3585755.5820000004</v>
      </c>
    </row>
    <row r="102" spans="1:10" x14ac:dyDescent="0.25">
      <c r="A102" s="2" t="s">
        <v>37</v>
      </c>
      <c r="B102" s="2" t="s">
        <v>38</v>
      </c>
      <c r="C102" s="2" t="s">
        <v>47</v>
      </c>
      <c r="D102" s="103">
        <v>41548</v>
      </c>
      <c r="E102" s="104">
        <f t="shared" si="1"/>
        <v>10</v>
      </c>
      <c r="F102" s="159" t="s">
        <v>40</v>
      </c>
      <c r="G102" s="2" t="s">
        <v>45</v>
      </c>
      <c r="H102" s="160" t="s">
        <v>44</v>
      </c>
      <c r="I102" s="2" t="s">
        <v>43</v>
      </c>
      <c r="J102" s="106">
        <v>3367029.6159999999</v>
      </c>
    </row>
    <row r="103" spans="1:10" x14ac:dyDescent="0.25">
      <c r="A103" s="2" t="s">
        <v>37</v>
      </c>
      <c r="B103" s="2" t="s">
        <v>38</v>
      </c>
      <c r="C103" s="2" t="s">
        <v>47</v>
      </c>
      <c r="D103" s="103">
        <v>41579</v>
      </c>
      <c r="E103" s="104">
        <f t="shared" si="1"/>
        <v>11</v>
      </c>
      <c r="F103" s="159" t="s">
        <v>40</v>
      </c>
      <c r="G103" s="2" t="s">
        <v>45</v>
      </c>
      <c r="H103" s="160" t="s">
        <v>44</v>
      </c>
      <c r="I103" s="2" t="s">
        <v>43</v>
      </c>
      <c r="J103" s="106">
        <v>3073977.9560000002</v>
      </c>
    </row>
    <row r="104" spans="1:10" x14ac:dyDescent="0.25">
      <c r="A104" s="2" t="s">
        <v>37</v>
      </c>
      <c r="B104" s="2" t="s">
        <v>38</v>
      </c>
      <c r="C104" s="2" t="s">
        <v>47</v>
      </c>
      <c r="D104" s="103">
        <v>41609</v>
      </c>
      <c r="E104" s="104">
        <f t="shared" si="1"/>
        <v>12</v>
      </c>
      <c r="F104" s="159" t="s">
        <v>40</v>
      </c>
      <c r="G104" s="2" t="s">
        <v>45</v>
      </c>
      <c r="H104" s="160" t="s">
        <v>44</v>
      </c>
      <c r="I104" s="2" t="s">
        <v>43</v>
      </c>
      <c r="J104" s="106">
        <v>3458435.4720000001</v>
      </c>
    </row>
    <row r="105" spans="1:10" x14ac:dyDescent="0.25">
      <c r="A105" s="2" t="s">
        <v>37</v>
      </c>
      <c r="B105" s="2" t="s">
        <v>38</v>
      </c>
      <c r="C105" s="2" t="s">
        <v>47</v>
      </c>
      <c r="D105" s="103">
        <v>41640</v>
      </c>
      <c r="E105" s="104">
        <f t="shared" si="1"/>
        <v>1</v>
      </c>
      <c r="F105" s="159" t="s">
        <v>40</v>
      </c>
      <c r="G105" s="2" t="s">
        <v>45</v>
      </c>
      <c r="H105" s="160" t="s">
        <v>44</v>
      </c>
      <c r="I105" s="2" t="s">
        <v>43</v>
      </c>
      <c r="J105" s="106">
        <v>4967568.3600000003</v>
      </c>
    </row>
    <row r="106" spans="1:10" x14ac:dyDescent="0.25">
      <c r="A106" s="2" t="s">
        <v>37</v>
      </c>
      <c r="B106" s="2" t="s">
        <v>38</v>
      </c>
      <c r="C106" s="2" t="s">
        <v>47</v>
      </c>
      <c r="D106" s="103">
        <v>41671</v>
      </c>
      <c r="E106" s="104">
        <f t="shared" si="1"/>
        <v>2</v>
      </c>
      <c r="F106" s="159" t="s">
        <v>40</v>
      </c>
      <c r="G106" s="2" t="s">
        <v>45</v>
      </c>
      <c r="H106" s="160" t="s">
        <v>44</v>
      </c>
      <c r="I106" s="2" t="s">
        <v>43</v>
      </c>
      <c r="J106" s="106">
        <v>4506877.9400000004</v>
      </c>
    </row>
    <row r="107" spans="1:10" x14ac:dyDescent="0.25">
      <c r="A107" s="2" t="s">
        <v>37</v>
      </c>
      <c r="B107" s="2" t="s">
        <v>38</v>
      </c>
      <c r="C107" s="2" t="s">
        <v>47</v>
      </c>
      <c r="D107" s="103">
        <v>41699</v>
      </c>
      <c r="E107" s="104">
        <f t="shared" si="1"/>
        <v>3</v>
      </c>
      <c r="F107" s="159" t="s">
        <v>40</v>
      </c>
      <c r="G107" s="2" t="s">
        <v>45</v>
      </c>
      <c r="H107" s="160" t="s">
        <v>44</v>
      </c>
      <c r="I107" s="2" t="s">
        <v>43</v>
      </c>
      <c r="J107" s="106">
        <v>4365484.6179999998</v>
      </c>
    </row>
    <row r="108" spans="1:10" x14ac:dyDescent="0.25">
      <c r="A108" s="2" t="s">
        <v>37</v>
      </c>
      <c r="B108" s="2" t="s">
        <v>38</v>
      </c>
      <c r="C108" s="2" t="s">
        <v>47</v>
      </c>
      <c r="D108" s="103">
        <v>41730</v>
      </c>
      <c r="E108" s="104">
        <f t="shared" si="1"/>
        <v>4</v>
      </c>
      <c r="F108" s="159" t="s">
        <v>40</v>
      </c>
      <c r="G108" s="2" t="s">
        <v>45</v>
      </c>
      <c r="H108" s="160" t="s">
        <v>44</v>
      </c>
      <c r="I108" s="2" t="s">
        <v>43</v>
      </c>
      <c r="J108" s="106">
        <v>4615207.7879999997</v>
      </c>
    </row>
    <row r="109" spans="1:10" x14ac:dyDescent="0.25">
      <c r="A109" s="2" t="s">
        <v>37</v>
      </c>
      <c r="B109" s="2" t="s">
        <v>38</v>
      </c>
      <c r="C109" s="2" t="s">
        <v>47</v>
      </c>
      <c r="D109" s="103">
        <v>41760</v>
      </c>
      <c r="E109" s="104">
        <f t="shared" si="1"/>
        <v>5</v>
      </c>
      <c r="F109" s="159" t="s">
        <v>40</v>
      </c>
      <c r="G109" s="2" t="s">
        <v>45</v>
      </c>
      <c r="H109" s="160" t="s">
        <v>44</v>
      </c>
      <c r="I109" s="2" t="s">
        <v>43</v>
      </c>
      <c r="J109" s="106">
        <v>3250510.7760000005</v>
      </c>
    </row>
    <row r="110" spans="1:10" x14ac:dyDescent="0.25">
      <c r="A110" s="2" t="s">
        <v>37</v>
      </c>
      <c r="B110" s="2" t="s">
        <v>38</v>
      </c>
      <c r="C110" s="2" t="s">
        <v>47</v>
      </c>
      <c r="D110" s="103">
        <v>41791</v>
      </c>
      <c r="E110" s="104">
        <f t="shared" si="1"/>
        <v>6</v>
      </c>
      <c r="F110" s="159" t="s">
        <v>40</v>
      </c>
      <c r="G110" s="2" t="s">
        <v>45</v>
      </c>
      <c r="H110" s="160" t="s">
        <v>44</v>
      </c>
      <c r="I110" s="2" t="s">
        <v>43</v>
      </c>
      <c r="J110" s="106">
        <v>3592037.1720000003</v>
      </c>
    </row>
    <row r="111" spans="1:10" x14ac:dyDescent="0.25">
      <c r="A111" s="2" t="s">
        <v>37</v>
      </c>
      <c r="B111" s="2" t="s">
        <v>38</v>
      </c>
      <c r="C111" s="2" t="s">
        <v>47</v>
      </c>
      <c r="D111" s="103">
        <v>41456</v>
      </c>
      <c r="E111" s="104">
        <f t="shared" si="1"/>
        <v>7</v>
      </c>
      <c r="F111" s="159" t="s">
        <v>40</v>
      </c>
      <c r="G111" s="2" t="s">
        <v>46</v>
      </c>
      <c r="H111" s="160" t="s">
        <v>42</v>
      </c>
      <c r="I111" s="2" t="s">
        <v>43</v>
      </c>
      <c r="J111" s="106">
        <v>4139478.8435499985</v>
      </c>
    </row>
    <row r="112" spans="1:10" x14ac:dyDescent="0.25">
      <c r="A112" s="2" t="s">
        <v>37</v>
      </c>
      <c r="B112" s="2" t="s">
        <v>38</v>
      </c>
      <c r="C112" s="2" t="s">
        <v>47</v>
      </c>
      <c r="D112" s="103">
        <v>41487</v>
      </c>
      <c r="E112" s="104">
        <f t="shared" si="1"/>
        <v>8</v>
      </c>
      <c r="F112" s="159" t="s">
        <v>40</v>
      </c>
      <c r="G112" s="2" t="s">
        <v>46</v>
      </c>
      <c r="H112" s="160" t="s">
        <v>42</v>
      </c>
      <c r="I112" s="2" t="s">
        <v>43</v>
      </c>
      <c r="J112" s="106">
        <v>3488808.4485999988</v>
      </c>
    </row>
    <row r="113" spans="1:10" x14ac:dyDescent="0.25">
      <c r="A113" s="2" t="s">
        <v>37</v>
      </c>
      <c r="B113" s="2" t="s">
        <v>38</v>
      </c>
      <c r="C113" s="2" t="s">
        <v>47</v>
      </c>
      <c r="D113" s="103">
        <v>41518</v>
      </c>
      <c r="E113" s="104">
        <f t="shared" si="1"/>
        <v>9</v>
      </c>
      <c r="F113" s="159" t="s">
        <v>40</v>
      </c>
      <c r="G113" s="2" t="s">
        <v>46</v>
      </c>
      <c r="H113" s="160" t="s">
        <v>42</v>
      </c>
      <c r="I113" s="2" t="s">
        <v>43</v>
      </c>
      <c r="J113" s="106">
        <v>3854687.2506499989</v>
      </c>
    </row>
    <row r="114" spans="1:10" x14ac:dyDescent="0.25">
      <c r="A114" s="2" t="s">
        <v>37</v>
      </c>
      <c r="B114" s="2" t="s">
        <v>38</v>
      </c>
      <c r="C114" s="2" t="s">
        <v>47</v>
      </c>
      <c r="D114" s="103">
        <v>41548</v>
      </c>
      <c r="E114" s="104">
        <f t="shared" si="1"/>
        <v>10</v>
      </c>
      <c r="F114" s="159" t="s">
        <v>40</v>
      </c>
      <c r="G114" s="2" t="s">
        <v>46</v>
      </c>
      <c r="H114" s="160" t="s">
        <v>42</v>
      </c>
      <c r="I114" s="2" t="s">
        <v>43</v>
      </c>
      <c r="J114" s="106">
        <v>3619556.8371999986</v>
      </c>
    </row>
    <row r="115" spans="1:10" x14ac:dyDescent="0.25">
      <c r="A115" s="2" t="s">
        <v>37</v>
      </c>
      <c r="B115" s="2" t="s">
        <v>38</v>
      </c>
      <c r="C115" s="2" t="s">
        <v>47</v>
      </c>
      <c r="D115" s="103">
        <v>41579</v>
      </c>
      <c r="E115" s="104">
        <f t="shared" si="1"/>
        <v>11</v>
      </c>
      <c r="F115" s="159" t="s">
        <v>40</v>
      </c>
      <c r="G115" s="2" t="s">
        <v>46</v>
      </c>
      <c r="H115" s="160" t="s">
        <v>42</v>
      </c>
      <c r="I115" s="2" t="s">
        <v>43</v>
      </c>
      <c r="J115" s="106">
        <v>3304526.302699999</v>
      </c>
    </row>
    <row r="116" spans="1:10" x14ac:dyDescent="0.25">
      <c r="A116" s="2" t="s">
        <v>37</v>
      </c>
      <c r="B116" s="2" t="s">
        <v>38</v>
      </c>
      <c r="C116" s="2" t="s">
        <v>47</v>
      </c>
      <c r="D116" s="103">
        <v>41609</v>
      </c>
      <c r="E116" s="104">
        <f t="shared" si="1"/>
        <v>12</v>
      </c>
      <c r="F116" s="159" t="s">
        <v>40</v>
      </c>
      <c r="G116" s="2" t="s">
        <v>46</v>
      </c>
      <c r="H116" s="160" t="s">
        <v>42</v>
      </c>
      <c r="I116" s="2" t="s">
        <v>43</v>
      </c>
      <c r="J116" s="106">
        <v>3717818.1323999991</v>
      </c>
    </row>
    <row r="117" spans="1:10" x14ac:dyDescent="0.25">
      <c r="A117" s="2" t="s">
        <v>37</v>
      </c>
      <c r="B117" s="2" t="s">
        <v>38</v>
      </c>
      <c r="C117" s="2" t="s">
        <v>47</v>
      </c>
      <c r="D117" s="103">
        <v>41640</v>
      </c>
      <c r="E117" s="104">
        <f t="shared" si="1"/>
        <v>1</v>
      </c>
      <c r="F117" s="159" t="s">
        <v>40</v>
      </c>
      <c r="G117" s="2" t="s">
        <v>46</v>
      </c>
      <c r="H117" s="160" t="s">
        <v>42</v>
      </c>
      <c r="I117" s="2" t="s">
        <v>43</v>
      </c>
      <c r="J117" s="106">
        <v>5340135.9869999988</v>
      </c>
    </row>
    <row r="118" spans="1:10" x14ac:dyDescent="0.25">
      <c r="A118" s="2" t="s">
        <v>37</v>
      </c>
      <c r="B118" s="2" t="s">
        <v>38</v>
      </c>
      <c r="C118" s="2" t="s">
        <v>47</v>
      </c>
      <c r="D118" s="103">
        <v>41671</v>
      </c>
      <c r="E118" s="104">
        <f t="shared" si="1"/>
        <v>2</v>
      </c>
      <c r="F118" s="159" t="s">
        <v>40</v>
      </c>
      <c r="G118" s="2" t="s">
        <v>46</v>
      </c>
      <c r="H118" s="160" t="s">
        <v>42</v>
      </c>
      <c r="I118" s="2" t="s">
        <v>43</v>
      </c>
      <c r="J118" s="106">
        <v>4844893.7854999984</v>
      </c>
    </row>
    <row r="119" spans="1:10" x14ac:dyDescent="0.25">
      <c r="A119" s="2" t="s">
        <v>37</v>
      </c>
      <c r="B119" s="2" t="s">
        <v>38</v>
      </c>
      <c r="C119" s="2" t="s">
        <v>47</v>
      </c>
      <c r="D119" s="103">
        <v>41699</v>
      </c>
      <c r="E119" s="104">
        <f t="shared" si="1"/>
        <v>3</v>
      </c>
      <c r="F119" s="159" t="s">
        <v>40</v>
      </c>
      <c r="G119" s="2" t="s">
        <v>46</v>
      </c>
      <c r="H119" s="160" t="s">
        <v>42</v>
      </c>
      <c r="I119" s="2" t="s">
        <v>43</v>
      </c>
      <c r="J119" s="106">
        <v>4692895.9643499991</v>
      </c>
    </row>
    <row r="120" spans="1:10" x14ac:dyDescent="0.25">
      <c r="A120" s="2" t="s">
        <v>37</v>
      </c>
      <c r="B120" s="2" t="s">
        <v>38</v>
      </c>
      <c r="C120" s="2" t="s">
        <v>47</v>
      </c>
      <c r="D120" s="103">
        <v>41730</v>
      </c>
      <c r="E120" s="104">
        <f t="shared" si="1"/>
        <v>4</v>
      </c>
      <c r="F120" s="159" t="s">
        <v>40</v>
      </c>
      <c r="G120" s="2" t="s">
        <v>46</v>
      </c>
      <c r="H120" s="160" t="s">
        <v>42</v>
      </c>
      <c r="I120" s="2" t="s">
        <v>43</v>
      </c>
      <c r="J120" s="106">
        <v>4886348.3721000003</v>
      </c>
    </row>
    <row r="121" spans="1:10" x14ac:dyDescent="0.25">
      <c r="A121" s="2" t="s">
        <v>37</v>
      </c>
      <c r="B121" s="2" t="s">
        <v>38</v>
      </c>
      <c r="C121" s="2" t="s">
        <v>47</v>
      </c>
      <c r="D121" s="103">
        <v>41760</v>
      </c>
      <c r="E121" s="104">
        <f t="shared" si="1"/>
        <v>5</v>
      </c>
      <c r="F121" s="159" t="s">
        <v>40</v>
      </c>
      <c r="G121" s="2" t="s">
        <v>46</v>
      </c>
      <c r="H121" s="160" t="s">
        <v>42</v>
      </c>
      <c r="I121" s="2" t="s">
        <v>43</v>
      </c>
      <c r="J121" s="106">
        <v>3494299.084199999</v>
      </c>
    </row>
    <row r="122" spans="1:10" x14ac:dyDescent="0.25">
      <c r="A122" s="2" t="s">
        <v>37</v>
      </c>
      <c r="B122" s="2" t="s">
        <v>38</v>
      </c>
      <c r="C122" s="2" t="s">
        <v>47</v>
      </c>
      <c r="D122" s="103">
        <v>41791</v>
      </c>
      <c r="E122" s="104">
        <f t="shared" si="1"/>
        <v>6</v>
      </c>
      <c r="F122" s="159" t="s">
        <v>40</v>
      </c>
      <c r="G122" s="2" t="s">
        <v>46</v>
      </c>
      <c r="H122" s="160" t="s">
        <v>42</v>
      </c>
      <c r="I122" s="2" t="s">
        <v>43</v>
      </c>
      <c r="J122" s="106">
        <v>3861439.9598999987</v>
      </c>
    </row>
    <row r="123" spans="1:10" x14ac:dyDescent="0.25">
      <c r="A123" s="2" t="s">
        <v>37</v>
      </c>
      <c r="B123" s="2" t="s">
        <v>38</v>
      </c>
      <c r="C123" s="2" t="s">
        <v>48</v>
      </c>
      <c r="D123" s="103">
        <v>41456</v>
      </c>
      <c r="E123" s="104">
        <f>MONTH(D123)</f>
        <v>7</v>
      </c>
      <c r="F123" s="159" t="s">
        <v>40</v>
      </c>
      <c r="G123" s="2" t="s">
        <v>41</v>
      </c>
      <c r="H123" s="160" t="s">
        <v>42</v>
      </c>
      <c r="I123" s="2" t="s">
        <v>43</v>
      </c>
      <c r="J123" s="106">
        <v>1766228.7212499999</v>
      </c>
    </row>
    <row r="124" spans="1:10" x14ac:dyDescent="0.25">
      <c r="A124" s="2" t="s">
        <v>37</v>
      </c>
      <c r="B124" s="2" t="s">
        <v>38</v>
      </c>
      <c r="C124" s="2" t="s">
        <v>48</v>
      </c>
      <c r="D124" s="103">
        <v>41487</v>
      </c>
      <c r="E124" s="104">
        <f t="shared" ref="E124:E187" si="2">MONTH(D124)</f>
        <v>8</v>
      </c>
      <c r="F124" s="159" t="s">
        <v>40</v>
      </c>
      <c r="G124" s="2" t="s">
        <v>41</v>
      </c>
      <c r="H124" s="160" t="s">
        <v>42</v>
      </c>
      <c r="I124" s="2" t="s">
        <v>43</v>
      </c>
      <c r="J124" s="106">
        <v>1951422.76125</v>
      </c>
    </row>
    <row r="125" spans="1:10" x14ac:dyDescent="0.25">
      <c r="A125" s="2" t="s">
        <v>37</v>
      </c>
      <c r="B125" s="2" t="s">
        <v>38</v>
      </c>
      <c r="C125" s="2" t="s">
        <v>48</v>
      </c>
      <c r="D125" s="103">
        <v>41518</v>
      </c>
      <c r="E125" s="104">
        <f t="shared" si="2"/>
        <v>9</v>
      </c>
      <c r="F125" s="159" t="s">
        <v>40</v>
      </c>
      <c r="G125" s="2" t="s">
        <v>41</v>
      </c>
      <c r="H125" s="160" t="s">
        <v>42</v>
      </c>
      <c r="I125" s="2" t="s">
        <v>43</v>
      </c>
      <c r="J125" s="106">
        <v>1699371.23875</v>
      </c>
    </row>
    <row r="126" spans="1:10" x14ac:dyDescent="0.25">
      <c r="A126" s="2" t="s">
        <v>37</v>
      </c>
      <c r="B126" s="2" t="s">
        <v>38</v>
      </c>
      <c r="C126" s="2" t="s">
        <v>48</v>
      </c>
      <c r="D126" s="103">
        <v>41548</v>
      </c>
      <c r="E126" s="104">
        <f t="shared" si="2"/>
        <v>10</v>
      </c>
      <c r="F126" s="159" t="s">
        <v>40</v>
      </c>
      <c r="G126" s="2" t="s">
        <v>41</v>
      </c>
      <c r="H126" s="160" t="s">
        <v>42</v>
      </c>
      <c r="I126" s="2" t="s">
        <v>43</v>
      </c>
      <c r="J126" s="106">
        <v>1502189.2037500001</v>
      </c>
    </row>
    <row r="127" spans="1:10" x14ac:dyDescent="0.25">
      <c r="A127" s="2" t="s">
        <v>37</v>
      </c>
      <c r="B127" s="2" t="s">
        <v>38</v>
      </c>
      <c r="C127" s="2" t="s">
        <v>48</v>
      </c>
      <c r="D127" s="103">
        <v>41579</v>
      </c>
      <c r="E127" s="104">
        <f t="shared" si="2"/>
        <v>11</v>
      </c>
      <c r="F127" s="159" t="s">
        <v>40</v>
      </c>
      <c r="G127" s="2" t="s">
        <v>41</v>
      </c>
      <c r="H127" s="160" t="s">
        <v>42</v>
      </c>
      <c r="I127" s="2" t="s">
        <v>43</v>
      </c>
      <c r="J127" s="106">
        <v>1650239.5062500001</v>
      </c>
    </row>
    <row r="128" spans="1:10" x14ac:dyDescent="0.25">
      <c r="A128" s="2" t="s">
        <v>37</v>
      </c>
      <c r="B128" s="2" t="s">
        <v>38</v>
      </c>
      <c r="C128" s="2" t="s">
        <v>48</v>
      </c>
      <c r="D128" s="103">
        <v>41609</v>
      </c>
      <c r="E128" s="104">
        <f t="shared" si="2"/>
        <v>12</v>
      </c>
      <c r="F128" s="159" t="s">
        <v>40</v>
      </c>
      <c r="G128" s="2" t="s">
        <v>41</v>
      </c>
      <c r="H128" s="160" t="s">
        <v>42</v>
      </c>
      <c r="I128" s="2" t="s">
        <v>43</v>
      </c>
      <c r="J128" s="106">
        <v>1406546.085</v>
      </c>
    </row>
    <row r="129" spans="1:10" x14ac:dyDescent="0.25">
      <c r="A129" s="2" t="s">
        <v>37</v>
      </c>
      <c r="B129" s="2" t="s">
        <v>38</v>
      </c>
      <c r="C129" s="2" t="s">
        <v>48</v>
      </c>
      <c r="D129" s="103">
        <v>41640</v>
      </c>
      <c r="E129" s="104">
        <f t="shared" si="2"/>
        <v>1</v>
      </c>
      <c r="F129" s="159" t="s">
        <v>40</v>
      </c>
      <c r="G129" s="2" t="s">
        <v>41</v>
      </c>
      <c r="H129" s="160" t="s">
        <v>42</v>
      </c>
      <c r="I129" s="2" t="s">
        <v>43</v>
      </c>
      <c r="J129" s="106">
        <v>2151540.1949999998</v>
      </c>
    </row>
    <row r="130" spans="1:10" x14ac:dyDescent="0.25">
      <c r="A130" s="2" t="s">
        <v>37</v>
      </c>
      <c r="B130" s="2" t="s">
        <v>38</v>
      </c>
      <c r="C130" s="2" t="s">
        <v>48</v>
      </c>
      <c r="D130" s="103">
        <v>41671</v>
      </c>
      <c r="E130" s="104">
        <f t="shared" si="2"/>
        <v>2</v>
      </c>
      <c r="F130" s="159" t="s">
        <v>40</v>
      </c>
      <c r="G130" s="2" t="s">
        <v>41</v>
      </c>
      <c r="H130" s="160" t="s">
        <v>42</v>
      </c>
      <c r="I130" s="2" t="s">
        <v>43</v>
      </c>
      <c r="J130" s="106">
        <v>2191228.2262499998</v>
      </c>
    </row>
    <row r="131" spans="1:10" x14ac:dyDescent="0.25">
      <c r="A131" s="2" t="s">
        <v>37</v>
      </c>
      <c r="B131" s="2" t="s">
        <v>38</v>
      </c>
      <c r="C131" s="2" t="s">
        <v>48</v>
      </c>
      <c r="D131" s="103">
        <v>41699</v>
      </c>
      <c r="E131" s="104">
        <f t="shared" si="2"/>
        <v>3</v>
      </c>
      <c r="F131" s="159" t="s">
        <v>40</v>
      </c>
      <c r="G131" s="2" t="s">
        <v>41</v>
      </c>
      <c r="H131" s="160" t="s">
        <v>42</v>
      </c>
      <c r="I131" s="2" t="s">
        <v>43</v>
      </c>
      <c r="J131" s="106">
        <v>1965526.61625</v>
      </c>
    </row>
    <row r="132" spans="1:10" x14ac:dyDescent="0.25">
      <c r="A132" s="2" t="s">
        <v>37</v>
      </c>
      <c r="B132" s="2" t="s">
        <v>38</v>
      </c>
      <c r="C132" s="2" t="s">
        <v>48</v>
      </c>
      <c r="D132" s="103">
        <v>41730</v>
      </c>
      <c r="E132" s="104">
        <f t="shared" si="2"/>
        <v>4</v>
      </c>
      <c r="F132" s="159" t="s">
        <v>40</v>
      </c>
      <c r="G132" s="2" t="s">
        <v>41</v>
      </c>
      <c r="H132" s="160" t="s">
        <v>42</v>
      </c>
      <c r="I132" s="2" t="s">
        <v>43</v>
      </c>
      <c r="J132" s="106">
        <v>2084911.36</v>
      </c>
    </row>
    <row r="133" spans="1:10" x14ac:dyDescent="0.25">
      <c r="A133" s="2" t="s">
        <v>37</v>
      </c>
      <c r="B133" s="2" t="s">
        <v>38</v>
      </c>
      <c r="C133" s="2" t="s">
        <v>48</v>
      </c>
      <c r="D133" s="103">
        <v>41760</v>
      </c>
      <c r="E133" s="104">
        <f t="shared" si="2"/>
        <v>5</v>
      </c>
      <c r="F133" s="159" t="s">
        <v>40</v>
      </c>
      <c r="G133" s="2" t="s">
        <v>41</v>
      </c>
      <c r="H133" s="160" t="s">
        <v>42</v>
      </c>
      <c r="I133" s="2" t="s">
        <v>43</v>
      </c>
      <c r="J133" s="106">
        <v>2053699.35375</v>
      </c>
    </row>
    <row r="134" spans="1:10" x14ac:dyDescent="0.25">
      <c r="A134" s="2" t="s">
        <v>37</v>
      </c>
      <c r="B134" s="2" t="s">
        <v>38</v>
      </c>
      <c r="C134" s="2" t="s">
        <v>48</v>
      </c>
      <c r="D134" s="103">
        <v>41791</v>
      </c>
      <c r="E134" s="104">
        <f t="shared" si="2"/>
        <v>6</v>
      </c>
      <c r="F134" s="159" t="s">
        <v>40</v>
      </c>
      <c r="G134" s="2" t="s">
        <v>41</v>
      </c>
      <c r="H134" s="160" t="s">
        <v>42</v>
      </c>
      <c r="I134" s="2" t="s">
        <v>43</v>
      </c>
      <c r="J134" s="106">
        <v>2197266.9237500001</v>
      </c>
    </row>
    <row r="135" spans="1:10" x14ac:dyDescent="0.25">
      <c r="A135" s="2" t="s">
        <v>37</v>
      </c>
      <c r="B135" s="2" t="s">
        <v>38</v>
      </c>
      <c r="C135" s="2" t="s">
        <v>48</v>
      </c>
      <c r="D135" s="103">
        <v>41456</v>
      </c>
      <c r="E135" s="104">
        <f t="shared" si="2"/>
        <v>7</v>
      </c>
      <c r="F135" s="159" t="s">
        <v>40</v>
      </c>
      <c r="G135" s="2" t="s">
        <v>41</v>
      </c>
      <c r="H135" s="160" t="s">
        <v>44</v>
      </c>
      <c r="I135" s="2" t="s">
        <v>43</v>
      </c>
      <c r="J135" s="106">
        <v>3532457.4424999999</v>
      </c>
    </row>
    <row r="136" spans="1:10" x14ac:dyDescent="0.25">
      <c r="A136" s="2" t="s">
        <v>37</v>
      </c>
      <c r="B136" s="2" t="s">
        <v>38</v>
      </c>
      <c r="C136" s="2" t="s">
        <v>48</v>
      </c>
      <c r="D136" s="103">
        <v>41487</v>
      </c>
      <c r="E136" s="104">
        <f t="shared" si="2"/>
        <v>8</v>
      </c>
      <c r="F136" s="159" t="s">
        <v>40</v>
      </c>
      <c r="G136" s="2" t="s">
        <v>41</v>
      </c>
      <c r="H136" s="160" t="s">
        <v>44</v>
      </c>
      <c r="I136" s="2" t="s">
        <v>43</v>
      </c>
      <c r="J136" s="106">
        <v>3902845.5225</v>
      </c>
    </row>
    <row r="137" spans="1:10" x14ac:dyDescent="0.25">
      <c r="A137" s="2" t="s">
        <v>37</v>
      </c>
      <c r="B137" s="2" t="s">
        <v>38</v>
      </c>
      <c r="C137" s="2" t="s">
        <v>48</v>
      </c>
      <c r="D137" s="103">
        <v>41518</v>
      </c>
      <c r="E137" s="104">
        <f t="shared" si="2"/>
        <v>9</v>
      </c>
      <c r="F137" s="159" t="s">
        <v>40</v>
      </c>
      <c r="G137" s="2" t="s">
        <v>41</v>
      </c>
      <c r="H137" s="160" t="s">
        <v>44</v>
      </c>
      <c r="I137" s="2" t="s">
        <v>43</v>
      </c>
      <c r="J137" s="106">
        <v>3398742.4775</v>
      </c>
    </row>
    <row r="138" spans="1:10" x14ac:dyDescent="0.25">
      <c r="A138" s="2" t="s">
        <v>37</v>
      </c>
      <c r="B138" s="2" t="s">
        <v>38</v>
      </c>
      <c r="C138" s="2" t="s">
        <v>48</v>
      </c>
      <c r="D138" s="103">
        <v>41548</v>
      </c>
      <c r="E138" s="104">
        <f t="shared" si="2"/>
        <v>10</v>
      </c>
      <c r="F138" s="159" t="s">
        <v>40</v>
      </c>
      <c r="G138" s="2" t="s">
        <v>41</v>
      </c>
      <c r="H138" s="160" t="s">
        <v>44</v>
      </c>
      <c r="I138" s="2" t="s">
        <v>43</v>
      </c>
      <c r="J138" s="106">
        <v>3004378.4075000002</v>
      </c>
    </row>
    <row r="139" spans="1:10" x14ac:dyDescent="0.25">
      <c r="A139" s="2" t="s">
        <v>37</v>
      </c>
      <c r="B139" s="2" t="s">
        <v>38</v>
      </c>
      <c r="C139" s="2" t="s">
        <v>48</v>
      </c>
      <c r="D139" s="103">
        <v>41579</v>
      </c>
      <c r="E139" s="104">
        <f t="shared" si="2"/>
        <v>11</v>
      </c>
      <c r="F139" s="159" t="s">
        <v>40</v>
      </c>
      <c r="G139" s="2" t="s">
        <v>41</v>
      </c>
      <c r="H139" s="160" t="s">
        <v>44</v>
      </c>
      <c r="I139" s="2" t="s">
        <v>43</v>
      </c>
      <c r="J139" s="106">
        <v>3300479.0125000002</v>
      </c>
    </row>
    <row r="140" spans="1:10" x14ac:dyDescent="0.25">
      <c r="A140" s="2" t="s">
        <v>37</v>
      </c>
      <c r="B140" s="2" t="s">
        <v>38</v>
      </c>
      <c r="C140" s="2" t="s">
        <v>48</v>
      </c>
      <c r="D140" s="103">
        <v>41609</v>
      </c>
      <c r="E140" s="104">
        <f t="shared" si="2"/>
        <v>12</v>
      </c>
      <c r="F140" s="159" t="s">
        <v>40</v>
      </c>
      <c r="G140" s="2" t="s">
        <v>41</v>
      </c>
      <c r="H140" s="160" t="s">
        <v>44</v>
      </c>
      <c r="I140" s="2" t="s">
        <v>43</v>
      </c>
      <c r="J140" s="106">
        <v>2813092.17</v>
      </c>
    </row>
    <row r="141" spans="1:10" x14ac:dyDescent="0.25">
      <c r="A141" s="2" t="s">
        <v>37</v>
      </c>
      <c r="B141" s="2" t="s">
        <v>38</v>
      </c>
      <c r="C141" s="2" t="s">
        <v>48</v>
      </c>
      <c r="D141" s="103">
        <v>41640</v>
      </c>
      <c r="E141" s="104">
        <f t="shared" si="2"/>
        <v>1</v>
      </c>
      <c r="F141" s="159" t="s">
        <v>40</v>
      </c>
      <c r="G141" s="2" t="s">
        <v>41</v>
      </c>
      <c r="H141" s="160" t="s">
        <v>44</v>
      </c>
      <c r="I141" s="2" t="s">
        <v>43</v>
      </c>
      <c r="J141" s="106">
        <v>4303080.3899999997</v>
      </c>
    </row>
    <row r="142" spans="1:10" x14ac:dyDescent="0.25">
      <c r="A142" s="2" t="s">
        <v>37</v>
      </c>
      <c r="B142" s="2" t="s">
        <v>38</v>
      </c>
      <c r="C142" s="2" t="s">
        <v>48</v>
      </c>
      <c r="D142" s="103">
        <v>41671</v>
      </c>
      <c r="E142" s="104">
        <f t="shared" si="2"/>
        <v>2</v>
      </c>
      <c r="F142" s="159" t="s">
        <v>40</v>
      </c>
      <c r="G142" s="2" t="s">
        <v>41</v>
      </c>
      <c r="H142" s="160" t="s">
        <v>44</v>
      </c>
      <c r="I142" s="2" t="s">
        <v>43</v>
      </c>
      <c r="J142" s="106">
        <v>4382456.4524999997</v>
      </c>
    </row>
    <row r="143" spans="1:10" x14ac:dyDescent="0.25">
      <c r="A143" s="2" t="s">
        <v>37</v>
      </c>
      <c r="B143" s="2" t="s">
        <v>38</v>
      </c>
      <c r="C143" s="2" t="s">
        <v>48</v>
      </c>
      <c r="D143" s="103">
        <v>41699</v>
      </c>
      <c r="E143" s="104">
        <f t="shared" si="2"/>
        <v>3</v>
      </c>
      <c r="F143" s="159" t="s">
        <v>40</v>
      </c>
      <c r="G143" s="2" t="s">
        <v>41</v>
      </c>
      <c r="H143" s="160" t="s">
        <v>44</v>
      </c>
      <c r="I143" s="2" t="s">
        <v>43</v>
      </c>
      <c r="J143" s="106">
        <v>3931053.2324999999</v>
      </c>
    </row>
    <row r="144" spans="1:10" x14ac:dyDescent="0.25">
      <c r="A144" s="2" t="s">
        <v>37</v>
      </c>
      <c r="B144" s="2" t="s">
        <v>38</v>
      </c>
      <c r="C144" s="2" t="s">
        <v>48</v>
      </c>
      <c r="D144" s="103">
        <v>41730</v>
      </c>
      <c r="E144" s="104">
        <f t="shared" si="2"/>
        <v>4</v>
      </c>
      <c r="F144" s="159" t="s">
        <v>40</v>
      </c>
      <c r="G144" s="2" t="s">
        <v>41</v>
      </c>
      <c r="H144" s="160" t="s">
        <v>44</v>
      </c>
      <c r="I144" s="2" t="s">
        <v>43</v>
      </c>
      <c r="J144" s="106">
        <v>4169822.72</v>
      </c>
    </row>
    <row r="145" spans="1:10" x14ac:dyDescent="0.25">
      <c r="A145" s="2" t="s">
        <v>37</v>
      </c>
      <c r="B145" s="2" t="s">
        <v>38</v>
      </c>
      <c r="C145" s="2" t="s">
        <v>48</v>
      </c>
      <c r="D145" s="103">
        <v>41760</v>
      </c>
      <c r="E145" s="104">
        <f t="shared" si="2"/>
        <v>5</v>
      </c>
      <c r="F145" s="159" t="s">
        <v>40</v>
      </c>
      <c r="G145" s="2" t="s">
        <v>41</v>
      </c>
      <c r="H145" s="160" t="s">
        <v>44</v>
      </c>
      <c r="I145" s="2" t="s">
        <v>43</v>
      </c>
      <c r="J145" s="106">
        <v>4107398.7075</v>
      </c>
    </row>
    <row r="146" spans="1:10" x14ac:dyDescent="0.25">
      <c r="A146" s="2" t="s">
        <v>37</v>
      </c>
      <c r="B146" s="2" t="s">
        <v>38</v>
      </c>
      <c r="C146" s="2" t="s">
        <v>48</v>
      </c>
      <c r="D146" s="103">
        <v>41791</v>
      </c>
      <c r="E146" s="104">
        <f t="shared" si="2"/>
        <v>6</v>
      </c>
      <c r="F146" s="159" t="s">
        <v>40</v>
      </c>
      <c r="G146" s="2" t="s">
        <v>41</v>
      </c>
      <c r="H146" s="160" t="s">
        <v>44</v>
      </c>
      <c r="I146" s="2" t="s">
        <v>43</v>
      </c>
      <c r="J146" s="106">
        <v>4394533.8475000001</v>
      </c>
    </row>
    <row r="147" spans="1:10" x14ac:dyDescent="0.25">
      <c r="A147" s="2" t="s">
        <v>37</v>
      </c>
      <c r="B147" s="2" t="s">
        <v>38</v>
      </c>
      <c r="C147" s="2" t="s">
        <v>48</v>
      </c>
      <c r="D147" s="103">
        <v>41456</v>
      </c>
      <c r="E147" s="104">
        <f t="shared" si="2"/>
        <v>7</v>
      </c>
      <c r="F147" s="159" t="s">
        <v>40</v>
      </c>
      <c r="G147" s="2" t="s">
        <v>45</v>
      </c>
      <c r="H147" s="160" t="s">
        <v>42</v>
      </c>
      <c r="I147" s="2" t="s">
        <v>43</v>
      </c>
      <c r="J147" s="106">
        <v>1554281.2747</v>
      </c>
    </row>
    <row r="148" spans="1:10" x14ac:dyDescent="0.25">
      <c r="A148" s="2" t="s">
        <v>37</v>
      </c>
      <c r="B148" s="2" t="s">
        <v>38</v>
      </c>
      <c r="C148" s="2" t="s">
        <v>48</v>
      </c>
      <c r="D148" s="103">
        <v>41487</v>
      </c>
      <c r="E148" s="104">
        <f t="shared" si="2"/>
        <v>8</v>
      </c>
      <c r="F148" s="159" t="s">
        <v>40</v>
      </c>
      <c r="G148" s="2" t="s">
        <v>45</v>
      </c>
      <c r="H148" s="160" t="s">
        <v>42</v>
      </c>
      <c r="I148" s="2" t="s">
        <v>43</v>
      </c>
      <c r="J148" s="106">
        <v>1717252.0299</v>
      </c>
    </row>
    <row r="149" spans="1:10" x14ac:dyDescent="0.25">
      <c r="A149" s="2" t="s">
        <v>37</v>
      </c>
      <c r="B149" s="2" t="s">
        <v>38</v>
      </c>
      <c r="C149" s="2" t="s">
        <v>48</v>
      </c>
      <c r="D149" s="103">
        <v>41518</v>
      </c>
      <c r="E149" s="104">
        <f t="shared" si="2"/>
        <v>9</v>
      </c>
      <c r="F149" s="159" t="s">
        <v>40</v>
      </c>
      <c r="G149" s="2" t="s">
        <v>45</v>
      </c>
      <c r="H149" s="160" t="s">
        <v>42</v>
      </c>
      <c r="I149" s="2" t="s">
        <v>43</v>
      </c>
      <c r="J149" s="106">
        <v>1495446.6901</v>
      </c>
    </row>
    <row r="150" spans="1:10" x14ac:dyDescent="0.25">
      <c r="A150" s="2" t="s">
        <v>37</v>
      </c>
      <c r="B150" s="2" t="s">
        <v>38</v>
      </c>
      <c r="C150" s="2" t="s">
        <v>48</v>
      </c>
      <c r="D150" s="103">
        <v>41548</v>
      </c>
      <c r="E150" s="104">
        <f t="shared" si="2"/>
        <v>10</v>
      </c>
      <c r="F150" s="159" t="s">
        <v>40</v>
      </c>
      <c r="G150" s="2" t="s">
        <v>45</v>
      </c>
      <c r="H150" s="160" t="s">
        <v>42</v>
      </c>
      <c r="I150" s="2" t="s">
        <v>43</v>
      </c>
      <c r="J150" s="106">
        <v>1321926.4993</v>
      </c>
    </row>
    <row r="151" spans="1:10" x14ac:dyDescent="0.25">
      <c r="A151" s="2" t="s">
        <v>37</v>
      </c>
      <c r="B151" s="2" t="s">
        <v>38</v>
      </c>
      <c r="C151" s="2" t="s">
        <v>48</v>
      </c>
      <c r="D151" s="103">
        <v>41579</v>
      </c>
      <c r="E151" s="104">
        <f t="shared" si="2"/>
        <v>11</v>
      </c>
      <c r="F151" s="159" t="s">
        <v>40</v>
      </c>
      <c r="G151" s="2" t="s">
        <v>45</v>
      </c>
      <c r="H151" s="160" t="s">
        <v>42</v>
      </c>
      <c r="I151" s="2" t="s">
        <v>43</v>
      </c>
      <c r="J151" s="106">
        <v>1452210.7655</v>
      </c>
    </row>
    <row r="152" spans="1:10" x14ac:dyDescent="0.25">
      <c r="A152" s="2" t="s">
        <v>37</v>
      </c>
      <c r="B152" s="2" t="s">
        <v>38</v>
      </c>
      <c r="C152" s="2" t="s">
        <v>48</v>
      </c>
      <c r="D152" s="103">
        <v>41609</v>
      </c>
      <c r="E152" s="104">
        <f t="shared" si="2"/>
        <v>12</v>
      </c>
      <c r="F152" s="159" t="s">
        <v>40</v>
      </c>
      <c r="G152" s="2" t="s">
        <v>45</v>
      </c>
      <c r="H152" s="160" t="s">
        <v>42</v>
      </c>
      <c r="I152" s="2" t="s">
        <v>43</v>
      </c>
      <c r="J152" s="106">
        <v>1237760.5548</v>
      </c>
    </row>
    <row r="153" spans="1:10" x14ac:dyDescent="0.25">
      <c r="A153" s="2" t="s">
        <v>37</v>
      </c>
      <c r="B153" s="2" t="s">
        <v>38</v>
      </c>
      <c r="C153" s="2" t="s">
        <v>48</v>
      </c>
      <c r="D153" s="103">
        <v>41640</v>
      </c>
      <c r="E153" s="104">
        <f t="shared" si="2"/>
        <v>1</v>
      </c>
      <c r="F153" s="159" t="s">
        <v>40</v>
      </c>
      <c r="G153" s="2" t="s">
        <v>45</v>
      </c>
      <c r="H153" s="160" t="s">
        <v>42</v>
      </c>
      <c r="I153" s="2" t="s">
        <v>43</v>
      </c>
      <c r="J153" s="106">
        <v>1893355.3716</v>
      </c>
    </row>
    <row r="154" spans="1:10" x14ac:dyDescent="0.25">
      <c r="A154" s="2" t="s">
        <v>37</v>
      </c>
      <c r="B154" s="2" t="s">
        <v>38</v>
      </c>
      <c r="C154" s="2" t="s">
        <v>48</v>
      </c>
      <c r="D154" s="103">
        <v>41671</v>
      </c>
      <c r="E154" s="104">
        <f t="shared" si="2"/>
        <v>2</v>
      </c>
      <c r="F154" s="159" t="s">
        <v>40</v>
      </c>
      <c r="G154" s="2" t="s">
        <v>45</v>
      </c>
      <c r="H154" s="160" t="s">
        <v>42</v>
      </c>
      <c r="I154" s="2" t="s">
        <v>43</v>
      </c>
      <c r="J154" s="106">
        <v>1928280.8390999998</v>
      </c>
    </row>
    <row r="155" spans="1:10" x14ac:dyDescent="0.25">
      <c r="A155" s="2" t="s">
        <v>37</v>
      </c>
      <c r="B155" s="2" t="s">
        <v>38</v>
      </c>
      <c r="C155" s="2" t="s">
        <v>48</v>
      </c>
      <c r="D155" s="103">
        <v>41699</v>
      </c>
      <c r="E155" s="104">
        <f t="shared" si="2"/>
        <v>3</v>
      </c>
      <c r="F155" s="159" t="s">
        <v>40</v>
      </c>
      <c r="G155" s="2" t="s">
        <v>45</v>
      </c>
      <c r="H155" s="160" t="s">
        <v>42</v>
      </c>
      <c r="I155" s="2" t="s">
        <v>43</v>
      </c>
      <c r="J155" s="106">
        <v>1729663.4223</v>
      </c>
    </row>
    <row r="156" spans="1:10" x14ac:dyDescent="0.25">
      <c r="A156" s="2" t="s">
        <v>37</v>
      </c>
      <c r="B156" s="2" t="s">
        <v>38</v>
      </c>
      <c r="C156" s="2" t="s">
        <v>48</v>
      </c>
      <c r="D156" s="103">
        <v>41730</v>
      </c>
      <c r="E156" s="104">
        <f t="shared" si="2"/>
        <v>4</v>
      </c>
      <c r="F156" s="159" t="s">
        <v>40</v>
      </c>
      <c r="G156" s="2" t="s">
        <v>45</v>
      </c>
      <c r="H156" s="160" t="s">
        <v>42</v>
      </c>
      <c r="I156" s="2" t="s">
        <v>43</v>
      </c>
      <c r="J156" s="106">
        <v>1834721.9968000001</v>
      </c>
    </row>
    <row r="157" spans="1:10" x14ac:dyDescent="0.25">
      <c r="A157" s="2" t="s">
        <v>37</v>
      </c>
      <c r="B157" s="2" t="s">
        <v>38</v>
      </c>
      <c r="C157" s="2" t="s">
        <v>48</v>
      </c>
      <c r="D157" s="103">
        <v>41760</v>
      </c>
      <c r="E157" s="104">
        <f t="shared" si="2"/>
        <v>5</v>
      </c>
      <c r="F157" s="159" t="s">
        <v>40</v>
      </c>
      <c r="G157" s="2" t="s">
        <v>45</v>
      </c>
      <c r="H157" s="160" t="s">
        <v>42</v>
      </c>
      <c r="I157" s="2" t="s">
        <v>43</v>
      </c>
      <c r="J157" s="106">
        <v>1807255.4313000001</v>
      </c>
    </row>
    <row r="158" spans="1:10" x14ac:dyDescent="0.25">
      <c r="A158" s="2" t="s">
        <v>37</v>
      </c>
      <c r="B158" s="2" t="s">
        <v>38</v>
      </c>
      <c r="C158" s="2" t="s">
        <v>48</v>
      </c>
      <c r="D158" s="103">
        <v>41791</v>
      </c>
      <c r="E158" s="104">
        <f t="shared" si="2"/>
        <v>6</v>
      </c>
      <c r="F158" s="159" t="s">
        <v>40</v>
      </c>
      <c r="G158" s="2" t="s">
        <v>45</v>
      </c>
      <c r="H158" s="160" t="s">
        <v>42</v>
      </c>
      <c r="I158" s="2" t="s">
        <v>43</v>
      </c>
      <c r="J158" s="106">
        <v>1933594.8929000001</v>
      </c>
    </row>
    <row r="159" spans="1:10" x14ac:dyDescent="0.25">
      <c r="A159" s="2" t="s">
        <v>37</v>
      </c>
      <c r="B159" s="2" t="s">
        <v>38</v>
      </c>
      <c r="C159" s="2" t="s">
        <v>48</v>
      </c>
      <c r="D159" s="103">
        <v>41456</v>
      </c>
      <c r="E159" s="104">
        <f t="shared" si="2"/>
        <v>7</v>
      </c>
      <c r="F159" s="159" t="s">
        <v>40</v>
      </c>
      <c r="G159" s="2" t="s">
        <v>45</v>
      </c>
      <c r="H159" s="160" t="s">
        <v>44</v>
      </c>
      <c r="I159" s="2" t="s">
        <v>43</v>
      </c>
      <c r="J159" s="106">
        <v>2825965.9539999999</v>
      </c>
    </row>
    <row r="160" spans="1:10" x14ac:dyDescent="0.25">
      <c r="A160" s="2" t="s">
        <v>37</v>
      </c>
      <c r="B160" s="2" t="s">
        <v>38</v>
      </c>
      <c r="C160" s="2" t="s">
        <v>48</v>
      </c>
      <c r="D160" s="103">
        <v>41487</v>
      </c>
      <c r="E160" s="104">
        <f t="shared" si="2"/>
        <v>8</v>
      </c>
      <c r="F160" s="159" t="s">
        <v>40</v>
      </c>
      <c r="G160" s="2" t="s">
        <v>45</v>
      </c>
      <c r="H160" s="160" t="s">
        <v>44</v>
      </c>
      <c r="I160" s="2" t="s">
        <v>43</v>
      </c>
      <c r="J160" s="106">
        <v>2122276.4180000001</v>
      </c>
    </row>
    <row r="161" spans="1:10" x14ac:dyDescent="0.25">
      <c r="A161" s="2" t="s">
        <v>37</v>
      </c>
      <c r="B161" s="2" t="s">
        <v>38</v>
      </c>
      <c r="C161" s="2" t="s">
        <v>48</v>
      </c>
      <c r="D161" s="103">
        <v>41518</v>
      </c>
      <c r="E161" s="104">
        <f t="shared" si="2"/>
        <v>9</v>
      </c>
      <c r="F161" s="159" t="s">
        <v>40</v>
      </c>
      <c r="G161" s="2" t="s">
        <v>45</v>
      </c>
      <c r="H161" s="160" t="s">
        <v>44</v>
      </c>
      <c r="I161" s="2" t="s">
        <v>43</v>
      </c>
      <c r="J161" s="106">
        <v>3718993.9819999998</v>
      </c>
    </row>
    <row r="162" spans="1:10" x14ac:dyDescent="0.25">
      <c r="A162" s="2" t="s">
        <v>37</v>
      </c>
      <c r="B162" s="2" t="s">
        <v>38</v>
      </c>
      <c r="C162" s="2" t="s">
        <v>48</v>
      </c>
      <c r="D162" s="103">
        <v>41548</v>
      </c>
      <c r="E162" s="104">
        <f t="shared" si="2"/>
        <v>10</v>
      </c>
      <c r="F162" s="159" t="s">
        <v>40</v>
      </c>
      <c r="G162" s="2" t="s">
        <v>45</v>
      </c>
      <c r="H162" s="160" t="s">
        <v>44</v>
      </c>
      <c r="I162" s="2" t="s">
        <v>43</v>
      </c>
      <c r="J162" s="106">
        <v>3403502.7259999998</v>
      </c>
    </row>
    <row r="163" spans="1:10" x14ac:dyDescent="0.25">
      <c r="A163" s="2" t="s">
        <v>37</v>
      </c>
      <c r="B163" s="2" t="s">
        <v>38</v>
      </c>
      <c r="C163" s="2" t="s">
        <v>48</v>
      </c>
      <c r="D163" s="103">
        <v>41579</v>
      </c>
      <c r="E163" s="104">
        <f t="shared" si="2"/>
        <v>11</v>
      </c>
      <c r="F163" s="159" t="s">
        <v>40</v>
      </c>
      <c r="G163" s="2" t="s">
        <v>45</v>
      </c>
      <c r="H163" s="160" t="s">
        <v>44</v>
      </c>
      <c r="I163" s="2" t="s">
        <v>43</v>
      </c>
      <c r="J163" s="106">
        <v>2640383.2100000004</v>
      </c>
    </row>
    <row r="164" spans="1:10" x14ac:dyDescent="0.25">
      <c r="A164" s="2" t="s">
        <v>37</v>
      </c>
      <c r="B164" s="2" t="s">
        <v>38</v>
      </c>
      <c r="C164" s="2" t="s">
        <v>48</v>
      </c>
      <c r="D164" s="103">
        <v>41609</v>
      </c>
      <c r="E164" s="104">
        <f t="shared" si="2"/>
        <v>12</v>
      </c>
      <c r="F164" s="159" t="s">
        <v>40</v>
      </c>
      <c r="G164" s="2" t="s">
        <v>45</v>
      </c>
      <c r="H164" s="160" t="s">
        <v>44</v>
      </c>
      <c r="I164" s="2" t="s">
        <v>43</v>
      </c>
      <c r="J164" s="106">
        <v>3250473.736</v>
      </c>
    </row>
    <row r="165" spans="1:10" x14ac:dyDescent="0.25">
      <c r="A165" s="2" t="s">
        <v>37</v>
      </c>
      <c r="B165" s="2" t="s">
        <v>38</v>
      </c>
      <c r="C165" s="2" t="s">
        <v>48</v>
      </c>
      <c r="D165" s="103">
        <v>41640</v>
      </c>
      <c r="E165" s="104">
        <f t="shared" si="2"/>
        <v>1</v>
      </c>
      <c r="F165" s="159" t="s">
        <v>40</v>
      </c>
      <c r="G165" s="2" t="s">
        <v>45</v>
      </c>
      <c r="H165" s="160" t="s">
        <v>44</v>
      </c>
      <c r="I165" s="2" t="s">
        <v>43</v>
      </c>
      <c r="J165" s="106">
        <v>3442464.3119999999</v>
      </c>
    </row>
    <row r="166" spans="1:10" x14ac:dyDescent="0.25">
      <c r="A166" s="2" t="s">
        <v>37</v>
      </c>
      <c r="B166" s="2" t="s">
        <v>38</v>
      </c>
      <c r="C166" s="2" t="s">
        <v>48</v>
      </c>
      <c r="D166" s="103">
        <v>41671</v>
      </c>
      <c r="E166" s="104">
        <f t="shared" si="2"/>
        <v>2</v>
      </c>
      <c r="F166" s="159" t="s">
        <v>40</v>
      </c>
      <c r="G166" s="2" t="s">
        <v>45</v>
      </c>
      <c r="H166" s="160" t="s">
        <v>44</v>
      </c>
      <c r="I166" s="2" t="s">
        <v>43</v>
      </c>
      <c r="J166" s="106">
        <v>3505965.162</v>
      </c>
    </row>
    <row r="167" spans="1:10" x14ac:dyDescent="0.25">
      <c r="A167" s="2" t="s">
        <v>37</v>
      </c>
      <c r="B167" s="2" t="s">
        <v>38</v>
      </c>
      <c r="C167" s="2" t="s">
        <v>48</v>
      </c>
      <c r="D167" s="103">
        <v>41699</v>
      </c>
      <c r="E167" s="104">
        <f t="shared" si="2"/>
        <v>3</v>
      </c>
      <c r="F167" s="159" t="s">
        <v>40</v>
      </c>
      <c r="G167" s="2" t="s">
        <v>45</v>
      </c>
      <c r="H167" s="160" t="s">
        <v>44</v>
      </c>
      <c r="I167" s="2" t="s">
        <v>43</v>
      </c>
      <c r="J167" s="106">
        <v>3144842.5860000001</v>
      </c>
    </row>
    <row r="168" spans="1:10" x14ac:dyDescent="0.25">
      <c r="A168" s="2" t="s">
        <v>37</v>
      </c>
      <c r="B168" s="2" t="s">
        <v>38</v>
      </c>
      <c r="C168" s="2" t="s">
        <v>48</v>
      </c>
      <c r="D168" s="103">
        <v>41730</v>
      </c>
      <c r="E168" s="104">
        <f t="shared" si="2"/>
        <v>4</v>
      </c>
      <c r="F168" s="159" t="s">
        <v>40</v>
      </c>
      <c r="G168" s="2" t="s">
        <v>45</v>
      </c>
      <c r="H168" s="160" t="s">
        <v>44</v>
      </c>
      <c r="I168" s="2" t="s">
        <v>43</v>
      </c>
      <c r="J168" s="106">
        <v>3335858.1760000004</v>
      </c>
    </row>
    <row r="169" spans="1:10" x14ac:dyDescent="0.25">
      <c r="A169" s="2" t="s">
        <v>37</v>
      </c>
      <c r="B169" s="2" t="s">
        <v>38</v>
      </c>
      <c r="C169" s="2" t="s">
        <v>48</v>
      </c>
      <c r="D169" s="103">
        <v>41760</v>
      </c>
      <c r="E169" s="104">
        <f t="shared" si="2"/>
        <v>5</v>
      </c>
      <c r="F169" s="159" t="s">
        <v>40</v>
      </c>
      <c r="G169" s="2" t="s">
        <v>45</v>
      </c>
      <c r="H169" s="160" t="s">
        <v>44</v>
      </c>
      <c r="I169" s="2" t="s">
        <v>43</v>
      </c>
      <c r="J169" s="106">
        <v>3285918.966</v>
      </c>
    </row>
    <row r="170" spans="1:10" x14ac:dyDescent="0.25">
      <c r="A170" s="2" t="s">
        <v>37</v>
      </c>
      <c r="B170" s="2" t="s">
        <v>38</v>
      </c>
      <c r="C170" s="2" t="s">
        <v>48</v>
      </c>
      <c r="D170" s="103">
        <v>41791</v>
      </c>
      <c r="E170" s="104">
        <f t="shared" si="2"/>
        <v>6</v>
      </c>
      <c r="F170" s="159" t="s">
        <v>40</v>
      </c>
      <c r="G170" s="2" t="s">
        <v>45</v>
      </c>
      <c r="H170" s="160" t="s">
        <v>44</v>
      </c>
      <c r="I170" s="2" t="s">
        <v>43</v>
      </c>
      <c r="J170" s="106">
        <v>3515627.0780000002</v>
      </c>
    </row>
    <row r="171" spans="1:10" x14ac:dyDescent="0.25">
      <c r="A171" s="2" t="s">
        <v>37</v>
      </c>
      <c r="B171" s="2" t="s">
        <v>38</v>
      </c>
      <c r="C171" s="2" t="s">
        <v>48</v>
      </c>
      <c r="D171" s="103">
        <v>41456</v>
      </c>
      <c r="E171" s="104">
        <f t="shared" si="2"/>
        <v>7</v>
      </c>
      <c r="F171" s="159" t="s">
        <v>40</v>
      </c>
      <c r="G171" s="2" t="s">
        <v>46</v>
      </c>
      <c r="H171" s="160" t="s">
        <v>42</v>
      </c>
      <c r="I171" s="2" t="s">
        <v>43</v>
      </c>
      <c r="J171" s="106">
        <v>3037913.400549999</v>
      </c>
    </row>
    <row r="172" spans="1:10" x14ac:dyDescent="0.25">
      <c r="A172" s="2" t="s">
        <v>37</v>
      </c>
      <c r="B172" s="2" t="s">
        <v>38</v>
      </c>
      <c r="C172" s="2" t="s">
        <v>48</v>
      </c>
      <c r="D172" s="103">
        <v>41487</v>
      </c>
      <c r="E172" s="104">
        <f t="shared" si="2"/>
        <v>8</v>
      </c>
      <c r="F172" s="159" t="s">
        <v>40</v>
      </c>
      <c r="G172" s="2" t="s">
        <v>46</v>
      </c>
      <c r="H172" s="160" t="s">
        <v>42</v>
      </c>
      <c r="I172" s="2" t="s">
        <v>43</v>
      </c>
      <c r="J172" s="106">
        <v>3356447.1493499991</v>
      </c>
    </row>
    <row r="173" spans="1:10" x14ac:dyDescent="0.25">
      <c r="A173" s="2" t="s">
        <v>37</v>
      </c>
      <c r="B173" s="2" t="s">
        <v>38</v>
      </c>
      <c r="C173" s="2" t="s">
        <v>48</v>
      </c>
      <c r="D173" s="103">
        <v>41518</v>
      </c>
      <c r="E173" s="104">
        <f t="shared" si="2"/>
        <v>9</v>
      </c>
      <c r="F173" s="159" t="s">
        <v>40</v>
      </c>
      <c r="G173" s="2" t="s">
        <v>46</v>
      </c>
      <c r="H173" s="160" t="s">
        <v>42</v>
      </c>
      <c r="I173" s="2" t="s">
        <v>43</v>
      </c>
      <c r="J173" s="106">
        <v>2922918.5306499992</v>
      </c>
    </row>
    <row r="174" spans="1:10" x14ac:dyDescent="0.25">
      <c r="A174" s="2" t="s">
        <v>37</v>
      </c>
      <c r="B174" s="2" t="s">
        <v>38</v>
      </c>
      <c r="C174" s="2" t="s">
        <v>48</v>
      </c>
      <c r="D174" s="103">
        <v>41548</v>
      </c>
      <c r="E174" s="104">
        <f t="shared" si="2"/>
        <v>10</v>
      </c>
      <c r="F174" s="159" t="s">
        <v>40</v>
      </c>
      <c r="G174" s="2" t="s">
        <v>46</v>
      </c>
      <c r="H174" s="160" t="s">
        <v>42</v>
      </c>
      <c r="I174" s="2" t="s">
        <v>43</v>
      </c>
      <c r="J174" s="106">
        <v>2583765.4304499994</v>
      </c>
    </row>
    <row r="175" spans="1:10" x14ac:dyDescent="0.25">
      <c r="A175" s="2" t="s">
        <v>37</v>
      </c>
      <c r="B175" s="2" t="s">
        <v>38</v>
      </c>
      <c r="C175" s="2" t="s">
        <v>48</v>
      </c>
      <c r="D175" s="103">
        <v>41579</v>
      </c>
      <c r="E175" s="104">
        <f t="shared" si="2"/>
        <v>11</v>
      </c>
      <c r="F175" s="159" t="s">
        <v>40</v>
      </c>
      <c r="G175" s="2" t="s">
        <v>46</v>
      </c>
      <c r="H175" s="160" t="s">
        <v>42</v>
      </c>
      <c r="I175" s="2" t="s">
        <v>43</v>
      </c>
      <c r="J175" s="106">
        <v>2838411.9507499994</v>
      </c>
    </row>
    <row r="176" spans="1:10" x14ac:dyDescent="0.25">
      <c r="A176" s="2" t="s">
        <v>37</v>
      </c>
      <c r="B176" s="2" t="s">
        <v>38</v>
      </c>
      <c r="C176" s="2" t="s">
        <v>48</v>
      </c>
      <c r="D176" s="103">
        <v>41609</v>
      </c>
      <c r="E176" s="104">
        <f t="shared" si="2"/>
        <v>12</v>
      </c>
      <c r="F176" s="159" t="s">
        <v>40</v>
      </c>
      <c r="G176" s="2" t="s">
        <v>46</v>
      </c>
      <c r="H176" s="160" t="s">
        <v>42</v>
      </c>
      <c r="I176" s="2" t="s">
        <v>43</v>
      </c>
      <c r="J176" s="106">
        <v>2419259.2661999995</v>
      </c>
    </row>
    <row r="177" spans="1:10" x14ac:dyDescent="0.25">
      <c r="A177" s="2" t="s">
        <v>37</v>
      </c>
      <c r="B177" s="2" t="s">
        <v>38</v>
      </c>
      <c r="C177" s="2" t="s">
        <v>48</v>
      </c>
      <c r="D177" s="103">
        <v>41640</v>
      </c>
      <c r="E177" s="104">
        <f t="shared" si="2"/>
        <v>1</v>
      </c>
      <c r="F177" s="159" t="s">
        <v>40</v>
      </c>
      <c r="G177" s="2" t="s">
        <v>46</v>
      </c>
      <c r="H177" s="160" t="s">
        <v>42</v>
      </c>
      <c r="I177" s="2" t="s">
        <v>43</v>
      </c>
      <c r="J177" s="106">
        <v>3700649.1353999986</v>
      </c>
    </row>
    <row r="178" spans="1:10" x14ac:dyDescent="0.25">
      <c r="A178" s="2" t="s">
        <v>37</v>
      </c>
      <c r="B178" s="2" t="s">
        <v>38</v>
      </c>
      <c r="C178" s="2" t="s">
        <v>48</v>
      </c>
      <c r="D178" s="103">
        <v>41671</v>
      </c>
      <c r="E178" s="104">
        <f t="shared" si="2"/>
        <v>2</v>
      </c>
      <c r="F178" s="159" t="s">
        <v>40</v>
      </c>
      <c r="G178" s="2" t="s">
        <v>46</v>
      </c>
      <c r="H178" s="160" t="s">
        <v>42</v>
      </c>
      <c r="I178" s="2" t="s">
        <v>43</v>
      </c>
      <c r="J178" s="106">
        <v>3768912.5491499985</v>
      </c>
    </row>
    <row r="179" spans="1:10" x14ac:dyDescent="0.25">
      <c r="A179" s="2" t="s">
        <v>37</v>
      </c>
      <c r="B179" s="2" t="s">
        <v>38</v>
      </c>
      <c r="C179" s="2" t="s">
        <v>48</v>
      </c>
      <c r="D179" s="103">
        <v>41699</v>
      </c>
      <c r="E179" s="104">
        <f t="shared" si="2"/>
        <v>3</v>
      </c>
      <c r="F179" s="159" t="s">
        <v>40</v>
      </c>
      <c r="G179" s="2" t="s">
        <v>46</v>
      </c>
      <c r="H179" s="160" t="s">
        <v>42</v>
      </c>
      <c r="I179" s="2" t="s">
        <v>43</v>
      </c>
      <c r="J179" s="106">
        <v>3380705.7799499989</v>
      </c>
    </row>
    <row r="180" spans="1:10" x14ac:dyDescent="0.25">
      <c r="A180" s="2" t="s">
        <v>37</v>
      </c>
      <c r="B180" s="2" t="s">
        <v>38</v>
      </c>
      <c r="C180" s="2" t="s">
        <v>48</v>
      </c>
      <c r="D180" s="103">
        <v>41730</v>
      </c>
      <c r="E180" s="104">
        <f t="shared" si="2"/>
        <v>4</v>
      </c>
      <c r="F180" s="159" t="s">
        <v>40</v>
      </c>
      <c r="G180" s="2" t="s">
        <v>46</v>
      </c>
      <c r="H180" s="160" t="s">
        <v>42</v>
      </c>
      <c r="I180" s="2" t="s">
        <v>43</v>
      </c>
      <c r="J180" s="106">
        <v>3586047.5391999991</v>
      </c>
    </row>
    <row r="181" spans="1:10" x14ac:dyDescent="0.25">
      <c r="A181" s="2" t="s">
        <v>37</v>
      </c>
      <c r="B181" s="2" t="s">
        <v>38</v>
      </c>
      <c r="C181" s="2" t="s">
        <v>48</v>
      </c>
      <c r="D181" s="103">
        <v>41760</v>
      </c>
      <c r="E181" s="104">
        <f t="shared" si="2"/>
        <v>5</v>
      </c>
      <c r="F181" s="159" t="s">
        <v>40</v>
      </c>
      <c r="G181" s="2" t="s">
        <v>46</v>
      </c>
      <c r="H181" s="160" t="s">
        <v>42</v>
      </c>
      <c r="I181" s="2" t="s">
        <v>43</v>
      </c>
      <c r="J181" s="106">
        <v>3032362.88845</v>
      </c>
    </row>
    <row r="182" spans="1:10" x14ac:dyDescent="0.25">
      <c r="A182" s="2" t="s">
        <v>37</v>
      </c>
      <c r="B182" s="2" t="s">
        <v>38</v>
      </c>
      <c r="C182" s="2" t="s">
        <v>48</v>
      </c>
      <c r="D182" s="103">
        <v>41791</v>
      </c>
      <c r="E182" s="104">
        <f t="shared" si="2"/>
        <v>6</v>
      </c>
      <c r="F182" s="159" t="s">
        <v>40</v>
      </c>
      <c r="G182" s="2" t="s">
        <v>46</v>
      </c>
      <c r="H182" s="160" t="s">
        <v>42</v>
      </c>
      <c r="I182" s="2" t="s">
        <v>43</v>
      </c>
      <c r="J182" s="106">
        <v>3079299.10885</v>
      </c>
    </row>
    <row r="183" spans="1:10" x14ac:dyDescent="0.25">
      <c r="A183" s="2" t="s">
        <v>37</v>
      </c>
      <c r="B183" s="2" t="s">
        <v>49</v>
      </c>
      <c r="C183" s="2" t="s">
        <v>39</v>
      </c>
      <c r="D183" s="103">
        <v>41456</v>
      </c>
      <c r="E183" s="104">
        <f t="shared" si="2"/>
        <v>7</v>
      </c>
      <c r="F183" s="159" t="s">
        <v>50</v>
      </c>
      <c r="G183" s="2" t="s">
        <v>51</v>
      </c>
      <c r="H183" s="160" t="s">
        <v>52</v>
      </c>
      <c r="I183" s="2" t="s">
        <v>43</v>
      </c>
      <c r="J183" s="106">
        <v>593751.84077137313</v>
      </c>
    </row>
    <row r="184" spans="1:10" x14ac:dyDescent="0.25">
      <c r="A184" s="2" t="s">
        <v>37</v>
      </c>
      <c r="B184" s="2" t="s">
        <v>49</v>
      </c>
      <c r="C184" s="2" t="s">
        <v>39</v>
      </c>
      <c r="D184" s="103">
        <v>41487</v>
      </c>
      <c r="E184" s="104">
        <f t="shared" si="2"/>
        <v>8</v>
      </c>
      <c r="F184" s="159" t="s">
        <v>50</v>
      </c>
      <c r="G184" s="2" t="s">
        <v>51</v>
      </c>
      <c r="H184" s="160" t="s">
        <v>52</v>
      </c>
      <c r="I184" s="2" t="s">
        <v>43</v>
      </c>
      <c r="J184" s="106">
        <v>820393.03401412489</v>
      </c>
    </row>
    <row r="185" spans="1:10" x14ac:dyDescent="0.25">
      <c r="A185" s="2" t="s">
        <v>37</v>
      </c>
      <c r="B185" s="2" t="s">
        <v>49</v>
      </c>
      <c r="C185" s="2" t="s">
        <v>39</v>
      </c>
      <c r="D185" s="103">
        <v>41518</v>
      </c>
      <c r="E185" s="104">
        <f t="shared" si="2"/>
        <v>9</v>
      </c>
      <c r="F185" s="159" t="s">
        <v>50</v>
      </c>
      <c r="G185" s="2" t="s">
        <v>51</v>
      </c>
      <c r="H185" s="160" t="s">
        <v>52</v>
      </c>
      <c r="I185" s="2" t="s">
        <v>43</v>
      </c>
      <c r="J185" s="106">
        <v>642291.58212862327</v>
      </c>
    </row>
    <row r="186" spans="1:10" x14ac:dyDescent="0.25">
      <c r="A186" s="2" t="s">
        <v>37</v>
      </c>
      <c r="B186" s="2" t="s">
        <v>49</v>
      </c>
      <c r="C186" s="2" t="s">
        <v>39</v>
      </c>
      <c r="D186" s="103">
        <v>41548</v>
      </c>
      <c r="E186" s="104">
        <f t="shared" si="2"/>
        <v>10</v>
      </c>
      <c r="F186" s="159" t="s">
        <v>50</v>
      </c>
      <c r="G186" s="2" t="s">
        <v>51</v>
      </c>
      <c r="H186" s="160" t="s">
        <v>52</v>
      </c>
      <c r="I186" s="2" t="s">
        <v>43</v>
      </c>
      <c r="J186" s="106">
        <v>609639.97288837493</v>
      </c>
    </row>
    <row r="187" spans="1:10" x14ac:dyDescent="0.25">
      <c r="A187" s="2" t="s">
        <v>37</v>
      </c>
      <c r="B187" s="2" t="s">
        <v>49</v>
      </c>
      <c r="C187" s="2" t="s">
        <v>39</v>
      </c>
      <c r="D187" s="103">
        <v>41579</v>
      </c>
      <c r="E187" s="104">
        <f t="shared" si="2"/>
        <v>11</v>
      </c>
      <c r="F187" s="159" t="s">
        <v>50</v>
      </c>
      <c r="G187" s="2" t="s">
        <v>51</v>
      </c>
      <c r="H187" s="160" t="s">
        <v>52</v>
      </c>
      <c r="I187" s="2" t="s">
        <v>43</v>
      </c>
      <c r="J187" s="106">
        <v>626073.16897124995</v>
      </c>
    </row>
    <row r="188" spans="1:10" x14ac:dyDescent="0.25">
      <c r="A188" s="2" t="s">
        <v>37</v>
      </c>
      <c r="B188" s="2" t="s">
        <v>49</v>
      </c>
      <c r="C188" s="2" t="s">
        <v>39</v>
      </c>
      <c r="D188" s="103">
        <v>41609</v>
      </c>
      <c r="E188" s="104">
        <f t="shared" ref="E188:E194" si="3">MONTH(D188)</f>
        <v>12</v>
      </c>
      <c r="F188" s="159" t="s">
        <v>50</v>
      </c>
      <c r="G188" s="2" t="s">
        <v>51</v>
      </c>
      <c r="H188" s="160" t="s">
        <v>52</v>
      </c>
      <c r="I188" s="2" t="s">
        <v>43</v>
      </c>
      <c r="J188" s="106">
        <v>602153.37789750006</v>
      </c>
    </row>
    <row r="189" spans="1:10" x14ac:dyDescent="0.25">
      <c r="A189" s="2" t="s">
        <v>37</v>
      </c>
      <c r="B189" s="2" t="s">
        <v>49</v>
      </c>
      <c r="C189" s="2" t="s">
        <v>39</v>
      </c>
      <c r="D189" s="103">
        <v>41640</v>
      </c>
      <c r="E189" s="104">
        <f t="shared" si="3"/>
        <v>1</v>
      </c>
      <c r="F189" s="159" t="s">
        <v>50</v>
      </c>
      <c r="G189" s="2" t="s">
        <v>51</v>
      </c>
      <c r="H189" s="160" t="s">
        <v>52</v>
      </c>
      <c r="I189" s="2" t="s">
        <v>43</v>
      </c>
      <c r="J189" s="106">
        <v>1146143.9846999997</v>
      </c>
    </row>
    <row r="190" spans="1:10" x14ac:dyDescent="0.25">
      <c r="A190" s="2" t="s">
        <v>37</v>
      </c>
      <c r="B190" s="2" t="s">
        <v>49</v>
      </c>
      <c r="C190" s="2" t="s">
        <v>39</v>
      </c>
      <c r="D190" s="103">
        <v>41671</v>
      </c>
      <c r="E190" s="104">
        <f t="shared" si="3"/>
        <v>2</v>
      </c>
      <c r="F190" s="159" t="s">
        <v>50</v>
      </c>
      <c r="G190" s="2" t="s">
        <v>51</v>
      </c>
      <c r="H190" s="160" t="s">
        <v>52</v>
      </c>
      <c r="I190" s="2" t="s">
        <v>43</v>
      </c>
      <c r="J190" s="106">
        <v>964931.83751249989</v>
      </c>
    </row>
    <row r="191" spans="1:10" x14ac:dyDescent="0.25">
      <c r="A191" s="2" t="s">
        <v>37</v>
      </c>
      <c r="B191" s="2" t="s">
        <v>49</v>
      </c>
      <c r="C191" s="2" t="s">
        <v>39</v>
      </c>
      <c r="D191" s="103">
        <v>41699</v>
      </c>
      <c r="E191" s="104">
        <f t="shared" si="3"/>
        <v>3</v>
      </c>
      <c r="F191" s="159" t="s">
        <v>50</v>
      </c>
      <c r="G191" s="2" t="s">
        <v>51</v>
      </c>
      <c r="H191" s="160" t="s">
        <v>52</v>
      </c>
      <c r="I191" s="2" t="s">
        <v>43</v>
      </c>
      <c r="J191" s="106">
        <v>962733.95790000004</v>
      </c>
    </row>
    <row r="192" spans="1:10" x14ac:dyDescent="0.25">
      <c r="A192" s="2" t="s">
        <v>37</v>
      </c>
      <c r="B192" s="2" t="s">
        <v>49</v>
      </c>
      <c r="C192" s="2" t="s">
        <v>39</v>
      </c>
      <c r="D192" s="103">
        <v>41730</v>
      </c>
      <c r="E192" s="104">
        <f t="shared" si="3"/>
        <v>4</v>
      </c>
      <c r="F192" s="159" t="s">
        <v>50</v>
      </c>
      <c r="G192" s="2" t="s">
        <v>51</v>
      </c>
      <c r="H192" s="160" t="s">
        <v>52</v>
      </c>
      <c r="I192" s="2" t="s">
        <v>43</v>
      </c>
      <c r="J192" s="106">
        <v>964825.21760624985</v>
      </c>
    </row>
    <row r="193" spans="1:12" x14ac:dyDescent="0.25">
      <c r="A193" s="2" t="s">
        <v>37</v>
      </c>
      <c r="B193" s="2" t="s">
        <v>49</v>
      </c>
      <c r="C193" s="2" t="s">
        <v>39</v>
      </c>
      <c r="D193" s="103">
        <v>41760</v>
      </c>
      <c r="E193" s="104">
        <f t="shared" si="3"/>
        <v>5</v>
      </c>
      <c r="F193" s="159" t="s">
        <v>50</v>
      </c>
      <c r="G193" s="2" t="s">
        <v>51</v>
      </c>
      <c r="H193" s="160" t="s">
        <v>52</v>
      </c>
      <c r="I193" s="2" t="s">
        <v>43</v>
      </c>
      <c r="J193" s="106">
        <v>1024534.78359375</v>
      </c>
    </row>
    <row r="194" spans="1:12" x14ac:dyDescent="0.25">
      <c r="A194" s="2" t="s">
        <v>37</v>
      </c>
      <c r="B194" s="2" t="s">
        <v>49</v>
      </c>
      <c r="C194" s="2" t="s">
        <v>39</v>
      </c>
      <c r="D194" s="103">
        <v>41791</v>
      </c>
      <c r="E194" s="104">
        <f t="shared" si="3"/>
        <v>6</v>
      </c>
      <c r="F194" s="159" t="s">
        <v>50</v>
      </c>
      <c r="G194" s="2" t="s">
        <v>51</v>
      </c>
      <c r="H194" s="160" t="s">
        <v>52</v>
      </c>
      <c r="I194" s="2" t="s">
        <v>43</v>
      </c>
      <c r="J194" s="106">
        <v>1168045.22566875</v>
      </c>
    </row>
    <row r="195" spans="1:12" x14ac:dyDescent="0.25">
      <c r="A195" s="2" t="s">
        <v>37</v>
      </c>
      <c r="B195" s="2" t="s">
        <v>49</v>
      </c>
      <c r="C195" s="2" t="s">
        <v>39</v>
      </c>
      <c r="D195" s="103">
        <v>41456</v>
      </c>
      <c r="E195" s="104">
        <f t="shared" ref="E195" si="4">MONTH(D195)</f>
        <v>7</v>
      </c>
      <c r="F195" s="159" t="s">
        <v>50</v>
      </c>
      <c r="G195" s="2" t="s">
        <v>53</v>
      </c>
      <c r="H195" s="160" t="s">
        <v>54</v>
      </c>
      <c r="I195" s="2" t="s">
        <v>43</v>
      </c>
      <c r="J195" s="106">
        <v>276807.38497499918</v>
      </c>
      <c r="K195" s="80"/>
      <c r="L195" s="80"/>
    </row>
    <row r="196" spans="1:12" x14ac:dyDescent="0.25">
      <c r="A196" s="2" t="s">
        <v>37</v>
      </c>
      <c r="B196" s="2" t="s">
        <v>49</v>
      </c>
      <c r="C196" s="2" t="s">
        <v>39</v>
      </c>
      <c r="D196" s="103">
        <v>41487</v>
      </c>
      <c r="E196" s="104">
        <f t="shared" ref="E196:E207" si="5">MONTH(D196)</f>
        <v>8</v>
      </c>
      <c r="F196" s="159" t="s">
        <v>50</v>
      </c>
      <c r="G196" s="2" t="s">
        <v>53</v>
      </c>
      <c r="H196" s="160" t="s">
        <v>54</v>
      </c>
      <c r="I196" s="2" t="s">
        <v>43</v>
      </c>
      <c r="J196" s="106">
        <v>382467.614925</v>
      </c>
      <c r="K196" s="80"/>
      <c r="L196" s="80"/>
    </row>
    <row r="197" spans="1:12" x14ac:dyDescent="0.25">
      <c r="A197" s="2" t="s">
        <v>37</v>
      </c>
      <c r="B197" s="2" t="s">
        <v>49</v>
      </c>
      <c r="C197" s="2" t="s">
        <v>39</v>
      </c>
      <c r="D197" s="103">
        <v>41518</v>
      </c>
      <c r="E197" s="104">
        <f t="shared" si="5"/>
        <v>9</v>
      </c>
      <c r="F197" s="159" t="s">
        <v>50</v>
      </c>
      <c r="G197" s="2" t="s">
        <v>53</v>
      </c>
      <c r="H197" s="160" t="s">
        <v>54</v>
      </c>
      <c r="I197" s="2" t="s">
        <v>43</v>
      </c>
      <c r="J197" s="106">
        <v>299436.63502499921</v>
      </c>
      <c r="K197" s="80"/>
      <c r="L197" s="80"/>
    </row>
    <row r="198" spans="1:12" x14ac:dyDescent="0.25">
      <c r="A198" s="2" t="s">
        <v>37</v>
      </c>
      <c r="B198" s="2" t="s">
        <v>49</v>
      </c>
      <c r="C198" s="2" t="s">
        <v>39</v>
      </c>
      <c r="D198" s="103">
        <v>41548</v>
      </c>
      <c r="E198" s="104">
        <f t="shared" si="5"/>
        <v>10</v>
      </c>
      <c r="F198" s="159" t="s">
        <v>50</v>
      </c>
      <c r="G198" s="2" t="s">
        <v>53</v>
      </c>
      <c r="H198" s="160" t="s">
        <v>54</v>
      </c>
      <c r="I198" s="2" t="s">
        <v>43</v>
      </c>
      <c r="J198" s="106">
        <v>284214.43957499997</v>
      </c>
      <c r="K198" s="80"/>
      <c r="L198" s="80"/>
    </row>
    <row r="199" spans="1:12" x14ac:dyDescent="0.25">
      <c r="A199" s="2" t="s">
        <v>37</v>
      </c>
      <c r="B199" s="2" t="s">
        <v>49</v>
      </c>
      <c r="C199" s="2" t="s">
        <v>39</v>
      </c>
      <c r="D199" s="103">
        <v>41579</v>
      </c>
      <c r="E199" s="104">
        <f t="shared" si="5"/>
        <v>11</v>
      </c>
      <c r="F199" s="159" t="s">
        <v>50</v>
      </c>
      <c r="G199" s="2" t="s">
        <v>53</v>
      </c>
      <c r="H199" s="160" t="s">
        <v>54</v>
      </c>
      <c r="I199" s="2" t="s">
        <v>43</v>
      </c>
      <c r="J199" s="106">
        <v>291875.60325000004</v>
      </c>
      <c r="K199" s="80"/>
      <c r="L199" s="80"/>
    </row>
    <row r="200" spans="1:12" x14ac:dyDescent="0.25">
      <c r="A200" s="2" t="s">
        <v>37</v>
      </c>
      <c r="B200" s="2" t="s">
        <v>49</v>
      </c>
      <c r="C200" s="2" t="s">
        <v>39</v>
      </c>
      <c r="D200" s="103">
        <v>41609</v>
      </c>
      <c r="E200" s="104">
        <f t="shared" si="5"/>
        <v>12</v>
      </c>
      <c r="F200" s="159" t="s">
        <v>50</v>
      </c>
      <c r="G200" s="2" t="s">
        <v>53</v>
      </c>
      <c r="H200" s="160" t="s">
        <v>54</v>
      </c>
      <c r="I200" s="2" t="s">
        <v>43</v>
      </c>
      <c r="J200" s="106">
        <v>280724.18550000002</v>
      </c>
      <c r="K200" s="80"/>
      <c r="L200" s="80"/>
    </row>
    <row r="201" spans="1:12" x14ac:dyDescent="0.25">
      <c r="A201" s="2" t="s">
        <v>37</v>
      </c>
      <c r="B201" s="2" t="s">
        <v>49</v>
      </c>
      <c r="C201" s="2" t="s">
        <v>39</v>
      </c>
      <c r="D201" s="103">
        <v>41640</v>
      </c>
      <c r="E201" s="104">
        <f t="shared" si="5"/>
        <v>1</v>
      </c>
      <c r="F201" s="159" t="s">
        <v>50</v>
      </c>
      <c r="G201" s="2" t="s">
        <v>53</v>
      </c>
      <c r="H201" s="160" t="s">
        <v>54</v>
      </c>
      <c r="I201" s="2" t="s">
        <v>43</v>
      </c>
      <c r="J201" s="106">
        <v>534332.85999999987</v>
      </c>
    </row>
    <row r="202" spans="1:12" x14ac:dyDescent="0.25">
      <c r="A202" s="2" t="s">
        <v>37</v>
      </c>
      <c r="B202" s="2" t="s">
        <v>49</v>
      </c>
      <c r="C202" s="2" t="s">
        <v>39</v>
      </c>
      <c r="D202" s="103">
        <v>41671</v>
      </c>
      <c r="E202" s="104">
        <f t="shared" si="5"/>
        <v>2</v>
      </c>
      <c r="F202" s="159" t="s">
        <v>50</v>
      </c>
      <c r="G202" s="2" t="s">
        <v>53</v>
      </c>
      <c r="H202" s="160" t="s">
        <v>54</v>
      </c>
      <c r="I202" s="2" t="s">
        <v>43</v>
      </c>
      <c r="J202" s="106">
        <v>449851.67249999999</v>
      </c>
    </row>
    <row r="203" spans="1:12" x14ac:dyDescent="0.25">
      <c r="A203" s="2" t="s">
        <v>37</v>
      </c>
      <c r="B203" s="2" t="s">
        <v>49</v>
      </c>
      <c r="C203" s="2" t="s">
        <v>39</v>
      </c>
      <c r="D203" s="103">
        <v>41699</v>
      </c>
      <c r="E203" s="104">
        <f t="shared" si="5"/>
        <v>3</v>
      </c>
      <c r="F203" s="159" t="s">
        <v>50</v>
      </c>
      <c r="G203" s="2" t="s">
        <v>53</v>
      </c>
      <c r="H203" s="160" t="s">
        <v>54</v>
      </c>
      <c r="I203" s="2" t="s">
        <v>43</v>
      </c>
      <c r="J203" s="106">
        <v>448827.02</v>
      </c>
    </row>
    <row r="204" spans="1:12" x14ac:dyDescent="0.25">
      <c r="A204" s="2" t="s">
        <v>37</v>
      </c>
      <c r="B204" s="2" t="s">
        <v>49</v>
      </c>
      <c r="C204" s="2" t="s">
        <v>39</v>
      </c>
      <c r="D204" s="103">
        <v>41730</v>
      </c>
      <c r="E204" s="104">
        <f t="shared" si="5"/>
        <v>4</v>
      </c>
      <c r="F204" s="159" t="s">
        <v>50</v>
      </c>
      <c r="G204" s="2" t="s">
        <v>53</v>
      </c>
      <c r="H204" s="160" t="s">
        <v>54</v>
      </c>
      <c r="I204" s="2" t="s">
        <v>43</v>
      </c>
      <c r="J204" s="106">
        <v>449801.96625</v>
      </c>
    </row>
    <row r="205" spans="1:12" x14ac:dyDescent="0.25">
      <c r="A205" s="2" t="s">
        <v>37</v>
      </c>
      <c r="B205" s="2" t="s">
        <v>49</v>
      </c>
      <c r="C205" s="2" t="s">
        <v>39</v>
      </c>
      <c r="D205" s="103">
        <v>41760</v>
      </c>
      <c r="E205" s="104">
        <f t="shared" si="5"/>
        <v>5</v>
      </c>
      <c r="F205" s="159" t="s">
        <v>50</v>
      </c>
      <c r="G205" s="2" t="s">
        <v>53</v>
      </c>
      <c r="H205" s="160" t="s">
        <v>54</v>
      </c>
      <c r="I205" s="2" t="s">
        <v>43</v>
      </c>
      <c r="J205" s="106">
        <v>477638.59375</v>
      </c>
    </row>
    <row r="206" spans="1:12" x14ac:dyDescent="0.25">
      <c r="A206" s="2" t="s">
        <v>37</v>
      </c>
      <c r="B206" s="2" t="s">
        <v>49</v>
      </c>
      <c r="C206" s="2" t="s">
        <v>39</v>
      </c>
      <c r="D206" s="103">
        <v>41791</v>
      </c>
      <c r="E206" s="104">
        <f t="shared" si="5"/>
        <v>6</v>
      </c>
      <c r="F206" s="159" t="s">
        <v>50</v>
      </c>
      <c r="G206" s="2" t="s">
        <v>53</v>
      </c>
      <c r="H206" s="160" t="s">
        <v>54</v>
      </c>
      <c r="I206" s="2" t="s">
        <v>43</v>
      </c>
      <c r="J206" s="106">
        <v>544543.22875000001</v>
      </c>
    </row>
    <row r="207" spans="1:12" x14ac:dyDescent="0.25">
      <c r="A207" s="2" t="s">
        <v>37</v>
      </c>
      <c r="B207" s="2" t="s">
        <v>49</v>
      </c>
      <c r="C207" s="2" t="s">
        <v>39</v>
      </c>
      <c r="D207" s="103">
        <v>41456</v>
      </c>
      <c r="E207" s="104">
        <f t="shared" si="5"/>
        <v>7</v>
      </c>
      <c r="F207" s="159" t="s">
        <v>50</v>
      </c>
      <c r="G207" s="2" t="s">
        <v>53</v>
      </c>
      <c r="H207" s="160" t="s">
        <v>55</v>
      </c>
      <c r="I207" s="2" t="s">
        <v>43</v>
      </c>
      <c r="J207" s="106">
        <v>415211.07746249868</v>
      </c>
    </row>
    <row r="208" spans="1:12" x14ac:dyDescent="0.25">
      <c r="A208" s="2" t="s">
        <v>37</v>
      </c>
      <c r="B208" s="2" t="s">
        <v>49</v>
      </c>
      <c r="C208" s="2" t="s">
        <v>39</v>
      </c>
      <c r="D208" s="103">
        <v>41487</v>
      </c>
      <c r="E208" s="104">
        <f t="shared" ref="E208:E218" si="6">MONTH(D208)</f>
        <v>8</v>
      </c>
      <c r="F208" s="159" t="s">
        <v>50</v>
      </c>
      <c r="G208" s="2" t="s">
        <v>53</v>
      </c>
      <c r="H208" s="160" t="s">
        <v>55</v>
      </c>
      <c r="I208" s="2" t="s">
        <v>43</v>
      </c>
      <c r="J208" s="106">
        <v>573701.42238750006</v>
      </c>
    </row>
    <row r="209" spans="1:10" x14ac:dyDescent="0.25">
      <c r="A209" s="2" t="s">
        <v>37</v>
      </c>
      <c r="B209" s="2" t="s">
        <v>49</v>
      </c>
      <c r="C209" s="2" t="s">
        <v>39</v>
      </c>
      <c r="D209" s="103">
        <v>41518</v>
      </c>
      <c r="E209" s="104">
        <f t="shared" si="6"/>
        <v>9</v>
      </c>
      <c r="F209" s="159" t="s">
        <v>50</v>
      </c>
      <c r="G209" s="2" t="s">
        <v>53</v>
      </c>
      <c r="H209" s="160" t="s">
        <v>55</v>
      </c>
      <c r="I209" s="2" t="s">
        <v>43</v>
      </c>
      <c r="J209" s="106">
        <v>449154.95253749873</v>
      </c>
    </row>
    <row r="210" spans="1:10" x14ac:dyDescent="0.25">
      <c r="A210" s="2" t="s">
        <v>37</v>
      </c>
      <c r="B210" s="2" t="s">
        <v>49</v>
      </c>
      <c r="C210" s="2" t="s">
        <v>39</v>
      </c>
      <c r="D210" s="103">
        <v>41548</v>
      </c>
      <c r="E210" s="104">
        <f t="shared" si="6"/>
        <v>10</v>
      </c>
      <c r="F210" s="159" t="s">
        <v>50</v>
      </c>
      <c r="G210" s="2" t="s">
        <v>53</v>
      </c>
      <c r="H210" s="160" t="s">
        <v>55</v>
      </c>
      <c r="I210" s="2" t="s">
        <v>43</v>
      </c>
      <c r="J210" s="106">
        <v>426321.65936249989</v>
      </c>
    </row>
    <row r="211" spans="1:10" x14ac:dyDescent="0.25">
      <c r="A211" s="2" t="s">
        <v>37</v>
      </c>
      <c r="B211" s="2" t="s">
        <v>49</v>
      </c>
      <c r="C211" s="2" t="s">
        <v>39</v>
      </c>
      <c r="D211" s="103">
        <v>41579</v>
      </c>
      <c r="E211" s="104">
        <f t="shared" si="6"/>
        <v>11</v>
      </c>
      <c r="F211" s="159" t="s">
        <v>50</v>
      </c>
      <c r="G211" s="2" t="s">
        <v>53</v>
      </c>
      <c r="H211" s="160" t="s">
        <v>55</v>
      </c>
      <c r="I211" s="2" t="s">
        <v>43</v>
      </c>
      <c r="J211" s="106">
        <v>437813.40487499995</v>
      </c>
    </row>
    <row r="212" spans="1:10" x14ac:dyDescent="0.25">
      <c r="A212" s="2" t="s">
        <v>37</v>
      </c>
      <c r="B212" s="2" t="s">
        <v>49</v>
      </c>
      <c r="C212" s="2" t="s">
        <v>39</v>
      </c>
      <c r="D212" s="103">
        <v>41609</v>
      </c>
      <c r="E212" s="104">
        <f t="shared" si="6"/>
        <v>12</v>
      </c>
      <c r="F212" s="159" t="s">
        <v>50</v>
      </c>
      <c r="G212" s="2" t="s">
        <v>53</v>
      </c>
      <c r="H212" s="160" t="s">
        <v>55</v>
      </c>
      <c r="I212" s="2" t="s">
        <v>43</v>
      </c>
      <c r="J212" s="106">
        <v>421086.27824999997</v>
      </c>
    </row>
    <row r="213" spans="1:10" x14ac:dyDescent="0.25">
      <c r="A213" s="2" t="s">
        <v>37</v>
      </c>
      <c r="B213" s="2" t="s">
        <v>49</v>
      </c>
      <c r="C213" s="2" t="s">
        <v>39</v>
      </c>
      <c r="D213" s="103">
        <v>41640</v>
      </c>
      <c r="E213" s="104">
        <f t="shared" si="6"/>
        <v>1</v>
      </c>
      <c r="F213" s="159" t="s">
        <v>50</v>
      </c>
      <c r="G213" s="2" t="s">
        <v>53</v>
      </c>
      <c r="H213" s="160" t="s">
        <v>55</v>
      </c>
      <c r="I213" s="2" t="s">
        <v>43</v>
      </c>
      <c r="J213" s="106">
        <v>801499.2899999998</v>
      </c>
    </row>
    <row r="214" spans="1:10" x14ac:dyDescent="0.25">
      <c r="A214" s="2" t="s">
        <v>37</v>
      </c>
      <c r="B214" s="2" t="s">
        <v>49</v>
      </c>
      <c r="C214" s="2" t="s">
        <v>39</v>
      </c>
      <c r="D214" s="103">
        <v>41671</v>
      </c>
      <c r="E214" s="104">
        <f t="shared" si="6"/>
        <v>2</v>
      </c>
      <c r="F214" s="159" t="s">
        <v>50</v>
      </c>
      <c r="G214" s="2" t="s">
        <v>53</v>
      </c>
      <c r="H214" s="160" t="s">
        <v>55</v>
      </c>
      <c r="I214" s="2" t="s">
        <v>43</v>
      </c>
      <c r="J214" s="106">
        <v>674777.50874999992</v>
      </c>
    </row>
    <row r="215" spans="1:10" x14ac:dyDescent="0.25">
      <c r="A215" s="2" t="s">
        <v>37</v>
      </c>
      <c r="B215" s="2" t="s">
        <v>49</v>
      </c>
      <c r="C215" s="2" t="s">
        <v>39</v>
      </c>
      <c r="D215" s="103">
        <v>41699</v>
      </c>
      <c r="E215" s="104">
        <f t="shared" si="6"/>
        <v>3</v>
      </c>
      <c r="F215" s="159" t="s">
        <v>50</v>
      </c>
      <c r="G215" s="2" t="s">
        <v>53</v>
      </c>
      <c r="H215" s="160" t="s">
        <v>55</v>
      </c>
      <c r="I215" s="2" t="s">
        <v>43</v>
      </c>
      <c r="J215" s="106">
        <v>673240.53</v>
      </c>
    </row>
    <row r="216" spans="1:10" x14ac:dyDescent="0.25">
      <c r="A216" s="2" t="s">
        <v>37</v>
      </c>
      <c r="B216" s="2" t="s">
        <v>49</v>
      </c>
      <c r="C216" s="2" t="s">
        <v>39</v>
      </c>
      <c r="D216" s="103">
        <v>41730</v>
      </c>
      <c r="E216" s="104">
        <f t="shared" si="6"/>
        <v>4</v>
      </c>
      <c r="F216" s="159" t="s">
        <v>50</v>
      </c>
      <c r="G216" s="2" t="s">
        <v>53</v>
      </c>
      <c r="H216" s="160" t="s">
        <v>55</v>
      </c>
      <c r="I216" s="2" t="s">
        <v>43</v>
      </c>
      <c r="J216" s="106">
        <v>674702.94937499997</v>
      </c>
    </row>
    <row r="217" spans="1:10" x14ac:dyDescent="0.25">
      <c r="A217" s="2" t="s">
        <v>37</v>
      </c>
      <c r="B217" s="2" t="s">
        <v>49</v>
      </c>
      <c r="C217" s="2" t="s">
        <v>39</v>
      </c>
      <c r="D217" s="103">
        <v>41760</v>
      </c>
      <c r="E217" s="104">
        <f t="shared" si="6"/>
        <v>5</v>
      </c>
      <c r="F217" s="159" t="s">
        <v>50</v>
      </c>
      <c r="G217" s="2" t="s">
        <v>53</v>
      </c>
      <c r="H217" s="160" t="s">
        <v>55</v>
      </c>
      <c r="I217" s="2" t="s">
        <v>43</v>
      </c>
      <c r="J217" s="106">
        <v>716457.890625</v>
      </c>
    </row>
    <row r="218" spans="1:10" x14ac:dyDescent="0.25">
      <c r="A218" s="2" t="s">
        <v>37</v>
      </c>
      <c r="B218" s="2" t="s">
        <v>49</v>
      </c>
      <c r="C218" s="2" t="s">
        <v>39</v>
      </c>
      <c r="D218" s="103">
        <v>41791</v>
      </c>
      <c r="E218" s="104">
        <f t="shared" si="6"/>
        <v>6</v>
      </c>
      <c r="F218" s="159" t="s">
        <v>50</v>
      </c>
      <c r="G218" s="2" t="s">
        <v>53</v>
      </c>
      <c r="H218" s="160" t="s">
        <v>55</v>
      </c>
      <c r="I218" s="2" t="s">
        <v>43</v>
      </c>
      <c r="J218" s="106">
        <v>816814.8431249999</v>
      </c>
    </row>
    <row r="219" spans="1:10" x14ac:dyDescent="0.25">
      <c r="A219" s="2" t="s">
        <v>37</v>
      </c>
      <c r="B219" s="2" t="s">
        <v>49</v>
      </c>
      <c r="C219" s="2" t="s">
        <v>39</v>
      </c>
      <c r="D219" s="103">
        <v>41456</v>
      </c>
      <c r="E219" s="104">
        <f t="shared" ref="E219:E282" si="7">MONTH(D219)</f>
        <v>7</v>
      </c>
      <c r="F219" s="159" t="s">
        <v>50</v>
      </c>
      <c r="G219" s="2" t="s">
        <v>56</v>
      </c>
      <c r="H219" s="160" t="s">
        <v>57</v>
      </c>
      <c r="I219" s="2" t="s">
        <v>43</v>
      </c>
      <c r="J219" s="106">
        <v>360688.41072499886</v>
      </c>
    </row>
    <row r="220" spans="1:10" x14ac:dyDescent="0.25">
      <c r="A220" s="2" t="s">
        <v>37</v>
      </c>
      <c r="B220" s="2" t="s">
        <v>49</v>
      </c>
      <c r="C220" s="2" t="s">
        <v>39</v>
      </c>
      <c r="D220" s="103">
        <v>41487</v>
      </c>
      <c r="E220" s="104">
        <f t="shared" si="7"/>
        <v>8</v>
      </c>
      <c r="F220" s="159" t="s">
        <v>50</v>
      </c>
      <c r="G220" s="2" t="s">
        <v>56</v>
      </c>
      <c r="H220" s="160" t="s">
        <v>57</v>
      </c>
      <c r="I220" s="2" t="s">
        <v>43</v>
      </c>
      <c r="J220" s="106">
        <v>498366.89217499993</v>
      </c>
    </row>
    <row r="221" spans="1:10" x14ac:dyDescent="0.25">
      <c r="A221" s="2" t="s">
        <v>37</v>
      </c>
      <c r="B221" s="2" t="s">
        <v>49</v>
      </c>
      <c r="C221" s="2" t="s">
        <v>39</v>
      </c>
      <c r="D221" s="103">
        <v>41518</v>
      </c>
      <c r="E221" s="104">
        <f t="shared" si="7"/>
        <v>9</v>
      </c>
      <c r="F221" s="159" t="s">
        <v>50</v>
      </c>
      <c r="G221" s="2" t="s">
        <v>56</v>
      </c>
      <c r="H221" s="160" t="s">
        <v>57</v>
      </c>
      <c r="I221" s="2" t="s">
        <v>43</v>
      </c>
      <c r="J221" s="106">
        <v>390175.00927499885</v>
      </c>
    </row>
    <row r="222" spans="1:10" x14ac:dyDescent="0.25">
      <c r="A222" s="2" t="s">
        <v>37</v>
      </c>
      <c r="B222" s="2" t="s">
        <v>49</v>
      </c>
      <c r="C222" s="2" t="s">
        <v>39</v>
      </c>
      <c r="D222" s="103">
        <v>41548</v>
      </c>
      <c r="E222" s="104">
        <f t="shared" si="7"/>
        <v>10</v>
      </c>
      <c r="F222" s="159" t="s">
        <v>50</v>
      </c>
      <c r="G222" s="2" t="s">
        <v>56</v>
      </c>
      <c r="H222" s="160" t="s">
        <v>57</v>
      </c>
      <c r="I222" s="2" t="s">
        <v>43</v>
      </c>
      <c r="J222" s="106">
        <v>370340.02732499992</v>
      </c>
    </row>
    <row r="223" spans="1:10" x14ac:dyDescent="0.25">
      <c r="A223" s="2" t="s">
        <v>37</v>
      </c>
      <c r="B223" s="2" t="s">
        <v>49</v>
      </c>
      <c r="C223" s="2" t="s">
        <v>39</v>
      </c>
      <c r="D223" s="103">
        <v>41579</v>
      </c>
      <c r="E223" s="104">
        <f t="shared" si="7"/>
        <v>11</v>
      </c>
      <c r="F223" s="159" t="s">
        <v>50</v>
      </c>
      <c r="G223" s="2" t="s">
        <v>56</v>
      </c>
      <c r="H223" s="160" t="s">
        <v>57</v>
      </c>
      <c r="I223" s="2" t="s">
        <v>43</v>
      </c>
      <c r="J223" s="106">
        <v>380322.75574999995</v>
      </c>
    </row>
    <row r="224" spans="1:10" x14ac:dyDescent="0.25">
      <c r="A224" s="2" t="s">
        <v>37</v>
      </c>
      <c r="B224" s="2" t="s">
        <v>49</v>
      </c>
      <c r="C224" s="2" t="s">
        <v>39</v>
      </c>
      <c r="D224" s="103">
        <v>41609</v>
      </c>
      <c r="E224" s="104">
        <f t="shared" si="7"/>
        <v>12</v>
      </c>
      <c r="F224" s="159" t="s">
        <v>50</v>
      </c>
      <c r="G224" s="2" t="s">
        <v>56</v>
      </c>
      <c r="H224" s="160" t="s">
        <v>57</v>
      </c>
      <c r="I224" s="2" t="s">
        <v>43</v>
      </c>
      <c r="J224" s="106">
        <v>365792.12049999996</v>
      </c>
    </row>
    <row r="225" spans="1:10" x14ac:dyDescent="0.25">
      <c r="A225" s="2" t="s">
        <v>37</v>
      </c>
      <c r="B225" s="2" t="s">
        <v>49</v>
      </c>
      <c r="C225" s="2" t="s">
        <v>39</v>
      </c>
      <c r="D225" s="103">
        <v>41640</v>
      </c>
      <c r="E225" s="104">
        <f t="shared" si="7"/>
        <v>1</v>
      </c>
      <c r="F225" s="159" t="s">
        <v>50</v>
      </c>
      <c r="G225" s="2" t="s">
        <v>56</v>
      </c>
      <c r="H225" s="160" t="s">
        <v>57</v>
      </c>
      <c r="I225" s="2" t="s">
        <v>43</v>
      </c>
      <c r="J225" s="106">
        <v>459526.25959999987</v>
      </c>
    </row>
    <row r="226" spans="1:10" x14ac:dyDescent="0.25">
      <c r="A226" s="2" t="s">
        <v>37</v>
      </c>
      <c r="B226" s="2" t="s">
        <v>49</v>
      </c>
      <c r="C226" s="2" t="s">
        <v>39</v>
      </c>
      <c r="D226" s="103">
        <v>41671</v>
      </c>
      <c r="E226" s="104">
        <f t="shared" si="7"/>
        <v>2</v>
      </c>
      <c r="F226" s="159" t="s">
        <v>50</v>
      </c>
      <c r="G226" s="2" t="s">
        <v>56</v>
      </c>
      <c r="H226" s="160" t="s">
        <v>57</v>
      </c>
      <c r="I226" s="2" t="s">
        <v>43</v>
      </c>
      <c r="J226" s="106">
        <v>386872.43834999995</v>
      </c>
    </row>
    <row r="227" spans="1:10" x14ac:dyDescent="0.25">
      <c r="A227" s="2" t="s">
        <v>37</v>
      </c>
      <c r="B227" s="2" t="s">
        <v>49</v>
      </c>
      <c r="C227" s="2" t="s">
        <v>39</v>
      </c>
      <c r="D227" s="103">
        <v>41699</v>
      </c>
      <c r="E227" s="104">
        <f t="shared" si="7"/>
        <v>3</v>
      </c>
      <c r="F227" s="159" t="s">
        <v>50</v>
      </c>
      <c r="G227" s="2" t="s">
        <v>56</v>
      </c>
      <c r="H227" s="160" t="s">
        <v>57</v>
      </c>
      <c r="I227" s="2" t="s">
        <v>43</v>
      </c>
      <c r="J227" s="106">
        <v>385991.23719999997</v>
      </c>
    </row>
    <row r="228" spans="1:10" x14ac:dyDescent="0.25">
      <c r="A228" s="2" t="s">
        <v>37</v>
      </c>
      <c r="B228" s="2" t="s">
        <v>49</v>
      </c>
      <c r="C228" s="2" t="s">
        <v>39</v>
      </c>
      <c r="D228" s="103">
        <v>41730</v>
      </c>
      <c r="E228" s="104">
        <f t="shared" si="7"/>
        <v>4</v>
      </c>
      <c r="F228" s="159" t="s">
        <v>50</v>
      </c>
      <c r="G228" s="2" t="s">
        <v>56</v>
      </c>
      <c r="H228" s="160" t="s">
        <v>57</v>
      </c>
      <c r="I228" s="2" t="s">
        <v>43</v>
      </c>
      <c r="J228" s="106">
        <v>386829.69097499992</v>
      </c>
    </row>
    <row r="229" spans="1:10" x14ac:dyDescent="0.25">
      <c r="A229" s="2" t="s">
        <v>37</v>
      </c>
      <c r="B229" s="2" t="s">
        <v>49</v>
      </c>
      <c r="C229" s="2" t="s">
        <v>39</v>
      </c>
      <c r="D229" s="103">
        <v>41760</v>
      </c>
      <c r="E229" s="104">
        <f t="shared" si="7"/>
        <v>5</v>
      </c>
      <c r="F229" s="159" t="s">
        <v>50</v>
      </c>
      <c r="G229" s="2" t="s">
        <v>56</v>
      </c>
      <c r="H229" s="160" t="s">
        <v>57</v>
      </c>
      <c r="I229" s="2" t="s">
        <v>43</v>
      </c>
      <c r="J229" s="106">
        <v>410769.19062499999</v>
      </c>
    </row>
    <row r="230" spans="1:10" x14ac:dyDescent="0.25">
      <c r="A230" s="2" t="s">
        <v>37</v>
      </c>
      <c r="B230" s="2" t="s">
        <v>49</v>
      </c>
      <c r="C230" s="2" t="s">
        <v>39</v>
      </c>
      <c r="D230" s="103">
        <v>41791</v>
      </c>
      <c r="E230" s="104">
        <f t="shared" si="7"/>
        <v>6</v>
      </c>
      <c r="F230" s="159" t="s">
        <v>50</v>
      </c>
      <c r="G230" s="2" t="s">
        <v>56</v>
      </c>
      <c r="H230" s="160" t="s">
        <v>57</v>
      </c>
      <c r="I230" s="2" t="s">
        <v>43</v>
      </c>
      <c r="J230" s="106">
        <v>468307.17672499991</v>
      </c>
    </row>
    <row r="231" spans="1:10" x14ac:dyDescent="0.25">
      <c r="A231" s="2" t="s">
        <v>37</v>
      </c>
      <c r="B231" s="2" t="s">
        <v>49</v>
      </c>
      <c r="C231" s="2" t="s">
        <v>39</v>
      </c>
      <c r="D231" s="103">
        <v>41456</v>
      </c>
      <c r="E231" s="104">
        <f t="shared" si="7"/>
        <v>7</v>
      </c>
      <c r="F231" s="159" t="s">
        <v>50</v>
      </c>
      <c r="G231" s="2" t="s">
        <v>56</v>
      </c>
      <c r="H231" s="160" t="s">
        <v>58</v>
      </c>
      <c r="I231" s="2" t="s">
        <v>43</v>
      </c>
      <c r="J231" s="106">
        <v>226478.76952499934</v>
      </c>
    </row>
    <row r="232" spans="1:10" x14ac:dyDescent="0.25">
      <c r="A232" s="2" t="s">
        <v>37</v>
      </c>
      <c r="B232" s="2" t="s">
        <v>49</v>
      </c>
      <c r="C232" s="2" t="s">
        <v>39</v>
      </c>
      <c r="D232" s="103">
        <v>41487</v>
      </c>
      <c r="E232" s="104">
        <f t="shared" si="7"/>
        <v>8</v>
      </c>
      <c r="F232" s="159" t="s">
        <v>50</v>
      </c>
      <c r="G232" s="2" t="s">
        <v>56</v>
      </c>
      <c r="H232" s="160" t="s">
        <v>58</v>
      </c>
      <c r="I232" s="2" t="s">
        <v>43</v>
      </c>
      <c r="J232" s="106">
        <v>312928.04857500002</v>
      </c>
    </row>
    <row r="233" spans="1:10" x14ac:dyDescent="0.25">
      <c r="A233" s="2" t="s">
        <v>37</v>
      </c>
      <c r="B233" s="2" t="s">
        <v>49</v>
      </c>
      <c r="C233" s="2" t="s">
        <v>39</v>
      </c>
      <c r="D233" s="103">
        <v>41518</v>
      </c>
      <c r="E233" s="104">
        <f t="shared" si="7"/>
        <v>9</v>
      </c>
      <c r="F233" s="159" t="s">
        <v>50</v>
      </c>
      <c r="G233" s="2" t="s">
        <v>56</v>
      </c>
      <c r="H233" s="160" t="s">
        <v>58</v>
      </c>
      <c r="I233" s="2" t="s">
        <v>43</v>
      </c>
      <c r="J233" s="106">
        <v>244993.61047499935</v>
      </c>
    </row>
    <row r="234" spans="1:10" x14ac:dyDescent="0.25">
      <c r="A234" s="2" t="s">
        <v>37</v>
      </c>
      <c r="B234" s="2" t="s">
        <v>49</v>
      </c>
      <c r="C234" s="2" t="s">
        <v>39</v>
      </c>
      <c r="D234" s="103">
        <v>41548</v>
      </c>
      <c r="E234" s="104">
        <f t="shared" si="7"/>
        <v>10</v>
      </c>
      <c r="F234" s="159" t="s">
        <v>50</v>
      </c>
      <c r="G234" s="2" t="s">
        <v>56</v>
      </c>
      <c r="H234" s="160" t="s">
        <v>58</v>
      </c>
      <c r="I234" s="2" t="s">
        <v>43</v>
      </c>
      <c r="J234" s="106">
        <v>232539.08692499998</v>
      </c>
    </row>
    <row r="235" spans="1:10" x14ac:dyDescent="0.25">
      <c r="A235" s="2" t="s">
        <v>37</v>
      </c>
      <c r="B235" s="2" t="s">
        <v>49</v>
      </c>
      <c r="C235" s="2" t="s">
        <v>39</v>
      </c>
      <c r="D235" s="103">
        <v>41579</v>
      </c>
      <c r="E235" s="104">
        <f t="shared" si="7"/>
        <v>11</v>
      </c>
      <c r="F235" s="159" t="s">
        <v>50</v>
      </c>
      <c r="G235" s="2" t="s">
        <v>56</v>
      </c>
      <c r="H235" s="160" t="s">
        <v>58</v>
      </c>
      <c r="I235" s="2" t="s">
        <v>43</v>
      </c>
      <c r="J235" s="106">
        <v>238807.31175000002</v>
      </c>
    </row>
    <row r="236" spans="1:10" x14ac:dyDescent="0.25">
      <c r="A236" s="2" t="s">
        <v>37</v>
      </c>
      <c r="B236" s="2" t="s">
        <v>49</v>
      </c>
      <c r="C236" s="2" t="s">
        <v>39</v>
      </c>
      <c r="D236" s="103">
        <v>41609</v>
      </c>
      <c r="E236" s="104">
        <f t="shared" si="7"/>
        <v>12</v>
      </c>
      <c r="F236" s="159" t="s">
        <v>50</v>
      </c>
      <c r="G236" s="2" t="s">
        <v>56</v>
      </c>
      <c r="H236" s="160" t="s">
        <v>58</v>
      </c>
      <c r="I236" s="2" t="s">
        <v>43</v>
      </c>
      <c r="J236" s="106">
        <v>229683.42450000002</v>
      </c>
    </row>
    <row r="237" spans="1:10" x14ac:dyDescent="0.25">
      <c r="A237" s="2" t="s">
        <v>37</v>
      </c>
      <c r="B237" s="2" t="s">
        <v>49</v>
      </c>
      <c r="C237" s="2" t="s">
        <v>39</v>
      </c>
      <c r="D237" s="103">
        <v>41640</v>
      </c>
      <c r="E237" s="104">
        <f t="shared" si="7"/>
        <v>1</v>
      </c>
      <c r="F237" s="159" t="s">
        <v>50</v>
      </c>
      <c r="G237" s="2" t="s">
        <v>56</v>
      </c>
      <c r="H237" s="160" t="s">
        <v>58</v>
      </c>
      <c r="I237" s="2" t="s">
        <v>43</v>
      </c>
      <c r="J237" s="106">
        <v>288539.74439999997</v>
      </c>
    </row>
    <row r="238" spans="1:10" x14ac:dyDescent="0.25">
      <c r="A238" s="2" t="s">
        <v>37</v>
      </c>
      <c r="B238" s="2" t="s">
        <v>49</v>
      </c>
      <c r="C238" s="2" t="s">
        <v>39</v>
      </c>
      <c r="D238" s="103">
        <v>41671</v>
      </c>
      <c r="E238" s="104">
        <f t="shared" si="7"/>
        <v>2</v>
      </c>
      <c r="F238" s="159" t="s">
        <v>50</v>
      </c>
      <c r="G238" s="2" t="s">
        <v>56</v>
      </c>
      <c r="H238" s="160" t="s">
        <v>58</v>
      </c>
      <c r="I238" s="2" t="s">
        <v>43</v>
      </c>
      <c r="J238" s="106">
        <v>242919.90315</v>
      </c>
    </row>
    <row r="239" spans="1:10" x14ac:dyDescent="0.25">
      <c r="A239" s="2" t="s">
        <v>37</v>
      </c>
      <c r="B239" s="2" t="s">
        <v>49</v>
      </c>
      <c r="C239" s="2" t="s">
        <v>39</v>
      </c>
      <c r="D239" s="103">
        <v>41699</v>
      </c>
      <c r="E239" s="104">
        <f t="shared" si="7"/>
        <v>3</v>
      </c>
      <c r="F239" s="159" t="s">
        <v>50</v>
      </c>
      <c r="G239" s="2" t="s">
        <v>56</v>
      </c>
      <c r="H239" s="160" t="s">
        <v>58</v>
      </c>
      <c r="I239" s="2" t="s">
        <v>43</v>
      </c>
      <c r="J239" s="106">
        <v>242366.59080000003</v>
      </c>
    </row>
    <row r="240" spans="1:10" x14ac:dyDescent="0.25">
      <c r="A240" s="2" t="s">
        <v>37</v>
      </c>
      <c r="B240" s="2" t="s">
        <v>49</v>
      </c>
      <c r="C240" s="2" t="s">
        <v>39</v>
      </c>
      <c r="D240" s="103">
        <v>41730</v>
      </c>
      <c r="E240" s="104">
        <f t="shared" si="7"/>
        <v>4</v>
      </c>
      <c r="F240" s="159" t="s">
        <v>50</v>
      </c>
      <c r="G240" s="2" t="s">
        <v>56</v>
      </c>
      <c r="H240" s="160" t="s">
        <v>58</v>
      </c>
      <c r="I240" s="2" t="s">
        <v>43</v>
      </c>
      <c r="J240" s="106">
        <v>242893.06177500001</v>
      </c>
    </row>
    <row r="241" spans="1:10" x14ac:dyDescent="0.25">
      <c r="A241" s="2" t="s">
        <v>37</v>
      </c>
      <c r="B241" s="2" t="s">
        <v>49</v>
      </c>
      <c r="C241" s="2" t="s">
        <v>39</v>
      </c>
      <c r="D241" s="103">
        <v>41760</v>
      </c>
      <c r="E241" s="104">
        <f t="shared" si="7"/>
        <v>5</v>
      </c>
      <c r="F241" s="159" t="s">
        <v>50</v>
      </c>
      <c r="G241" s="2" t="s">
        <v>56</v>
      </c>
      <c r="H241" s="160" t="s">
        <v>58</v>
      </c>
      <c r="I241" s="2" t="s">
        <v>43</v>
      </c>
      <c r="J241" s="106">
        <v>257924.84062500004</v>
      </c>
    </row>
    <row r="242" spans="1:10" x14ac:dyDescent="0.25">
      <c r="A242" s="2" t="s">
        <v>37</v>
      </c>
      <c r="B242" s="2" t="s">
        <v>49</v>
      </c>
      <c r="C242" s="2" t="s">
        <v>39</v>
      </c>
      <c r="D242" s="103">
        <v>41791</v>
      </c>
      <c r="E242" s="104">
        <f t="shared" si="7"/>
        <v>6</v>
      </c>
      <c r="F242" s="159" t="s">
        <v>50</v>
      </c>
      <c r="G242" s="2" t="s">
        <v>56</v>
      </c>
      <c r="H242" s="160" t="s">
        <v>58</v>
      </c>
      <c r="I242" s="2" t="s">
        <v>43</v>
      </c>
      <c r="J242" s="106">
        <v>294053.34352500003</v>
      </c>
    </row>
    <row r="243" spans="1:10" x14ac:dyDescent="0.25">
      <c r="A243" s="2" t="s">
        <v>37</v>
      </c>
      <c r="B243" s="2" t="s">
        <v>49</v>
      </c>
      <c r="C243" s="2" t="s">
        <v>39</v>
      </c>
      <c r="D243" s="103">
        <v>41456</v>
      </c>
      <c r="E243" s="104">
        <f t="shared" si="7"/>
        <v>7</v>
      </c>
      <c r="F243" s="159" t="s">
        <v>50</v>
      </c>
      <c r="G243" s="2" t="s">
        <v>56</v>
      </c>
      <c r="H243" s="160" t="s">
        <v>59</v>
      </c>
      <c r="I243" s="2" t="s">
        <v>43</v>
      </c>
      <c r="J243" s="106">
        <v>255837.1285374992</v>
      </c>
    </row>
    <row r="244" spans="1:10" x14ac:dyDescent="0.25">
      <c r="A244" s="2" t="s">
        <v>37</v>
      </c>
      <c r="B244" s="2" t="s">
        <v>49</v>
      </c>
      <c r="C244" s="2" t="s">
        <v>39</v>
      </c>
      <c r="D244" s="103">
        <v>41487</v>
      </c>
      <c r="E244" s="104">
        <f t="shared" si="7"/>
        <v>8</v>
      </c>
      <c r="F244" s="159" t="s">
        <v>50</v>
      </c>
      <c r="G244" s="2" t="s">
        <v>56</v>
      </c>
      <c r="H244" s="160" t="s">
        <v>59</v>
      </c>
      <c r="I244" s="2" t="s">
        <v>43</v>
      </c>
      <c r="J244" s="106">
        <v>353492.79561249999</v>
      </c>
    </row>
    <row r="245" spans="1:10" x14ac:dyDescent="0.25">
      <c r="A245" s="2" t="s">
        <v>37</v>
      </c>
      <c r="B245" s="2" t="s">
        <v>49</v>
      </c>
      <c r="C245" s="2" t="s">
        <v>39</v>
      </c>
      <c r="D245" s="103">
        <v>41518</v>
      </c>
      <c r="E245" s="104">
        <f t="shared" si="7"/>
        <v>9</v>
      </c>
      <c r="F245" s="159" t="s">
        <v>50</v>
      </c>
      <c r="G245" s="2" t="s">
        <v>56</v>
      </c>
      <c r="H245" s="160" t="s">
        <v>59</v>
      </c>
      <c r="I245" s="2" t="s">
        <v>43</v>
      </c>
      <c r="J245" s="106">
        <v>276752.04146249924</v>
      </c>
    </row>
    <row r="246" spans="1:10" x14ac:dyDescent="0.25">
      <c r="A246" s="2" t="s">
        <v>37</v>
      </c>
      <c r="B246" s="2" t="s">
        <v>49</v>
      </c>
      <c r="C246" s="2" t="s">
        <v>39</v>
      </c>
      <c r="D246" s="103">
        <v>41548</v>
      </c>
      <c r="E246" s="104">
        <f t="shared" si="7"/>
        <v>10</v>
      </c>
      <c r="F246" s="159" t="s">
        <v>50</v>
      </c>
      <c r="G246" s="2" t="s">
        <v>56</v>
      </c>
      <c r="H246" s="160" t="s">
        <v>59</v>
      </c>
      <c r="I246" s="2" t="s">
        <v>43</v>
      </c>
      <c r="J246" s="106">
        <v>262683.04263749992</v>
      </c>
    </row>
    <row r="247" spans="1:10" x14ac:dyDescent="0.25">
      <c r="A247" s="2" t="s">
        <v>37</v>
      </c>
      <c r="B247" s="2" t="s">
        <v>49</v>
      </c>
      <c r="C247" s="2" t="s">
        <v>39</v>
      </c>
      <c r="D247" s="103">
        <v>41579</v>
      </c>
      <c r="E247" s="104">
        <f t="shared" si="7"/>
        <v>11</v>
      </c>
      <c r="F247" s="159" t="s">
        <v>50</v>
      </c>
      <c r="G247" s="2" t="s">
        <v>56</v>
      </c>
      <c r="H247" s="160" t="s">
        <v>59</v>
      </c>
      <c r="I247" s="2" t="s">
        <v>43</v>
      </c>
      <c r="J247" s="106">
        <v>269763.81512500002</v>
      </c>
    </row>
    <row r="248" spans="1:10" x14ac:dyDescent="0.25">
      <c r="A248" s="2" t="s">
        <v>37</v>
      </c>
      <c r="B248" s="2" t="s">
        <v>49</v>
      </c>
      <c r="C248" s="2" t="s">
        <v>39</v>
      </c>
      <c r="D248" s="103">
        <v>41609</v>
      </c>
      <c r="E248" s="104">
        <f t="shared" si="7"/>
        <v>12</v>
      </c>
      <c r="F248" s="159" t="s">
        <v>50</v>
      </c>
      <c r="G248" s="2" t="s">
        <v>56</v>
      </c>
      <c r="H248" s="160" t="s">
        <v>59</v>
      </c>
      <c r="I248" s="2" t="s">
        <v>43</v>
      </c>
      <c r="J248" s="106">
        <v>259457.20175000001</v>
      </c>
    </row>
    <row r="249" spans="1:10" x14ac:dyDescent="0.25">
      <c r="A249" s="2" t="s">
        <v>37</v>
      </c>
      <c r="B249" s="2" t="s">
        <v>49</v>
      </c>
      <c r="C249" s="2" t="s">
        <v>39</v>
      </c>
      <c r="D249" s="103">
        <v>41640</v>
      </c>
      <c r="E249" s="104">
        <f t="shared" si="7"/>
        <v>1</v>
      </c>
      <c r="F249" s="159" t="s">
        <v>50</v>
      </c>
      <c r="G249" s="2" t="s">
        <v>56</v>
      </c>
      <c r="H249" s="160" t="s">
        <v>59</v>
      </c>
      <c r="I249" s="2" t="s">
        <v>43</v>
      </c>
      <c r="J249" s="106">
        <v>325943.04459999991</v>
      </c>
    </row>
    <row r="250" spans="1:10" x14ac:dyDescent="0.25">
      <c r="A250" s="2" t="s">
        <v>37</v>
      </c>
      <c r="B250" s="2" t="s">
        <v>49</v>
      </c>
      <c r="C250" s="2" t="s">
        <v>39</v>
      </c>
      <c r="D250" s="103">
        <v>41671</v>
      </c>
      <c r="E250" s="104">
        <f t="shared" si="7"/>
        <v>2</v>
      </c>
      <c r="F250" s="159" t="s">
        <v>50</v>
      </c>
      <c r="G250" s="2" t="s">
        <v>56</v>
      </c>
      <c r="H250" s="160" t="s">
        <v>59</v>
      </c>
      <c r="I250" s="2" t="s">
        <v>43</v>
      </c>
      <c r="J250" s="106">
        <v>274409.52022499999</v>
      </c>
    </row>
    <row r="251" spans="1:10" x14ac:dyDescent="0.25">
      <c r="A251" s="2" t="s">
        <v>37</v>
      </c>
      <c r="B251" s="2" t="s">
        <v>49</v>
      </c>
      <c r="C251" s="2" t="s">
        <v>39</v>
      </c>
      <c r="D251" s="103">
        <v>41699</v>
      </c>
      <c r="E251" s="104">
        <f t="shared" si="7"/>
        <v>3</v>
      </c>
      <c r="F251" s="159" t="s">
        <v>50</v>
      </c>
      <c r="G251" s="2" t="s">
        <v>56</v>
      </c>
      <c r="H251" s="160" t="s">
        <v>59</v>
      </c>
      <c r="I251" s="2" t="s">
        <v>43</v>
      </c>
      <c r="J251" s="106">
        <v>273784.48220000003</v>
      </c>
    </row>
    <row r="252" spans="1:10" x14ac:dyDescent="0.25">
      <c r="A252" s="2" t="s">
        <v>37</v>
      </c>
      <c r="B252" s="2" t="s">
        <v>49</v>
      </c>
      <c r="C252" s="2" t="s">
        <v>39</v>
      </c>
      <c r="D252" s="103">
        <v>41730</v>
      </c>
      <c r="E252" s="104">
        <f t="shared" si="7"/>
        <v>4</v>
      </c>
      <c r="F252" s="159" t="s">
        <v>50</v>
      </c>
      <c r="G252" s="2" t="s">
        <v>56</v>
      </c>
      <c r="H252" s="160" t="s">
        <v>59</v>
      </c>
      <c r="I252" s="2" t="s">
        <v>43</v>
      </c>
      <c r="J252" s="106">
        <v>274379.19941249996</v>
      </c>
    </row>
    <row r="253" spans="1:10" x14ac:dyDescent="0.25">
      <c r="A253" s="2" t="s">
        <v>37</v>
      </c>
      <c r="B253" s="2" t="s">
        <v>49</v>
      </c>
      <c r="C253" s="2" t="s">
        <v>39</v>
      </c>
      <c r="D253" s="103">
        <v>41760</v>
      </c>
      <c r="E253" s="104">
        <f t="shared" si="7"/>
        <v>5</v>
      </c>
      <c r="F253" s="159" t="s">
        <v>50</v>
      </c>
      <c r="G253" s="2" t="s">
        <v>56</v>
      </c>
      <c r="H253" s="160" t="s">
        <v>59</v>
      </c>
      <c r="I253" s="2" t="s">
        <v>43</v>
      </c>
      <c r="J253" s="106">
        <v>291359.54218749999</v>
      </c>
    </row>
    <row r="254" spans="1:10" x14ac:dyDescent="0.25">
      <c r="A254" s="2" t="s">
        <v>37</v>
      </c>
      <c r="B254" s="2" t="s">
        <v>49</v>
      </c>
      <c r="C254" s="2" t="s">
        <v>39</v>
      </c>
      <c r="D254" s="103">
        <v>41791</v>
      </c>
      <c r="E254" s="104">
        <f t="shared" si="7"/>
        <v>6</v>
      </c>
      <c r="F254" s="159" t="s">
        <v>50</v>
      </c>
      <c r="G254" s="2" t="s">
        <v>56</v>
      </c>
      <c r="H254" s="160" t="s">
        <v>59</v>
      </c>
      <c r="I254" s="2" t="s">
        <v>43</v>
      </c>
      <c r="J254" s="106">
        <v>332171.36953749997</v>
      </c>
    </row>
    <row r="255" spans="1:10" x14ac:dyDescent="0.25">
      <c r="A255" s="2" t="s">
        <v>37</v>
      </c>
      <c r="B255" s="2" t="s">
        <v>49</v>
      </c>
      <c r="C255" s="2" t="s">
        <v>39</v>
      </c>
      <c r="D255" s="103">
        <v>41456</v>
      </c>
      <c r="E255" s="104">
        <f t="shared" si="7"/>
        <v>7</v>
      </c>
      <c r="F255" s="159" t="s">
        <v>50</v>
      </c>
      <c r="G255" s="2" t="s">
        <v>56</v>
      </c>
      <c r="H255" s="160" t="s">
        <v>60</v>
      </c>
      <c r="I255" s="2" t="s">
        <v>43</v>
      </c>
      <c r="J255" s="106">
        <v>176150.15407499947</v>
      </c>
    </row>
    <row r="256" spans="1:10" x14ac:dyDescent="0.25">
      <c r="A256" s="2" t="s">
        <v>37</v>
      </c>
      <c r="B256" s="2" t="s">
        <v>49</v>
      </c>
      <c r="C256" s="2" t="s">
        <v>39</v>
      </c>
      <c r="D256" s="103">
        <v>41487</v>
      </c>
      <c r="E256" s="104">
        <f t="shared" si="7"/>
        <v>8</v>
      </c>
      <c r="F256" s="159" t="s">
        <v>50</v>
      </c>
      <c r="G256" s="2" t="s">
        <v>56</v>
      </c>
      <c r="H256" s="160" t="s">
        <v>60</v>
      </c>
      <c r="I256" s="2" t="s">
        <v>43</v>
      </c>
      <c r="J256" s="106">
        <v>243388.48222500001</v>
      </c>
    </row>
    <row r="257" spans="1:10" x14ac:dyDescent="0.25">
      <c r="A257" s="2" t="s">
        <v>37</v>
      </c>
      <c r="B257" s="2" t="s">
        <v>49</v>
      </c>
      <c r="C257" s="2" t="s">
        <v>39</v>
      </c>
      <c r="D257" s="103">
        <v>41518</v>
      </c>
      <c r="E257" s="104">
        <f t="shared" si="7"/>
        <v>9</v>
      </c>
      <c r="F257" s="159" t="s">
        <v>50</v>
      </c>
      <c r="G257" s="2" t="s">
        <v>56</v>
      </c>
      <c r="H257" s="160" t="s">
        <v>60</v>
      </c>
      <c r="I257" s="2" t="s">
        <v>43</v>
      </c>
      <c r="J257" s="106">
        <v>190550.58592499947</v>
      </c>
    </row>
    <row r="258" spans="1:10" x14ac:dyDescent="0.25">
      <c r="A258" s="2" t="s">
        <v>37</v>
      </c>
      <c r="B258" s="2" t="s">
        <v>49</v>
      </c>
      <c r="C258" s="2" t="s">
        <v>39</v>
      </c>
      <c r="D258" s="103">
        <v>41548</v>
      </c>
      <c r="E258" s="104">
        <f t="shared" si="7"/>
        <v>10</v>
      </c>
      <c r="F258" s="159" t="s">
        <v>50</v>
      </c>
      <c r="G258" s="2" t="s">
        <v>56</v>
      </c>
      <c r="H258" s="160" t="s">
        <v>60</v>
      </c>
      <c r="I258" s="2" t="s">
        <v>43</v>
      </c>
      <c r="J258" s="106">
        <v>180863.73427499997</v>
      </c>
    </row>
    <row r="259" spans="1:10" x14ac:dyDescent="0.25">
      <c r="A259" s="2" t="s">
        <v>37</v>
      </c>
      <c r="B259" s="2" t="s">
        <v>49</v>
      </c>
      <c r="C259" s="2" t="s">
        <v>39</v>
      </c>
      <c r="D259" s="103">
        <v>41579</v>
      </c>
      <c r="E259" s="104">
        <f t="shared" si="7"/>
        <v>11</v>
      </c>
      <c r="F259" s="159" t="s">
        <v>50</v>
      </c>
      <c r="G259" s="2" t="s">
        <v>56</v>
      </c>
      <c r="H259" s="160" t="s">
        <v>60</v>
      </c>
      <c r="I259" s="2" t="s">
        <v>43</v>
      </c>
      <c r="J259" s="106">
        <v>185739.02025</v>
      </c>
    </row>
    <row r="260" spans="1:10" x14ac:dyDescent="0.25">
      <c r="A260" s="2" t="s">
        <v>37</v>
      </c>
      <c r="B260" s="2" t="s">
        <v>49</v>
      </c>
      <c r="C260" s="2" t="s">
        <v>39</v>
      </c>
      <c r="D260" s="103">
        <v>41609</v>
      </c>
      <c r="E260" s="104">
        <f t="shared" si="7"/>
        <v>12</v>
      </c>
      <c r="F260" s="159" t="s">
        <v>50</v>
      </c>
      <c r="G260" s="2" t="s">
        <v>56</v>
      </c>
      <c r="H260" s="160" t="s">
        <v>60</v>
      </c>
      <c r="I260" s="2" t="s">
        <v>43</v>
      </c>
      <c r="J260" s="106">
        <v>178642.66350000002</v>
      </c>
    </row>
    <row r="261" spans="1:10" x14ac:dyDescent="0.25">
      <c r="A261" s="2" t="s">
        <v>37</v>
      </c>
      <c r="B261" s="2" t="s">
        <v>49</v>
      </c>
      <c r="C261" s="2" t="s">
        <v>39</v>
      </c>
      <c r="D261" s="103">
        <v>41640</v>
      </c>
      <c r="E261" s="104">
        <f t="shared" si="7"/>
        <v>1</v>
      </c>
      <c r="F261" s="159" t="s">
        <v>50</v>
      </c>
      <c r="G261" s="2" t="s">
        <v>56</v>
      </c>
      <c r="H261" s="160" t="s">
        <v>60</v>
      </c>
      <c r="I261" s="2" t="s">
        <v>43</v>
      </c>
      <c r="J261" s="106">
        <v>224419.80119999996</v>
      </c>
    </row>
    <row r="262" spans="1:10" x14ac:dyDescent="0.25">
      <c r="A262" s="2" t="s">
        <v>37</v>
      </c>
      <c r="B262" s="2" t="s">
        <v>49</v>
      </c>
      <c r="C262" s="2" t="s">
        <v>39</v>
      </c>
      <c r="D262" s="103">
        <v>41671</v>
      </c>
      <c r="E262" s="104">
        <f t="shared" si="7"/>
        <v>2</v>
      </c>
      <c r="F262" s="159" t="s">
        <v>50</v>
      </c>
      <c r="G262" s="2" t="s">
        <v>56</v>
      </c>
      <c r="H262" s="160" t="s">
        <v>60</v>
      </c>
      <c r="I262" s="2" t="s">
        <v>43</v>
      </c>
      <c r="J262" s="106">
        <v>188937.70244999998</v>
      </c>
    </row>
    <row r="263" spans="1:10" x14ac:dyDescent="0.25">
      <c r="A263" s="2" t="s">
        <v>37</v>
      </c>
      <c r="B263" s="2" t="s">
        <v>49</v>
      </c>
      <c r="C263" s="2" t="s">
        <v>39</v>
      </c>
      <c r="D263" s="103">
        <v>41699</v>
      </c>
      <c r="E263" s="104">
        <f t="shared" si="7"/>
        <v>3</v>
      </c>
      <c r="F263" s="159" t="s">
        <v>50</v>
      </c>
      <c r="G263" s="2" t="s">
        <v>56</v>
      </c>
      <c r="H263" s="160" t="s">
        <v>60</v>
      </c>
      <c r="I263" s="2" t="s">
        <v>43</v>
      </c>
      <c r="J263" s="106">
        <v>188507.34840000002</v>
      </c>
    </row>
    <row r="264" spans="1:10" x14ac:dyDescent="0.25">
      <c r="A264" s="2" t="s">
        <v>37</v>
      </c>
      <c r="B264" s="2" t="s">
        <v>49</v>
      </c>
      <c r="C264" s="2" t="s">
        <v>39</v>
      </c>
      <c r="D264" s="103">
        <v>41730</v>
      </c>
      <c r="E264" s="104">
        <f t="shared" si="7"/>
        <v>4</v>
      </c>
      <c r="F264" s="159" t="s">
        <v>50</v>
      </c>
      <c r="G264" s="2" t="s">
        <v>56</v>
      </c>
      <c r="H264" s="160" t="s">
        <v>60</v>
      </c>
      <c r="I264" s="2" t="s">
        <v>43</v>
      </c>
      <c r="J264" s="106">
        <v>188916.82582500001</v>
      </c>
    </row>
    <row r="265" spans="1:10" x14ac:dyDescent="0.25">
      <c r="A265" s="2" t="s">
        <v>37</v>
      </c>
      <c r="B265" s="2" t="s">
        <v>49</v>
      </c>
      <c r="C265" s="2" t="s">
        <v>39</v>
      </c>
      <c r="D265" s="103">
        <v>41760</v>
      </c>
      <c r="E265" s="104">
        <f t="shared" si="7"/>
        <v>5</v>
      </c>
      <c r="F265" s="159" t="s">
        <v>50</v>
      </c>
      <c r="G265" s="2" t="s">
        <v>56</v>
      </c>
      <c r="H265" s="160" t="s">
        <v>60</v>
      </c>
      <c r="I265" s="2" t="s">
        <v>43</v>
      </c>
      <c r="J265" s="106">
        <v>200608.20937500001</v>
      </c>
    </row>
    <row r="266" spans="1:10" x14ac:dyDescent="0.25">
      <c r="A266" s="2" t="s">
        <v>37</v>
      </c>
      <c r="B266" s="2" t="s">
        <v>49</v>
      </c>
      <c r="C266" s="2" t="s">
        <v>39</v>
      </c>
      <c r="D266" s="103">
        <v>41791</v>
      </c>
      <c r="E266" s="104">
        <f t="shared" si="7"/>
        <v>6</v>
      </c>
      <c r="F266" s="159" t="s">
        <v>50</v>
      </c>
      <c r="G266" s="2" t="s">
        <v>56</v>
      </c>
      <c r="H266" s="160" t="s">
        <v>60</v>
      </c>
      <c r="I266" s="2" t="s">
        <v>43</v>
      </c>
      <c r="J266" s="106">
        <v>228708.15607500001</v>
      </c>
    </row>
    <row r="267" spans="1:10" x14ac:dyDescent="0.25">
      <c r="A267" s="2" t="s">
        <v>37</v>
      </c>
      <c r="B267" s="2" t="s">
        <v>49</v>
      </c>
      <c r="C267" s="2" t="s">
        <v>39</v>
      </c>
      <c r="D267" s="103">
        <v>41456</v>
      </c>
      <c r="E267" s="104">
        <f t="shared" si="7"/>
        <v>7</v>
      </c>
      <c r="F267" s="159" t="s">
        <v>50</v>
      </c>
      <c r="G267" s="2" t="s">
        <v>61</v>
      </c>
      <c r="H267" s="160" t="s">
        <v>62</v>
      </c>
      <c r="I267" s="2" t="s">
        <v>43</v>
      </c>
      <c r="J267" s="106">
        <v>1153364.1040624965</v>
      </c>
    </row>
    <row r="268" spans="1:10" x14ac:dyDescent="0.25">
      <c r="A268" s="2" t="s">
        <v>37</v>
      </c>
      <c r="B268" s="2" t="s">
        <v>49</v>
      </c>
      <c r="C268" s="2" t="s">
        <v>39</v>
      </c>
      <c r="D268" s="103">
        <v>41487</v>
      </c>
      <c r="E268" s="104">
        <f t="shared" si="7"/>
        <v>8</v>
      </c>
      <c r="F268" s="159" t="s">
        <v>50</v>
      </c>
      <c r="G268" s="2" t="s">
        <v>61</v>
      </c>
      <c r="H268" s="160" t="s">
        <v>62</v>
      </c>
      <c r="I268" s="2" t="s">
        <v>43</v>
      </c>
      <c r="J268" s="106">
        <v>1593615.0621875001</v>
      </c>
    </row>
    <row r="269" spans="1:10" x14ac:dyDescent="0.25">
      <c r="A269" s="2" t="s">
        <v>37</v>
      </c>
      <c r="B269" s="2" t="s">
        <v>49</v>
      </c>
      <c r="C269" s="2" t="s">
        <v>39</v>
      </c>
      <c r="D269" s="103">
        <v>41518</v>
      </c>
      <c r="E269" s="104">
        <f t="shared" si="7"/>
        <v>9</v>
      </c>
      <c r="F269" s="159" t="s">
        <v>50</v>
      </c>
      <c r="G269" s="2" t="s">
        <v>61</v>
      </c>
      <c r="H269" s="160" t="s">
        <v>62</v>
      </c>
      <c r="I269" s="2" t="s">
        <v>43</v>
      </c>
      <c r="J269" s="106">
        <v>1247652.6459374966</v>
      </c>
    </row>
    <row r="270" spans="1:10" x14ac:dyDescent="0.25">
      <c r="A270" s="2" t="s">
        <v>37</v>
      </c>
      <c r="B270" s="2" t="s">
        <v>49</v>
      </c>
      <c r="C270" s="2" t="s">
        <v>39</v>
      </c>
      <c r="D270" s="103">
        <v>41548</v>
      </c>
      <c r="E270" s="104">
        <f t="shared" si="7"/>
        <v>10</v>
      </c>
      <c r="F270" s="159" t="s">
        <v>50</v>
      </c>
      <c r="G270" s="2" t="s">
        <v>61</v>
      </c>
      <c r="H270" s="160" t="s">
        <v>62</v>
      </c>
      <c r="I270" s="2" t="s">
        <v>43</v>
      </c>
      <c r="J270" s="106">
        <v>1184226.8315625</v>
      </c>
    </row>
    <row r="271" spans="1:10" x14ac:dyDescent="0.25">
      <c r="A271" s="2" t="s">
        <v>37</v>
      </c>
      <c r="B271" s="2" t="s">
        <v>49</v>
      </c>
      <c r="C271" s="2" t="s">
        <v>39</v>
      </c>
      <c r="D271" s="103">
        <v>41579</v>
      </c>
      <c r="E271" s="104">
        <f t="shared" si="7"/>
        <v>11</v>
      </c>
      <c r="F271" s="159" t="s">
        <v>50</v>
      </c>
      <c r="G271" s="2" t="s">
        <v>61</v>
      </c>
      <c r="H271" s="160" t="s">
        <v>62</v>
      </c>
      <c r="I271" s="2" t="s">
        <v>43</v>
      </c>
      <c r="J271" s="106">
        <v>1216148.346875</v>
      </c>
    </row>
    <row r="272" spans="1:10" x14ac:dyDescent="0.25">
      <c r="A272" s="2" t="s">
        <v>37</v>
      </c>
      <c r="B272" s="2" t="s">
        <v>49</v>
      </c>
      <c r="C272" s="2" t="s">
        <v>39</v>
      </c>
      <c r="D272" s="103">
        <v>41609</v>
      </c>
      <c r="E272" s="104">
        <f t="shared" si="7"/>
        <v>12</v>
      </c>
      <c r="F272" s="159" t="s">
        <v>50</v>
      </c>
      <c r="G272" s="2" t="s">
        <v>61</v>
      </c>
      <c r="H272" s="160" t="s">
        <v>62</v>
      </c>
      <c r="I272" s="2" t="s">
        <v>43</v>
      </c>
      <c r="J272" s="106">
        <v>1169684.1062500002</v>
      </c>
    </row>
    <row r="273" spans="1:10" x14ac:dyDescent="0.25">
      <c r="A273" s="2" t="s">
        <v>37</v>
      </c>
      <c r="B273" s="2" t="s">
        <v>49</v>
      </c>
      <c r="C273" s="2" t="s">
        <v>39</v>
      </c>
      <c r="D273" s="103">
        <v>41640</v>
      </c>
      <c r="E273" s="104">
        <f t="shared" si="7"/>
        <v>1</v>
      </c>
      <c r="F273" s="159" t="s">
        <v>50</v>
      </c>
      <c r="G273" s="2" t="s">
        <v>61</v>
      </c>
      <c r="H273" s="160" t="s">
        <v>62</v>
      </c>
      <c r="I273" s="2" t="s">
        <v>43</v>
      </c>
      <c r="J273" s="106">
        <v>1469415.3649999998</v>
      </c>
    </row>
    <row r="274" spans="1:10" x14ac:dyDescent="0.25">
      <c r="A274" s="2" t="s">
        <v>37</v>
      </c>
      <c r="B274" s="2" t="s">
        <v>49</v>
      </c>
      <c r="C274" s="2" t="s">
        <v>39</v>
      </c>
      <c r="D274" s="103">
        <v>41671</v>
      </c>
      <c r="E274" s="104">
        <f t="shared" si="7"/>
        <v>2</v>
      </c>
      <c r="F274" s="159" t="s">
        <v>50</v>
      </c>
      <c r="G274" s="2" t="s">
        <v>61</v>
      </c>
      <c r="H274" s="160" t="s">
        <v>62</v>
      </c>
      <c r="I274" s="2" t="s">
        <v>43</v>
      </c>
      <c r="J274" s="106">
        <v>1237092.099375</v>
      </c>
    </row>
    <row r="275" spans="1:10" x14ac:dyDescent="0.25">
      <c r="A275" s="2" t="s">
        <v>37</v>
      </c>
      <c r="B275" s="2" t="s">
        <v>49</v>
      </c>
      <c r="C275" s="2" t="s">
        <v>39</v>
      </c>
      <c r="D275" s="103">
        <v>41699</v>
      </c>
      <c r="E275" s="104">
        <f t="shared" si="7"/>
        <v>3</v>
      </c>
      <c r="F275" s="159" t="s">
        <v>50</v>
      </c>
      <c r="G275" s="2" t="s">
        <v>61</v>
      </c>
      <c r="H275" s="160" t="s">
        <v>62</v>
      </c>
      <c r="I275" s="2" t="s">
        <v>43</v>
      </c>
      <c r="J275" s="106">
        <v>1234274.3050000002</v>
      </c>
    </row>
    <row r="276" spans="1:10" x14ac:dyDescent="0.25">
      <c r="A276" s="2" t="s">
        <v>37</v>
      </c>
      <c r="B276" s="2" t="s">
        <v>49</v>
      </c>
      <c r="C276" s="2" t="s">
        <v>39</v>
      </c>
      <c r="D276" s="103">
        <v>41730</v>
      </c>
      <c r="E276" s="104">
        <f t="shared" si="7"/>
        <v>4</v>
      </c>
      <c r="F276" s="159" t="s">
        <v>50</v>
      </c>
      <c r="G276" s="2" t="s">
        <v>61</v>
      </c>
      <c r="H276" s="160" t="s">
        <v>62</v>
      </c>
      <c r="I276" s="2" t="s">
        <v>43</v>
      </c>
      <c r="J276" s="106">
        <v>1236955.4071875</v>
      </c>
    </row>
    <row r="277" spans="1:10" x14ac:dyDescent="0.25">
      <c r="A277" s="2" t="s">
        <v>37</v>
      </c>
      <c r="B277" s="2" t="s">
        <v>49</v>
      </c>
      <c r="C277" s="2" t="s">
        <v>39</v>
      </c>
      <c r="D277" s="103">
        <v>41760</v>
      </c>
      <c r="E277" s="104">
        <f t="shared" si="7"/>
        <v>5</v>
      </c>
      <c r="F277" s="159" t="s">
        <v>50</v>
      </c>
      <c r="G277" s="2" t="s">
        <v>61</v>
      </c>
      <c r="H277" s="160" t="s">
        <v>62</v>
      </c>
      <c r="I277" s="2" t="s">
        <v>43</v>
      </c>
      <c r="J277" s="106">
        <v>1313506.1328125</v>
      </c>
    </row>
    <row r="278" spans="1:10" x14ac:dyDescent="0.25">
      <c r="A278" s="2" t="s">
        <v>37</v>
      </c>
      <c r="B278" s="2" t="s">
        <v>49</v>
      </c>
      <c r="C278" s="2" t="s">
        <v>39</v>
      </c>
      <c r="D278" s="103">
        <v>41791</v>
      </c>
      <c r="E278" s="104">
        <f t="shared" si="7"/>
        <v>6</v>
      </c>
      <c r="F278" s="159" t="s">
        <v>50</v>
      </c>
      <c r="G278" s="2" t="s">
        <v>61</v>
      </c>
      <c r="H278" s="160" t="s">
        <v>62</v>
      </c>
      <c r="I278" s="2" t="s">
        <v>43</v>
      </c>
      <c r="J278" s="106">
        <v>1497493.8790625001</v>
      </c>
    </row>
    <row r="279" spans="1:10" x14ac:dyDescent="0.25">
      <c r="A279" s="2" t="s">
        <v>37</v>
      </c>
      <c r="B279" s="2" t="s">
        <v>49</v>
      </c>
      <c r="C279" s="2" t="s">
        <v>47</v>
      </c>
      <c r="D279" s="103">
        <v>41456</v>
      </c>
      <c r="E279" s="104">
        <f t="shared" si="7"/>
        <v>7</v>
      </c>
      <c r="F279" s="159" t="s">
        <v>50</v>
      </c>
      <c r="G279" s="2" t="s">
        <v>51</v>
      </c>
      <c r="H279" s="160" t="s">
        <v>52</v>
      </c>
      <c r="I279" s="2" t="s">
        <v>43</v>
      </c>
      <c r="J279" s="106">
        <v>2533034.5131168002</v>
      </c>
    </row>
    <row r="280" spans="1:10" x14ac:dyDescent="0.25">
      <c r="A280" s="2" t="s">
        <v>37</v>
      </c>
      <c r="B280" s="2" t="s">
        <v>49</v>
      </c>
      <c r="C280" s="2" t="s">
        <v>47</v>
      </c>
      <c r="D280" s="103">
        <v>41487</v>
      </c>
      <c r="E280" s="104">
        <f t="shared" si="7"/>
        <v>8</v>
      </c>
      <c r="F280" s="159" t="s">
        <v>50</v>
      </c>
      <c r="G280" s="2" t="s">
        <v>51</v>
      </c>
      <c r="H280" s="160" t="s">
        <v>52</v>
      </c>
      <c r="I280" s="2" t="s">
        <v>43</v>
      </c>
      <c r="J280" s="106">
        <v>3051574.1625600001</v>
      </c>
    </row>
    <row r="281" spans="1:10" x14ac:dyDescent="0.25">
      <c r="A281" s="2" t="s">
        <v>37</v>
      </c>
      <c r="B281" s="2" t="s">
        <v>49</v>
      </c>
      <c r="C281" s="2" t="s">
        <v>47</v>
      </c>
      <c r="D281" s="103">
        <v>41518</v>
      </c>
      <c r="E281" s="104">
        <f t="shared" si="7"/>
        <v>9</v>
      </c>
      <c r="F281" s="159" t="s">
        <v>50</v>
      </c>
      <c r="G281" s="2" t="s">
        <v>51</v>
      </c>
      <c r="H281" s="160" t="s">
        <v>52</v>
      </c>
      <c r="I281" s="2" t="s">
        <v>43</v>
      </c>
      <c r="J281" s="106">
        <v>3084202.7580672004</v>
      </c>
    </row>
    <row r="282" spans="1:10" x14ac:dyDescent="0.25">
      <c r="A282" s="2" t="s">
        <v>37</v>
      </c>
      <c r="B282" s="2" t="s">
        <v>49</v>
      </c>
      <c r="C282" s="2" t="s">
        <v>47</v>
      </c>
      <c r="D282" s="103">
        <v>41548</v>
      </c>
      <c r="E282" s="104">
        <f t="shared" si="7"/>
        <v>10</v>
      </c>
      <c r="F282" s="159" t="s">
        <v>50</v>
      </c>
      <c r="G282" s="2" t="s">
        <v>51</v>
      </c>
      <c r="H282" s="160" t="s">
        <v>52</v>
      </c>
      <c r="I282" s="2" t="s">
        <v>43</v>
      </c>
      <c r="J282" s="106">
        <v>4135202.765971201</v>
      </c>
    </row>
    <row r="283" spans="1:10" x14ac:dyDescent="0.25">
      <c r="A283" s="2" t="s">
        <v>37</v>
      </c>
      <c r="B283" s="2" t="s">
        <v>49</v>
      </c>
      <c r="C283" s="2" t="s">
        <v>47</v>
      </c>
      <c r="D283" s="103">
        <v>41579</v>
      </c>
      <c r="E283" s="104">
        <f t="shared" ref="E283:E346" si="8">MONTH(D283)</f>
        <v>11</v>
      </c>
      <c r="F283" s="159" t="s">
        <v>50</v>
      </c>
      <c r="G283" s="2" t="s">
        <v>51</v>
      </c>
      <c r="H283" s="160" t="s">
        <v>52</v>
      </c>
      <c r="I283" s="2" t="s">
        <v>43</v>
      </c>
      <c r="J283" s="106">
        <v>4473275.8948415993</v>
      </c>
    </row>
    <row r="284" spans="1:10" x14ac:dyDescent="0.25">
      <c r="A284" s="2" t="s">
        <v>37</v>
      </c>
      <c r="B284" s="2" t="s">
        <v>49</v>
      </c>
      <c r="C284" s="2" t="s">
        <v>47</v>
      </c>
      <c r="D284" s="103">
        <v>41609</v>
      </c>
      <c r="E284" s="104">
        <f t="shared" si="8"/>
        <v>12</v>
      </c>
      <c r="F284" s="159" t="s">
        <v>50</v>
      </c>
      <c r="G284" s="2" t="s">
        <v>51</v>
      </c>
      <c r="H284" s="160" t="s">
        <v>52</v>
      </c>
      <c r="I284" s="2" t="s">
        <v>43</v>
      </c>
      <c r="J284" s="106">
        <v>3464957.9260800011</v>
      </c>
    </row>
    <row r="285" spans="1:10" x14ac:dyDescent="0.25">
      <c r="A285" s="2" t="s">
        <v>37</v>
      </c>
      <c r="B285" s="2" t="s">
        <v>49</v>
      </c>
      <c r="C285" s="2" t="s">
        <v>47</v>
      </c>
      <c r="D285" s="103">
        <v>41640</v>
      </c>
      <c r="E285" s="104">
        <f t="shared" si="8"/>
        <v>1</v>
      </c>
      <c r="F285" s="159" t="s">
        <v>50</v>
      </c>
      <c r="G285" s="2" t="s">
        <v>51</v>
      </c>
      <c r="H285" s="160" t="s">
        <v>52</v>
      </c>
      <c r="I285" s="2" t="s">
        <v>43</v>
      </c>
      <c r="J285" s="106">
        <v>4049642.8266000003</v>
      </c>
    </row>
    <row r="286" spans="1:10" x14ac:dyDescent="0.25">
      <c r="A286" s="2" t="s">
        <v>37</v>
      </c>
      <c r="B286" s="2" t="s">
        <v>49</v>
      </c>
      <c r="C286" s="2" t="s">
        <v>47</v>
      </c>
      <c r="D286" s="103">
        <v>41671</v>
      </c>
      <c r="E286" s="104">
        <f t="shared" si="8"/>
        <v>2</v>
      </c>
      <c r="F286" s="159" t="s">
        <v>50</v>
      </c>
      <c r="G286" s="2" t="s">
        <v>51</v>
      </c>
      <c r="H286" s="160" t="s">
        <v>52</v>
      </c>
      <c r="I286" s="2" t="s">
        <v>43</v>
      </c>
      <c r="J286" s="106">
        <v>4767948.2214000002</v>
      </c>
    </row>
    <row r="287" spans="1:10" x14ac:dyDescent="0.25">
      <c r="A287" s="2" t="s">
        <v>37</v>
      </c>
      <c r="B287" s="2" t="s">
        <v>49</v>
      </c>
      <c r="C287" s="2" t="s">
        <v>47</v>
      </c>
      <c r="D287" s="103">
        <v>41699</v>
      </c>
      <c r="E287" s="104">
        <f t="shared" si="8"/>
        <v>3</v>
      </c>
      <c r="F287" s="159" t="s">
        <v>50</v>
      </c>
      <c r="G287" s="2" t="s">
        <v>51</v>
      </c>
      <c r="H287" s="160" t="s">
        <v>52</v>
      </c>
      <c r="I287" s="2" t="s">
        <v>43</v>
      </c>
      <c r="J287" s="106">
        <v>4346722.8083999995</v>
      </c>
    </row>
    <row r="288" spans="1:10" x14ac:dyDescent="0.25">
      <c r="A288" s="2" t="s">
        <v>37</v>
      </c>
      <c r="B288" s="2" t="s">
        <v>49</v>
      </c>
      <c r="C288" s="2" t="s">
        <v>47</v>
      </c>
      <c r="D288" s="103">
        <v>41730</v>
      </c>
      <c r="E288" s="104">
        <f t="shared" si="8"/>
        <v>4</v>
      </c>
      <c r="F288" s="159" t="s">
        <v>50</v>
      </c>
      <c r="G288" s="2" t="s">
        <v>51</v>
      </c>
      <c r="H288" s="160" t="s">
        <v>52</v>
      </c>
      <c r="I288" s="2" t="s">
        <v>43</v>
      </c>
      <c r="J288" s="106">
        <v>4671541.1274000006</v>
      </c>
    </row>
    <row r="289" spans="1:10" x14ac:dyDescent="0.25">
      <c r="A289" s="2" t="s">
        <v>37</v>
      </c>
      <c r="B289" s="2" t="s">
        <v>49</v>
      </c>
      <c r="C289" s="2" t="s">
        <v>47</v>
      </c>
      <c r="D289" s="103">
        <v>41760</v>
      </c>
      <c r="E289" s="104">
        <f t="shared" si="8"/>
        <v>5</v>
      </c>
      <c r="F289" s="159" t="s">
        <v>50</v>
      </c>
      <c r="G289" s="2" t="s">
        <v>51</v>
      </c>
      <c r="H289" s="160" t="s">
        <v>52</v>
      </c>
      <c r="I289" s="2" t="s">
        <v>43</v>
      </c>
      <c r="J289" s="106">
        <v>5478104.6040000012</v>
      </c>
    </row>
    <row r="290" spans="1:10" x14ac:dyDescent="0.25">
      <c r="A290" s="2" t="s">
        <v>37</v>
      </c>
      <c r="B290" s="2" t="s">
        <v>49</v>
      </c>
      <c r="C290" s="2" t="s">
        <v>47</v>
      </c>
      <c r="D290" s="103">
        <v>41791</v>
      </c>
      <c r="E290" s="104">
        <f t="shared" si="8"/>
        <v>6</v>
      </c>
      <c r="F290" s="159" t="s">
        <v>50</v>
      </c>
      <c r="G290" s="2" t="s">
        <v>51</v>
      </c>
      <c r="H290" s="160" t="s">
        <v>52</v>
      </c>
      <c r="I290" s="2" t="s">
        <v>43</v>
      </c>
      <c r="J290" s="106">
        <v>2269805.1667200001</v>
      </c>
    </row>
    <row r="291" spans="1:10" x14ac:dyDescent="0.25">
      <c r="A291" s="2" t="s">
        <v>37</v>
      </c>
      <c r="B291" s="2" t="s">
        <v>49</v>
      </c>
      <c r="C291" s="2" t="s">
        <v>47</v>
      </c>
      <c r="D291" s="103">
        <v>41456</v>
      </c>
      <c r="E291" s="104">
        <f t="shared" si="8"/>
        <v>7</v>
      </c>
      <c r="F291" s="159" t="s">
        <v>50</v>
      </c>
      <c r="G291" s="2" t="s">
        <v>53</v>
      </c>
      <c r="H291" s="160" t="s">
        <v>54</v>
      </c>
      <c r="I291" s="2" t="s">
        <v>43</v>
      </c>
      <c r="J291" s="106">
        <v>1266517.2565584001</v>
      </c>
    </row>
    <row r="292" spans="1:10" x14ac:dyDescent="0.25">
      <c r="A292" s="2" t="s">
        <v>37</v>
      </c>
      <c r="B292" s="2" t="s">
        <v>49</v>
      </c>
      <c r="C292" s="2" t="s">
        <v>47</v>
      </c>
      <c r="D292" s="103">
        <v>41487</v>
      </c>
      <c r="E292" s="104">
        <f t="shared" si="8"/>
        <v>8</v>
      </c>
      <c r="F292" s="159" t="s">
        <v>50</v>
      </c>
      <c r="G292" s="2" t="s">
        <v>53</v>
      </c>
      <c r="H292" s="160" t="s">
        <v>54</v>
      </c>
      <c r="I292" s="2" t="s">
        <v>43</v>
      </c>
      <c r="J292" s="106">
        <v>1525787.08128</v>
      </c>
    </row>
    <row r="293" spans="1:10" x14ac:dyDescent="0.25">
      <c r="A293" s="2" t="s">
        <v>37</v>
      </c>
      <c r="B293" s="2" t="s">
        <v>49</v>
      </c>
      <c r="C293" s="2" t="s">
        <v>47</v>
      </c>
      <c r="D293" s="103">
        <v>41518</v>
      </c>
      <c r="E293" s="104">
        <f t="shared" si="8"/>
        <v>9</v>
      </c>
      <c r="F293" s="159" t="s">
        <v>50</v>
      </c>
      <c r="G293" s="2" t="s">
        <v>53</v>
      </c>
      <c r="H293" s="160" t="s">
        <v>54</v>
      </c>
      <c r="I293" s="2" t="s">
        <v>43</v>
      </c>
      <c r="J293" s="106">
        <v>1542101.3790336002</v>
      </c>
    </row>
    <row r="294" spans="1:10" x14ac:dyDescent="0.25">
      <c r="A294" s="2" t="s">
        <v>37</v>
      </c>
      <c r="B294" s="2" t="s">
        <v>49</v>
      </c>
      <c r="C294" s="2" t="s">
        <v>47</v>
      </c>
      <c r="D294" s="103">
        <v>41548</v>
      </c>
      <c r="E294" s="104">
        <f t="shared" si="8"/>
        <v>10</v>
      </c>
      <c r="F294" s="159" t="s">
        <v>50</v>
      </c>
      <c r="G294" s="2" t="s">
        <v>53</v>
      </c>
      <c r="H294" s="160" t="s">
        <v>54</v>
      </c>
      <c r="I294" s="2" t="s">
        <v>43</v>
      </c>
      <c r="J294" s="106">
        <v>2067601.3829856005</v>
      </c>
    </row>
    <row r="295" spans="1:10" x14ac:dyDescent="0.25">
      <c r="A295" s="2" t="s">
        <v>37</v>
      </c>
      <c r="B295" s="2" t="s">
        <v>49</v>
      </c>
      <c r="C295" s="2" t="s">
        <v>47</v>
      </c>
      <c r="D295" s="103">
        <v>41579</v>
      </c>
      <c r="E295" s="104">
        <f t="shared" si="8"/>
        <v>11</v>
      </c>
      <c r="F295" s="159" t="s">
        <v>50</v>
      </c>
      <c r="G295" s="2" t="s">
        <v>53</v>
      </c>
      <c r="H295" s="160" t="s">
        <v>54</v>
      </c>
      <c r="I295" s="2" t="s">
        <v>43</v>
      </c>
      <c r="J295" s="106">
        <v>2236637.9474207996</v>
      </c>
    </row>
    <row r="296" spans="1:10" x14ac:dyDescent="0.25">
      <c r="A296" s="2" t="s">
        <v>37</v>
      </c>
      <c r="B296" s="2" t="s">
        <v>49</v>
      </c>
      <c r="C296" s="2" t="s">
        <v>47</v>
      </c>
      <c r="D296" s="103">
        <v>41609</v>
      </c>
      <c r="E296" s="104">
        <f t="shared" si="8"/>
        <v>12</v>
      </c>
      <c r="F296" s="159" t="s">
        <v>50</v>
      </c>
      <c r="G296" s="2" t="s">
        <v>53</v>
      </c>
      <c r="H296" s="160" t="s">
        <v>54</v>
      </c>
      <c r="I296" s="2" t="s">
        <v>43</v>
      </c>
      <c r="J296" s="106">
        <v>1732478.9630400005</v>
      </c>
    </row>
    <row r="297" spans="1:10" x14ac:dyDescent="0.25">
      <c r="A297" s="2" t="s">
        <v>37</v>
      </c>
      <c r="B297" s="2" t="s">
        <v>49</v>
      </c>
      <c r="C297" s="2" t="s">
        <v>47</v>
      </c>
      <c r="D297" s="103">
        <v>41640</v>
      </c>
      <c r="E297" s="104">
        <f t="shared" si="8"/>
        <v>1</v>
      </c>
      <c r="F297" s="159" t="s">
        <v>50</v>
      </c>
      <c r="G297" s="2" t="s">
        <v>53</v>
      </c>
      <c r="H297" s="160" t="s">
        <v>54</v>
      </c>
      <c r="I297" s="2" t="s">
        <v>43</v>
      </c>
      <c r="J297" s="106">
        <v>2024821.4133000001</v>
      </c>
    </row>
    <row r="298" spans="1:10" x14ac:dyDescent="0.25">
      <c r="A298" s="2" t="s">
        <v>37</v>
      </c>
      <c r="B298" s="2" t="s">
        <v>49</v>
      </c>
      <c r="C298" s="2" t="s">
        <v>47</v>
      </c>
      <c r="D298" s="103">
        <v>41671</v>
      </c>
      <c r="E298" s="104">
        <f t="shared" si="8"/>
        <v>2</v>
      </c>
      <c r="F298" s="159" t="s">
        <v>50</v>
      </c>
      <c r="G298" s="2" t="s">
        <v>53</v>
      </c>
      <c r="H298" s="160" t="s">
        <v>54</v>
      </c>
      <c r="I298" s="2" t="s">
        <v>43</v>
      </c>
      <c r="J298" s="106">
        <v>2383974.1107000001</v>
      </c>
    </row>
    <row r="299" spans="1:10" x14ac:dyDescent="0.25">
      <c r="A299" s="2" t="s">
        <v>37</v>
      </c>
      <c r="B299" s="2" t="s">
        <v>49</v>
      </c>
      <c r="C299" s="2" t="s">
        <v>47</v>
      </c>
      <c r="D299" s="103">
        <v>41699</v>
      </c>
      <c r="E299" s="104">
        <f t="shared" si="8"/>
        <v>3</v>
      </c>
      <c r="F299" s="159" t="s">
        <v>50</v>
      </c>
      <c r="G299" s="2" t="s">
        <v>53</v>
      </c>
      <c r="H299" s="160" t="s">
        <v>54</v>
      </c>
      <c r="I299" s="2" t="s">
        <v>43</v>
      </c>
      <c r="J299" s="106">
        <v>2173361.4041999998</v>
      </c>
    </row>
    <row r="300" spans="1:10" x14ac:dyDescent="0.25">
      <c r="A300" s="2" t="s">
        <v>37</v>
      </c>
      <c r="B300" s="2" t="s">
        <v>49</v>
      </c>
      <c r="C300" s="2" t="s">
        <v>47</v>
      </c>
      <c r="D300" s="103">
        <v>41730</v>
      </c>
      <c r="E300" s="104">
        <f t="shared" si="8"/>
        <v>4</v>
      </c>
      <c r="F300" s="159" t="s">
        <v>50</v>
      </c>
      <c r="G300" s="2" t="s">
        <v>53</v>
      </c>
      <c r="H300" s="160" t="s">
        <v>54</v>
      </c>
      <c r="I300" s="2" t="s">
        <v>43</v>
      </c>
      <c r="J300" s="106">
        <v>2335770.5637000003</v>
      </c>
    </row>
    <row r="301" spans="1:10" x14ac:dyDescent="0.25">
      <c r="A301" s="2" t="s">
        <v>37</v>
      </c>
      <c r="B301" s="2" t="s">
        <v>49</v>
      </c>
      <c r="C301" s="2" t="s">
        <v>47</v>
      </c>
      <c r="D301" s="103">
        <v>41760</v>
      </c>
      <c r="E301" s="104">
        <f t="shared" si="8"/>
        <v>5</v>
      </c>
      <c r="F301" s="159" t="s">
        <v>50</v>
      </c>
      <c r="G301" s="2" t="s">
        <v>53</v>
      </c>
      <c r="H301" s="160" t="s">
        <v>54</v>
      </c>
      <c r="I301" s="2" t="s">
        <v>43</v>
      </c>
      <c r="J301" s="106">
        <v>2739052.3020000006</v>
      </c>
    </row>
    <row r="302" spans="1:10" x14ac:dyDescent="0.25">
      <c r="A302" s="2" t="s">
        <v>37</v>
      </c>
      <c r="B302" s="2" t="s">
        <v>49</v>
      </c>
      <c r="C302" s="2" t="s">
        <v>47</v>
      </c>
      <c r="D302" s="103">
        <v>41791</v>
      </c>
      <c r="E302" s="104">
        <f t="shared" si="8"/>
        <v>6</v>
      </c>
      <c r="F302" s="159" t="s">
        <v>50</v>
      </c>
      <c r="G302" s="2" t="s">
        <v>53</v>
      </c>
      <c r="H302" s="160" t="s">
        <v>54</v>
      </c>
      <c r="I302" s="2" t="s">
        <v>43</v>
      </c>
      <c r="J302" s="106">
        <v>1134902.58336</v>
      </c>
    </row>
    <row r="303" spans="1:10" x14ac:dyDescent="0.25">
      <c r="A303" s="2" t="s">
        <v>37</v>
      </c>
      <c r="B303" s="2" t="s">
        <v>49</v>
      </c>
      <c r="C303" s="2" t="s">
        <v>47</v>
      </c>
      <c r="D303" s="103">
        <v>41456</v>
      </c>
      <c r="E303" s="104">
        <f t="shared" si="8"/>
        <v>7</v>
      </c>
      <c r="F303" s="159" t="s">
        <v>50</v>
      </c>
      <c r="G303" s="2" t="s">
        <v>53</v>
      </c>
      <c r="H303" s="160" t="s">
        <v>55</v>
      </c>
      <c r="I303" s="2" t="s">
        <v>43</v>
      </c>
      <c r="J303" s="106">
        <v>1055431.0471320001</v>
      </c>
    </row>
    <row r="304" spans="1:10" x14ac:dyDescent="0.25">
      <c r="A304" s="2" t="s">
        <v>37</v>
      </c>
      <c r="B304" s="2" t="s">
        <v>49</v>
      </c>
      <c r="C304" s="2" t="s">
        <v>47</v>
      </c>
      <c r="D304" s="103">
        <v>41487</v>
      </c>
      <c r="E304" s="104">
        <f t="shared" si="8"/>
        <v>8</v>
      </c>
      <c r="F304" s="159" t="s">
        <v>50</v>
      </c>
      <c r="G304" s="2" t="s">
        <v>53</v>
      </c>
      <c r="H304" s="160" t="s">
        <v>55</v>
      </c>
      <c r="I304" s="2" t="s">
        <v>43</v>
      </c>
      <c r="J304" s="106">
        <v>1271489.2344000002</v>
      </c>
    </row>
    <row r="305" spans="1:10" x14ac:dyDescent="0.25">
      <c r="A305" s="2" t="s">
        <v>37</v>
      </c>
      <c r="B305" s="2" t="s">
        <v>49</v>
      </c>
      <c r="C305" s="2" t="s">
        <v>47</v>
      </c>
      <c r="D305" s="103">
        <v>41518</v>
      </c>
      <c r="E305" s="104">
        <f t="shared" si="8"/>
        <v>9</v>
      </c>
      <c r="F305" s="159" t="s">
        <v>50</v>
      </c>
      <c r="G305" s="2" t="s">
        <v>53</v>
      </c>
      <c r="H305" s="160" t="s">
        <v>55</v>
      </c>
      <c r="I305" s="2" t="s">
        <v>43</v>
      </c>
      <c r="J305" s="106">
        <v>1285084.4825280001</v>
      </c>
    </row>
    <row r="306" spans="1:10" x14ac:dyDescent="0.25">
      <c r="A306" s="2" t="s">
        <v>37</v>
      </c>
      <c r="B306" s="2" t="s">
        <v>49</v>
      </c>
      <c r="C306" s="2" t="s">
        <v>47</v>
      </c>
      <c r="D306" s="103">
        <v>41548</v>
      </c>
      <c r="E306" s="104">
        <f t="shared" si="8"/>
        <v>10</v>
      </c>
      <c r="F306" s="159" t="s">
        <v>50</v>
      </c>
      <c r="G306" s="2" t="s">
        <v>53</v>
      </c>
      <c r="H306" s="160" t="s">
        <v>55</v>
      </c>
      <c r="I306" s="2" t="s">
        <v>43</v>
      </c>
      <c r="J306" s="106">
        <v>1723001.1524880002</v>
      </c>
    </row>
    <row r="307" spans="1:10" x14ac:dyDescent="0.25">
      <c r="A307" s="2" t="s">
        <v>37</v>
      </c>
      <c r="B307" s="2" t="s">
        <v>49</v>
      </c>
      <c r="C307" s="2" t="s">
        <v>47</v>
      </c>
      <c r="D307" s="103">
        <v>41579</v>
      </c>
      <c r="E307" s="104">
        <f t="shared" si="8"/>
        <v>11</v>
      </c>
      <c r="F307" s="159" t="s">
        <v>50</v>
      </c>
      <c r="G307" s="2" t="s">
        <v>53</v>
      </c>
      <c r="H307" s="160" t="s">
        <v>55</v>
      </c>
      <c r="I307" s="2" t="s">
        <v>43</v>
      </c>
      <c r="J307" s="106">
        <v>1863864.9561839998</v>
      </c>
    </row>
    <row r="308" spans="1:10" x14ac:dyDescent="0.25">
      <c r="A308" s="2" t="s">
        <v>37</v>
      </c>
      <c r="B308" s="2" t="s">
        <v>49</v>
      </c>
      <c r="C308" s="2" t="s">
        <v>47</v>
      </c>
      <c r="D308" s="103">
        <v>41609</v>
      </c>
      <c r="E308" s="104">
        <f t="shared" si="8"/>
        <v>12</v>
      </c>
      <c r="F308" s="159" t="s">
        <v>50</v>
      </c>
      <c r="G308" s="2" t="s">
        <v>53</v>
      </c>
      <c r="H308" s="160" t="s">
        <v>55</v>
      </c>
      <c r="I308" s="2" t="s">
        <v>43</v>
      </c>
      <c r="J308" s="106">
        <v>1443732.4692000004</v>
      </c>
    </row>
    <row r="309" spans="1:10" x14ac:dyDescent="0.25">
      <c r="A309" s="2" t="s">
        <v>37</v>
      </c>
      <c r="B309" s="2" t="s">
        <v>49</v>
      </c>
      <c r="C309" s="2" t="s">
        <v>47</v>
      </c>
      <c r="D309" s="103">
        <v>41640</v>
      </c>
      <c r="E309" s="104">
        <f t="shared" si="8"/>
        <v>1</v>
      </c>
      <c r="F309" s="159" t="s">
        <v>50</v>
      </c>
      <c r="G309" s="2" t="s">
        <v>53</v>
      </c>
      <c r="H309" s="160" t="s">
        <v>55</v>
      </c>
      <c r="I309" s="2" t="s">
        <v>43</v>
      </c>
      <c r="J309" s="106">
        <v>1687351.1777500003</v>
      </c>
    </row>
    <row r="310" spans="1:10" x14ac:dyDescent="0.25">
      <c r="A310" s="2" t="s">
        <v>37</v>
      </c>
      <c r="B310" s="2" t="s">
        <v>49</v>
      </c>
      <c r="C310" s="2" t="s">
        <v>47</v>
      </c>
      <c r="D310" s="103">
        <v>41671</v>
      </c>
      <c r="E310" s="104">
        <f t="shared" si="8"/>
        <v>2</v>
      </c>
      <c r="F310" s="159" t="s">
        <v>50</v>
      </c>
      <c r="G310" s="2" t="s">
        <v>53</v>
      </c>
      <c r="H310" s="160" t="s">
        <v>55</v>
      </c>
      <c r="I310" s="2" t="s">
        <v>43</v>
      </c>
      <c r="J310" s="106">
        <v>1986645.0922500002</v>
      </c>
    </row>
    <row r="311" spans="1:10" x14ac:dyDescent="0.25">
      <c r="A311" s="2" t="s">
        <v>37</v>
      </c>
      <c r="B311" s="2" t="s">
        <v>49</v>
      </c>
      <c r="C311" s="2" t="s">
        <v>47</v>
      </c>
      <c r="D311" s="103">
        <v>41699</v>
      </c>
      <c r="E311" s="104">
        <f t="shared" si="8"/>
        <v>3</v>
      </c>
      <c r="F311" s="159" t="s">
        <v>50</v>
      </c>
      <c r="G311" s="2" t="s">
        <v>53</v>
      </c>
      <c r="H311" s="160" t="s">
        <v>55</v>
      </c>
      <c r="I311" s="2" t="s">
        <v>43</v>
      </c>
      <c r="J311" s="106">
        <v>1811134.5035000001</v>
      </c>
    </row>
    <row r="312" spans="1:10" x14ac:dyDescent="0.25">
      <c r="A312" s="2" t="s">
        <v>37</v>
      </c>
      <c r="B312" s="2" t="s">
        <v>49</v>
      </c>
      <c r="C312" s="2" t="s">
        <v>47</v>
      </c>
      <c r="D312" s="103">
        <v>41730</v>
      </c>
      <c r="E312" s="104">
        <f t="shared" si="8"/>
        <v>4</v>
      </c>
      <c r="F312" s="159" t="s">
        <v>50</v>
      </c>
      <c r="G312" s="2" t="s">
        <v>53</v>
      </c>
      <c r="H312" s="160" t="s">
        <v>55</v>
      </c>
      <c r="I312" s="2" t="s">
        <v>43</v>
      </c>
      <c r="J312" s="106">
        <v>1946475.4697500004</v>
      </c>
    </row>
    <row r="313" spans="1:10" x14ac:dyDescent="0.25">
      <c r="A313" s="2" t="s">
        <v>37</v>
      </c>
      <c r="B313" s="2" t="s">
        <v>49</v>
      </c>
      <c r="C313" s="2" t="s">
        <v>47</v>
      </c>
      <c r="D313" s="103">
        <v>41760</v>
      </c>
      <c r="E313" s="104">
        <f t="shared" si="8"/>
        <v>5</v>
      </c>
      <c r="F313" s="159" t="s">
        <v>50</v>
      </c>
      <c r="G313" s="2" t="s">
        <v>53</v>
      </c>
      <c r="H313" s="160" t="s">
        <v>55</v>
      </c>
      <c r="I313" s="2" t="s">
        <v>43</v>
      </c>
      <c r="J313" s="106">
        <v>2282543.5850000004</v>
      </c>
    </row>
    <row r="314" spans="1:10" x14ac:dyDescent="0.25">
      <c r="A314" s="2" t="s">
        <v>37</v>
      </c>
      <c r="B314" s="2" t="s">
        <v>49</v>
      </c>
      <c r="C314" s="2" t="s">
        <v>47</v>
      </c>
      <c r="D314" s="103">
        <v>41791</v>
      </c>
      <c r="E314" s="104">
        <f t="shared" si="8"/>
        <v>6</v>
      </c>
      <c r="F314" s="159" t="s">
        <v>50</v>
      </c>
      <c r="G314" s="2" t="s">
        <v>53</v>
      </c>
      <c r="H314" s="160" t="s">
        <v>55</v>
      </c>
      <c r="I314" s="2" t="s">
        <v>43</v>
      </c>
      <c r="J314" s="106">
        <v>945752.15280000004</v>
      </c>
    </row>
    <row r="315" spans="1:10" x14ac:dyDescent="0.25">
      <c r="A315" s="2" t="s">
        <v>37</v>
      </c>
      <c r="B315" s="2" t="s">
        <v>49</v>
      </c>
      <c r="C315" s="2" t="s">
        <v>47</v>
      </c>
      <c r="D315" s="103">
        <v>41456</v>
      </c>
      <c r="E315" s="104">
        <f t="shared" si="8"/>
        <v>7</v>
      </c>
      <c r="F315" s="159" t="s">
        <v>50</v>
      </c>
      <c r="G315" s="2" t="s">
        <v>56</v>
      </c>
      <c r="H315" s="160" t="s">
        <v>57</v>
      </c>
      <c r="I315" s="2" t="s">
        <v>43</v>
      </c>
      <c r="J315" s="106">
        <v>996326.908492608</v>
      </c>
    </row>
    <row r="316" spans="1:10" x14ac:dyDescent="0.25">
      <c r="A316" s="2" t="s">
        <v>37</v>
      </c>
      <c r="B316" s="2" t="s">
        <v>49</v>
      </c>
      <c r="C316" s="2" t="s">
        <v>47</v>
      </c>
      <c r="D316" s="103">
        <v>41487</v>
      </c>
      <c r="E316" s="104">
        <f t="shared" si="8"/>
        <v>8</v>
      </c>
      <c r="F316" s="159" t="s">
        <v>50</v>
      </c>
      <c r="G316" s="2" t="s">
        <v>56</v>
      </c>
      <c r="H316" s="160" t="s">
        <v>57</v>
      </c>
      <c r="I316" s="2" t="s">
        <v>43</v>
      </c>
      <c r="J316" s="106">
        <v>1200285.8372736</v>
      </c>
    </row>
    <row r="317" spans="1:10" x14ac:dyDescent="0.25">
      <c r="A317" s="2" t="s">
        <v>37</v>
      </c>
      <c r="B317" s="2" t="s">
        <v>49</v>
      </c>
      <c r="C317" s="2" t="s">
        <v>47</v>
      </c>
      <c r="D317" s="103">
        <v>41518</v>
      </c>
      <c r="E317" s="104">
        <f t="shared" si="8"/>
        <v>9</v>
      </c>
      <c r="F317" s="159" t="s">
        <v>50</v>
      </c>
      <c r="G317" s="2" t="s">
        <v>56</v>
      </c>
      <c r="H317" s="160" t="s">
        <v>57</v>
      </c>
      <c r="I317" s="2" t="s">
        <v>43</v>
      </c>
      <c r="J317" s="106">
        <v>1213119.7515064322</v>
      </c>
    </row>
    <row r="318" spans="1:10" x14ac:dyDescent="0.25">
      <c r="A318" s="2" t="s">
        <v>37</v>
      </c>
      <c r="B318" s="2" t="s">
        <v>49</v>
      </c>
      <c r="C318" s="2" t="s">
        <v>47</v>
      </c>
      <c r="D318" s="103">
        <v>41548</v>
      </c>
      <c r="E318" s="104">
        <f t="shared" si="8"/>
        <v>10</v>
      </c>
      <c r="F318" s="159" t="s">
        <v>50</v>
      </c>
      <c r="G318" s="2" t="s">
        <v>56</v>
      </c>
      <c r="H318" s="160" t="s">
        <v>57</v>
      </c>
      <c r="I318" s="2" t="s">
        <v>43</v>
      </c>
      <c r="J318" s="106">
        <v>1626513.0879486722</v>
      </c>
    </row>
    <row r="319" spans="1:10" x14ac:dyDescent="0.25">
      <c r="A319" s="2" t="s">
        <v>37</v>
      </c>
      <c r="B319" s="2" t="s">
        <v>49</v>
      </c>
      <c r="C319" s="2" t="s">
        <v>47</v>
      </c>
      <c r="D319" s="103">
        <v>41579</v>
      </c>
      <c r="E319" s="104">
        <f t="shared" si="8"/>
        <v>11</v>
      </c>
      <c r="F319" s="159" t="s">
        <v>50</v>
      </c>
      <c r="G319" s="2" t="s">
        <v>56</v>
      </c>
      <c r="H319" s="160" t="s">
        <v>57</v>
      </c>
      <c r="I319" s="2" t="s">
        <v>43</v>
      </c>
      <c r="J319" s="106">
        <v>1759488.5186376958</v>
      </c>
    </row>
    <row r="320" spans="1:10" x14ac:dyDescent="0.25">
      <c r="A320" s="2" t="s">
        <v>37</v>
      </c>
      <c r="B320" s="2" t="s">
        <v>49</v>
      </c>
      <c r="C320" s="2" t="s">
        <v>47</v>
      </c>
      <c r="D320" s="103">
        <v>41609</v>
      </c>
      <c r="E320" s="104">
        <f t="shared" si="8"/>
        <v>12</v>
      </c>
      <c r="F320" s="159" t="s">
        <v>50</v>
      </c>
      <c r="G320" s="2" t="s">
        <v>56</v>
      </c>
      <c r="H320" s="160" t="s">
        <v>57</v>
      </c>
      <c r="I320" s="2" t="s">
        <v>43</v>
      </c>
      <c r="J320" s="106">
        <v>1362883.4509248002</v>
      </c>
    </row>
    <row r="321" spans="1:10" x14ac:dyDescent="0.25">
      <c r="A321" s="2" t="s">
        <v>37</v>
      </c>
      <c r="B321" s="2" t="s">
        <v>49</v>
      </c>
      <c r="C321" s="2" t="s">
        <v>47</v>
      </c>
      <c r="D321" s="103">
        <v>41640</v>
      </c>
      <c r="E321" s="104">
        <f t="shared" si="8"/>
        <v>1</v>
      </c>
      <c r="F321" s="159" t="s">
        <v>50</v>
      </c>
      <c r="G321" s="2" t="s">
        <v>56</v>
      </c>
      <c r="H321" s="160" t="s">
        <v>57</v>
      </c>
      <c r="I321" s="2" t="s">
        <v>43</v>
      </c>
      <c r="J321" s="106">
        <v>1592859.5117959999</v>
      </c>
    </row>
    <row r="322" spans="1:10" x14ac:dyDescent="0.25">
      <c r="A322" s="2" t="s">
        <v>37</v>
      </c>
      <c r="B322" s="2" t="s">
        <v>49</v>
      </c>
      <c r="C322" s="2" t="s">
        <v>47</v>
      </c>
      <c r="D322" s="103">
        <v>41671</v>
      </c>
      <c r="E322" s="104">
        <f t="shared" si="8"/>
        <v>2</v>
      </c>
      <c r="F322" s="159" t="s">
        <v>50</v>
      </c>
      <c r="G322" s="2" t="s">
        <v>56</v>
      </c>
      <c r="H322" s="160" t="s">
        <v>57</v>
      </c>
      <c r="I322" s="2" t="s">
        <v>43</v>
      </c>
      <c r="J322" s="106">
        <v>1875392.9670840001</v>
      </c>
    </row>
    <row r="323" spans="1:10" x14ac:dyDescent="0.25">
      <c r="A323" s="2" t="s">
        <v>37</v>
      </c>
      <c r="B323" s="2" t="s">
        <v>49</v>
      </c>
      <c r="C323" s="2" t="s">
        <v>47</v>
      </c>
      <c r="D323" s="103">
        <v>41699</v>
      </c>
      <c r="E323" s="104">
        <f t="shared" si="8"/>
        <v>3</v>
      </c>
      <c r="F323" s="159" t="s">
        <v>50</v>
      </c>
      <c r="G323" s="2" t="s">
        <v>56</v>
      </c>
      <c r="H323" s="160" t="s">
        <v>57</v>
      </c>
      <c r="I323" s="2" t="s">
        <v>43</v>
      </c>
      <c r="J323" s="106">
        <v>1709710.9713039999</v>
      </c>
    </row>
    <row r="324" spans="1:10" x14ac:dyDescent="0.25">
      <c r="A324" s="2" t="s">
        <v>37</v>
      </c>
      <c r="B324" s="2" t="s">
        <v>49</v>
      </c>
      <c r="C324" s="2" t="s">
        <v>47</v>
      </c>
      <c r="D324" s="103">
        <v>41730</v>
      </c>
      <c r="E324" s="104">
        <f t="shared" si="8"/>
        <v>4</v>
      </c>
      <c r="F324" s="159" t="s">
        <v>50</v>
      </c>
      <c r="G324" s="2" t="s">
        <v>56</v>
      </c>
      <c r="H324" s="160" t="s">
        <v>57</v>
      </c>
      <c r="I324" s="2" t="s">
        <v>43</v>
      </c>
      <c r="J324" s="106">
        <v>1837472.8434440002</v>
      </c>
    </row>
    <row r="325" spans="1:10" x14ac:dyDescent="0.25">
      <c r="A325" s="2" t="s">
        <v>37</v>
      </c>
      <c r="B325" s="2" t="s">
        <v>49</v>
      </c>
      <c r="C325" s="2" t="s">
        <v>47</v>
      </c>
      <c r="D325" s="103">
        <v>41760</v>
      </c>
      <c r="E325" s="104">
        <f t="shared" si="8"/>
        <v>5</v>
      </c>
      <c r="F325" s="159" t="s">
        <v>50</v>
      </c>
      <c r="G325" s="2" t="s">
        <v>56</v>
      </c>
      <c r="H325" s="160" t="s">
        <v>57</v>
      </c>
      <c r="I325" s="2" t="s">
        <v>43</v>
      </c>
      <c r="J325" s="106">
        <v>2154721.1442400003</v>
      </c>
    </row>
    <row r="326" spans="1:10" x14ac:dyDescent="0.25">
      <c r="A326" s="2" t="s">
        <v>37</v>
      </c>
      <c r="B326" s="2" t="s">
        <v>49</v>
      </c>
      <c r="C326" s="2" t="s">
        <v>47</v>
      </c>
      <c r="D326" s="103">
        <v>41791</v>
      </c>
      <c r="E326" s="104">
        <f t="shared" si="8"/>
        <v>6</v>
      </c>
      <c r="F326" s="159" t="s">
        <v>50</v>
      </c>
      <c r="G326" s="2" t="s">
        <v>56</v>
      </c>
      <c r="H326" s="160" t="s">
        <v>57</v>
      </c>
      <c r="I326" s="2" t="s">
        <v>43</v>
      </c>
      <c r="J326" s="106">
        <v>892790.0322432</v>
      </c>
    </row>
    <row r="327" spans="1:10" x14ac:dyDescent="0.25">
      <c r="A327" s="2" t="s">
        <v>37</v>
      </c>
      <c r="B327" s="2" t="s">
        <v>49</v>
      </c>
      <c r="C327" s="2" t="s">
        <v>47</v>
      </c>
      <c r="D327" s="103">
        <v>41456</v>
      </c>
      <c r="E327" s="104">
        <f t="shared" si="8"/>
        <v>7</v>
      </c>
      <c r="F327" s="159" t="s">
        <v>50</v>
      </c>
      <c r="G327" s="2" t="s">
        <v>56</v>
      </c>
      <c r="H327" s="160" t="s">
        <v>58</v>
      </c>
      <c r="I327" s="2" t="s">
        <v>43</v>
      </c>
      <c r="J327" s="106">
        <v>869931.04490880016</v>
      </c>
    </row>
    <row r="328" spans="1:10" x14ac:dyDescent="0.25">
      <c r="A328" s="2" t="s">
        <v>37</v>
      </c>
      <c r="B328" s="2" t="s">
        <v>49</v>
      </c>
      <c r="C328" s="2" t="s">
        <v>47</v>
      </c>
      <c r="D328" s="103">
        <v>41487</v>
      </c>
      <c r="E328" s="104">
        <f t="shared" si="8"/>
        <v>8</v>
      </c>
      <c r="F328" s="159" t="s">
        <v>50</v>
      </c>
      <c r="G328" s="2" t="s">
        <v>56</v>
      </c>
      <c r="H328" s="160" t="s">
        <v>58</v>
      </c>
      <c r="I328" s="2" t="s">
        <v>43</v>
      </c>
      <c r="J328" s="106">
        <v>1048015.3689600001</v>
      </c>
    </row>
    <row r="329" spans="1:10" x14ac:dyDescent="0.25">
      <c r="A329" s="2" t="s">
        <v>37</v>
      </c>
      <c r="B329" s="2" t="s">
        <v>49</v>
      </c>
      <c r="C329" s="2" t="s">
        <v>47</v>
      </c>
      <c r="D329" s="103">
        <v>41518</v>
      </c>
      <c r="E329" s="104">
        <f t="shared" si="8"/>
        <v>9</v>
      </c>
      <c r="F329" s="159" t="s">
        <v>50</v>
      </c>
      <c r="G329" s="2" t="s">
        <v>56</v>
      </c>
      <c r="H329" s="160" t="s">
        <v>58</v>
      </c>
      <c r="I329" s="2" t="s">
        <v>43</v>
      </c>
      <c r="J329" s="106">
        <v>1059221.1492352001</v>
      </c>
    </row>
    <row r="330" spans="1:10" x14ac:dyDescent="0.25">
      <c r="A330" s="2" t="s">
        <v>37</v>
      </c>
      <c r="B330" s="2" t="s">
        <v>49</v>
      </c>
      <c r="C330" s="2" t="s">
        <v>47</v>
      </c>
      <c r="D330" s="103">
        <v>41548</v>
      </c>
      <c r="E330" s="104">
        <f t="shared" si="8"/>
        <v>10</v>
      </c>
      <c r="F330" s="159" t="s">
        <v>50</v>
      </c>
      <c r="G330" s="2" t="s">
        <v>56</v>
      </c>
      <c r="H330" s="160" t="s">
        <v>58</v>
      </c>
      <c r="I330" s="2" t="s">
        <v>43</v>
      </c>
      <c r="J330" s="106">
        <v>1420170.6468992003</v>
      </c>
    </row>
    <row r="331" spans="1:10" x14ac:dyDescent="0.25">
      <c r="A331" s="2" t="s">
        <v>37</v>
      </c>
      <c r="B331" s="2" t="s">
        <v>49</v>
      </c>
      <c r="C331" s="2" t="s">
        <v>47</v>
      </c>
      <c r="D331" s="103">
        <v>41579</v>
      </c>
      <c r="E331" s="104">
        <f t="shared" si="8"/>
        <v>11</v>
      </c>
      <c r="F331" s="159" t="s">
        <v>50</v>
      </c>
      <c r="G331" s="2" t="s">
        <v>56</v>
      </c>
      <c r="H331" s="160" t="s">
        <v>58</v>
      </c>
      <c r="I331" s="2" t="s">
        <v>43</v>
      </c>
      <c r="J331" s="106">
        <v>1536276.5699455999</v>
      </c>
    </row>
    <row r="332" spans="1:10" x14ac:dyDescent="0.25">
      <c r="A332" s="2" t="s">
        <v>37</v>
      </c>
      <c r="B332" s="2" t="s">
        <v>49</v>
      </c>
      <c r="C332" s="2" t="s">
        <v>47</v>
      </c>
      <c r="D332" s="103">
        <v>41609</v>
      </c>
      <c r="E332" s="104">
        <f t="shared" si="8"/>
        <v>12</v>
      </c>
      <c r="F332" s="159" t="s">
        <v>50</v>
      </c>
      <c r="G332" s="2" t="s">
        <v>56</v>
      </c>
      <c r="H332" s="160" t="s">
        <v>58</v>
      </c>
      <c r="I332" s="2" t="s">
        <v>43</v>
      </c>
      <c r="J332" s="106">
        <v>785390.46324480022</v>
      </c>
    </row>
    <row r="333" spans="1:10" x14ac:dyDescent="0.25">
      <c r="A333" s="2" t="s">
        <v>37</v>
      </c>
      <c r="B333" s="2" t="s">
        <v>49</v>
      </c>
      <c r="C333" s="2" t="s">
        <v>47</v>
      </c>
      <c r="D333" s="103">
        <v>41640</v>
      </c>
      <c r="E333" s="104">
        <f t="shared" si="8"/>
        <v>1</v>
      </c>
      <c r="F333" s="159" t="s">
        <v>50</v>
      </c>
      <c r="G333" s="2" t="s">
        <v>56</v>
      </c>
      <c r="H333" s="160" t="s">
        <v>58</v>
      </c>
      <c r="I333" s="2" t="s">
        <v>43</v>
      </c>
      <c r="J333" s="106">
        <v>734335.23255680013</v>
      </c>
    </row>
    <row r="334" spans="1:10" x14ac:dyDescent="0.25">
      <c r="A334" s="2" t="s">
        <v>37</v>
      </c>
      <c r="B334" s="2" t="s">
        <v>49</v>
      </c>
      <c r="C334" s="2" t="s">
        <v>47</v>
      </c>
      <c r="D334" s="103">
        <v>41671</v>
      </c>
      <c r="E334" s="104">
        <f t="shared" si="8"/>
        <v>2</v>
      </c>
      <c r="F334" s="159" t="s">
        <v>50</v>
      </c>
      <c r="G334" s="2" t="s">
        <v>56</v>
      </c>
      <c r="H334" s="160" t="s">
        <v>58</v>
      </c>
      <c r="I334" s="2" t="s">
        <v>43</v>
      </c>
      <c r="J334" s="106">
        <v>864587.94414720009</v>
      </c>
    </row>
    <row r="335" spans="1:10" x14ac:dyDescent="0.25">
      <c r="A335" s="2" t="s">
        <v>37</v>
      </c>
      <c r="B335" s="2" t="s">
        <v>49</v>
      </c>
      <c r="C335" s="2" t="s">
        <v>47</v>
      </c>
      <c r="D335" s="103">
        <v>41699</v>
      </c>
      <c r="E335" s="104">
        <f t="shared" si="8"/>
        <v>3</v>
      </c>
      <c r="F335" s="159" t="s">
        <v>50</v>
      </c>
      <c r="G335" s="2" t="s">
        <v>56</v>
      </c>
      <c r="H335" s="160" t="s">
        <v>58</v>
      </c>
      <c r="I335" s="2" t="s">
        <v>43</v>
      </c>
      <c r="J335" s="106">
        <v>788205.73592320003</v>
      </c>
    </row>
    <row r="336" spans="1:10" x14ac:dyDescent="0.25">
      <c r="A336" s="2" t="s">
        <v>37</v>
      </c>
      <c r="B336" s="2" t="s">
        <v>49</v>
      </c>
      <c r="C336" s="2" t="s">
        <v>47</v>
      </c>
      <c r="D336" s="103">
        <v>41730</v>
      </c>
      <c r="E336" s="104">
        <f t="shared" si="8"/>
        <v>4</v>
      </c>
      <c r="F336" s="159" t="s">
        <v>50</v>
      </c>
      <c r="G336" s="2" t="s">
        <v>56</v>
      </c>
      <c r="H336" s="160" t="s">
        <v>58</v>
      </c>
      <c r="I336" s="2" t="s">
        <v>43</v>
      </c>
      <c r="J336" s="106">
        <v>847106.12443520024</v>
      </c>
    </row>
    <row r="337" spans="1:10" x14ac:dyDescent="0.25">
      <c r="A337" s="2" t="s">
        <v>37</v>
      </c>
      <c r="B337" s="2" t="s">
        <v>49</v>
      </c>
      <c r="C337" s="2" t="s">
        <v>47</v>
      </c>
      <c r="D337" s="103">
        <v>41760</v>
      </c>
      <c r="E337" s="104">
        <f t="shared" si="8"/>
        <v>5</v>
      </c>
      <c r="F337" s="159" t="s">
        <v>50</v>
      </c>
      <c r="G337" s="2" t="s">
        <v>56</v>
      </c>
      <c r="H337" s="160" t="s">
        <v>58</v>
      </c>
      <c r="I337" s="2" t="s">
        <v>43</v>
      </c>
      <c r="J337" s="106">
        <v>993362.96819200017</v>
      </c>
    </row>
    <row r="338" spans="1:10" x14ac:dyDescent="0.25">
      <c r="A338" s="2" t="s">
        <v>37</v>
      </c>
      <c r="B338" s="2" t="s">
        <v>49</v>
      </c>
      <c r="C338" s="2" t="s">
        <v>47</v>
      </c>
      <c r="D338" s="103">
        <v>41791</v>
      </c>
      <c r="E338" s="104">
        <f t="shared" si="8"/>
        <v>6</v>
      </c>
      <c r="F338" s="159" t="s">
        <v>50</v>
      </c>
      <c r="G338" s="2" t="s">
        <v>56</v>
      </c>
      <c r="H338" s="160" t="s">
        <v>58</v>
      </c>
      <c r="I338" s="2" t="s">
        <v>43</v>
      </c>
      <c r="J338" s="106">
        <v>514489.17112320004</v>
      </c>
    </row>
    <row r="339" spans="1:10" x14ac:dyDescent="0.25">
      <c r="A339" s="2" t="s">
        <v>37</v>
      </c>
      <c r="B339" s="2" t="s">
        <v>49</v>
      </c>
      <c r="C339" s="2" t="s">
        <v>47</v>
      </c>
      <c r="D339" s="103">
        <v>41456</v>
      </c>
      <c r="E339" s="104">
        <f t="shared" si="8"/>
        <v>7</v>
      </c>
      <c r="F339" s="159" t="s">
        <v>50</v>
      </c>
      <c r="G339" s="2" t="s">
        <v>56</v>
      </c>
      <c r="H339" s="160" t="s">
        <v>59</v>
      </c>
      <c r="I339" s="2" t="s">
        <v>43</v>
      </c>
      <c r="J339" s="106">
        <v>921103.45931519999</v>
      </c>
    </row>
    <row r="340" spans="1:10" x14ac:dyDescent="0.25">
      <c r="A340" s="2" t="s">
        <v>37</v>
      </c>
      <c r="B340" s="2" t="s">
        <v>49</v>
      </c>
      <c r="C340" s="2" t="s">
        <v>47</v>
      </c>
      <c r="D340" s="103">
        <v>41487</v>
      </c>
      <c r="E340" s="104">
        <f t="shared" si="8"/>
        <v>8</v>
      </c>
      <c r="F340" s="159" t="s">
        <v>50</v>
      </c>
      <c r="G340" s="2" t="s">
        <v>56</v>
      </c>
      <c r="H340" s="160" t="s">
        <v>59</v>
      </c>
      <c r="I340" s="2" t="s">
        <v>43</v>
      </c>
      <c r="J340" s="106">
        <v>1109663.3318399999</v>
      </c>
    </row>
    <row r="341" spans="1:10" x14ac:dyDescent="0.25">
      <c r="A341" s="2" t="s">
        <v>37</v>
      </c>
      <c r="B341" s="2" t="s">
        <v>49</v>
      </c>
      <c r="C341" s="2" t="s">
        <v>47</v>
      </c>
      <c r="D341" s="103">
        <v>41518</v>
      </c>
      <c r="E341" s="104">
        <f t="shared" si="8"/>
        <v>9</v>
      </c>
      <c r="F341" s="159" t="s">
        <v>50</v>
      </c>
      <c r="G341" s="2" t="s">
        <v>56</v>
      </c>
      <c r="H341" s="160" t="s">
        <v>59</v>
      </c>
      <c r="I341" s="2" t="s">
        <v>43</v>
      </c>
      <c r="J341" s="106">
        <v>1121528.2756608</v>
      </c>
    </row>
    <row r="342" spans="1:10" x14ac:dyDescent="0.25">
      <c r="A342" s="2" t="s">
        <v>37</v>
      </c>
      <c r="B342" s="2" t="s">
        <v>49</v>
      </c>
      <c r="C342" s="2" t="s">
        <v>47</v>
      </c>
      <c r="D342" s="103">
        <v>41548</v>
      </c>
      <c r="E342" s="104">
        <f t="shared" si="8"/>
        <v>10</v>
      </c>
      <c r="F342" s="159" t="s">
        <v>50</v>
      </c>
      <c r="G342" s="2" t="s">
        <v>56</v>
      </c>
      <c r="H342" s="160" t="s">
        <v>59</v>
      </c>
      <c r="I342" s="2" t="s">
        <v>43</v>
      </c>
      <c r="J342" s="106">
        <v>1503710.0967168</v>
      </c>
    </row>
    <row r="343" spans="1:10" x14ac:dyDescent="0.25">
      <c r="A343" s="2" t="s">
        <v>37</v>
      </c>
      <c r="B343" s="2" t="s">
        <v>49</v>
      </c>
      <c r="C343" s="2" t="s">
        <v>47</v>
      </c>
      <c r="D343" s="103">
        <v>41579</v>
      </c>
      <c r="E343" s="104">
        <f t="shared" si="8"/>
        <v>11</v>
      </c>
      <c r="F343" s="159" t="s">
        <v>50</v>
      </c>
      <c r="G343" s="2" t="s">
        <v>56</v>
      </c>
      <c r="H343" s="160" t="s">
        <v>59</v>
      </c>
      <c r="I343" s="2" t="s">
        <v>43</v>
      </c>
      <c r="J343" s="106">
        <v>1626645.7799423998</v>
      </c>
    </row>
    <row r="344" spans="1:10" x14ac:dyDescent="0.25">
      <c r="A344" s="2" t="s">
        <v>37</v>
      </c>
      <c r="B344" s="2" t="s">
        <v>49</v>
      </c>
      <c r="C344" s="2" t="s">
        <v>47</v>
      </c>
      <c r="D344" s="103">
        <v>41609</v>
      </c>
      <c r="E344" s="104">
        <f t="shared" si="8"/>
        <v>12</v>
      </c>
      <c r="F344" s="159" t="s">
        <v>50</v>
      </c>
      <c r="G344" s="2" t="s">
        <v>56</v>
      </c>
      <c r="H344" s="160" t="s">
        <v>59</v>
      </c>
      <c r="I344" s="2" t="s">
        <v>43</v>
      </c>
      <c r="J344" s="106">
        <v>831589.90225920011</v>
      </c>
    </row>
    <row r="345" spans="1:10" x14ac:dyDescent="0.25">
      <c r="A345" s="2" t="s">
        <v>37</v>
      </c>
      <c r="B345" s="2" t="s">
        <v>49</v>
      </c>
      <c r="C345" s="2" t="s">
        <v>47</v>
      </c>
      <c r="D345" s="103">
        <v>41640</v>
      </c>
      <c r="E345" s="104">
        <f t="shared" si="8"/>
        <v>1</v>
      </c>
      <c r="F345" s="159" t="s">
        <v>50</v>
      </c>
      <c r="G345" s="2" t="s">
        <v>56</v>
      </c>
      <c r="H345" s="160" t="s">
        <v>59</v>
      </c>
      <c r="I345" s="2" t="s">
        <v>43</v>
      </c>
      <c r="J345" s="106">
        <v>777531.42270720005</v>
      </c>
    </row>
    <row r="346" spans="1:10" x14ac:dyDescent="0.25">
      <c r="A346" s="2" t="s">
        <v>37</v>
      </c>
      <c r="B346" s="2" t="s">
        <v>49</v>
      </c>
      <c r="C346" s="2" t="s">
        <v>47</v>
      </c>
      <c r="D346" s="103">
        <v>41671</v>
      </c>
      <c r="E346" s="104">
        <f t="shared" si="8"/>
        <v>2</v>
      </c>
      <c r="F346" s="159" t="s">
        <v>50</v>
      </c>
      <c r="G346" s="2" t="s">
        <v>56</v>
      </c>
      <c r="H346" s="160" t="s">
        <v>59</v>
      </c>
      <c r="I346" s="2" t="s">
        <v>43</v>
      </c>
      <c r="J346" s="106">
        <v>915446.05850879999</v>
      </c>
    </row>
    <row r="347" spans="1:10" x14ac:dyDescent="0.25">
      <c r="A347" s="2" t="s">
        <v>37</v>
      </c>
      <c r="B347" s="2" t="s">
        <v>49</v>
      </c>
      <c r="C347" s="2" t="s">
        <v>47</v>
      </c>
      <c r="D347" s="103">
        <v>41699</v>
      </c>
      <c r="E347" s="104">
        <f t="shared" ref="E347:E374" si="9">MONTH(D347)</f>
        <v>3</v>
      </c>
      <c r="F347" s="159" t="s">
        <v>50</v>
      </c>
      <c r="G347" s="2" t="s">
        <v>56</v>
      </c>
      <c r="H347" s="160" t="s">
        <v>59</v>
      </c>
      <c r="I347" s="2" t="s">
        <v>43</v>
      </c>
      <c r="J347" s="106">
        <v>834570.77921279997</v>
      </c>
    </row>
    <row r="348" spans="1:10" x14ac:dyDescent="0.25">
      <c r="A348" s="2" t="s">
        <v>37</v>
      </c>
      <c r="B348" s="2" t="s">
        <v>49</v>
      </c>
      <c r="C348" s="2" t="s">
        <v>47</v>
      </c>
      <c r="D348" s="103">
        <v>41730</v>
      </c>
      <c r="E348" s="104">
        <f t="shared" si="9"/>
        <v>4</v>
      </c>
      <c r="F348" s="159" t="s">
        <v>50</v>
      </c>
      <c r="G348" s="2" t="s">
        <v>56</v>
      </c>
      <c r="H348" s="160" t="s">
        <v>59</v>
      </c>
      <c r="I348" s="2" t="s">
        <v>43</v>
      </c>
      <c r="J348" s="106">
        <v>896935.89646080008</v>
      </c>
    </row>
    <row r="349" spans="1:10" x14ac:dyDescent="0.25">
      <c r="A349" s="2" t="s">
        <v>37</v>
      </c>
      <c r="B349" s="2" t="s">
        <v>49</v>
      </c>
      <c r="C349" s="2" t="s">
        <v>47</v>
      </c>
      <c r="D349" s="103">
        <v>41760</v>
      </c>
      <c r="E349" s="104">
        <f t="shared" si="9"/>
        <v>5</v>
      </c>
      <c r="F349" s="159" t="s">
        <v>50</v>
      </c>
      <c r="G349" s="2" t="s">
        <v>56</v>
      </c>
      <c r="H349" s="160" t="s">
        <v>59</v>
      </c>
      <c r="I349" s="2" t="s">
        <v>43</v>
      </c>
      <c r="J349" s="106">
        <v>1051796.083968</v>
      </c>
    </row>
    <row r="350" spans="1:10" x14ac:dyDescent="0.25">
      <c r="A350" s="2" t="s">
        <v>37</v>
      </c>
      <c r="B350" s="2" t="s">
        <v>49</v>
      </c>
      <c r="C350" s="2" t="s">
        <v>47</v>
      </c>
      <c r="D350" s="103">
        <v>41791</v>
      </c>
      <c r="E350" s="104">
        <f t="shared" si="9"/>
        <v>6</v>
      </c>
      <c r="F350" s="159" t="s">
        <v>50</v>
      </c>
      <c r="G350" s="2" t="s">
        <v>56</v>
      </c>
      <c r="H350" s="160" t="s">
        <v>59</v>
      </c>
      <c r="I350" s="2" t="s">
        <v>43</v>
      </c>
      <c r="J350" s="106">
        <v>544753.24001279997</v>
      </c>
    </row>
    <row r="351" spans="1:10" x14ac:dyDescent="0.25">
      <c r="A351" s="2" t="s">
        <v>37</v>
      </c>
      <c r="B351" s="2" t="s">
        <v>49</v>
      </c>
      <c r="C351" s="2" t="s">
        <v>47</v>
      </c>
      <c r="D351" s="103">
        <v>41456</v>
      </c>
      <c r="E351" s="104">
        <f t="shared" si="9"/>
        <v>7</v>
      </c>
      <c r="F351" s="159" t="s">
        <v>50</v>
      </c>
      <c r="G351" s="2" t="s">
        <v>56</v>
      </c>
      <c r="H351" s="160" t="s">
        <v>60</v>
      </c>
      <c r="I351" s="2" t="s">
        <v>43</v>
      </c>
      <c r="J351" s="106">
        <v>498931.04046240001</v>
      </c>
    </row>
    <row r="352" spans="1:10" x14ac:dyDescent="0.25">
      <c r="A352" s="2" t="s">
        <v>37</v>
      </c>
      <c r="B352" s="2" t="s">
        <v>49</v>
      </c>
      <c r="C352" s="2" t="s">
        <v>47</v>
      </c>
      <c r="D352" s="103">
        <v>41487</v>
      </c>
      <c r="E352" s="104">
        <f t="shared" si="9"/>
        <v>8</v>
      </c>
      <c r="F352" s="159" t="s">
        <v>50</v>
      </c>
      <c r="G352" s="2" t="s">
        <v>56</v>
      </c>
      <c r="H352" s="160" t="s">
        <v>60</v>
      </c>
      <c r="I352" s="2" t="s">
        <v>43</v>
      </c>
      <c r="J352" s="106">
        <v>601067.63808000006</v>
      </c>
    </row>
    <row r="353" spans="1:10" x14ac:dyDescent="0.25">
      <c r="A353" s="2" t="s">
        <v>37</v>
      </c>
      <c r="B353" s="2" t="s">
        <v>49</v>
      </c>
      <c r="C353" s="2" t="s">
        <v>47</v>
      </c>
      <c r="D353" s="103">
        <v>41518</v>
      </c>
      <c r="E353" s="104">
        <f t="shared" si="9"/>
        <v>9</v>
      </c>
      <c r="F353" s="159" t="s">
        <v>50</v>
      </c>
      <c r="G353" s="2" t="s">
        <v>56</v>
      </c>
      <c r="H353" s="160" t="s">
        <v>60</v>
      </c>
      <c r="I353" s="2" t="s">
        <v>43</v>
      </c>
      <c r="J353" s="106">
        <v>607494.48264960002</v>
      </c>
    </row>
    <row r="354" spans="1:10" x14ac:dyDescent="0.25">
      <c r="A354" s="2" t="s">
        <v>37</v>
      </c>
      <c r="B354" s="2" t="s">
        <v>49</v>
      </c>
      <c r="C354" s="2" t="s">
        <v>47</v>
      </c>
      <c r="D354" s="103">
        <v>41548</v>
      </c>
      <c r="E354" s="104">
        <f t="shared" si="9"/>
        <v>10</v>
      </c>
      <c r="F354" s="159" t="s">
        <v>50</v>
      </c>
      <c r="G354" s="2" t="s">
        <v>56</v>
      </c>
      <c r="H354" s="160" t="s">
        <v>60</v>
      </c>
      <c r="I354" s="2" t="s">
        <v>43</v>
      </c>
      <c r="J354" s="106">
        <v>814509.63572160015</v>
      </c>
    </row>
    <row r="355" spans="1:10" x14ac:dyDescent="0.25">
      <c r="A355" s="2" t="s">
        <v>37</v>
      </c>
      <c r="B355" s="2" t="s">
        <v>49</v>
      </c>
      <c r="C355" s="2" t="s">
        <v>47</v>
      </c>
      <c r="D355" s="103">
        <v>41579</v>
      </c>
      <c r="E355" s="104">
        <f t="shared" si="9"/>
        <v>11</v>
      </c>
      <c r="F355" s="159" t="s">
        <v>50</v>
      </c>
      <c r="G355" s="2" t="s">
        <v>56</v>
      </c>
      <c r="H355" s="160" t="s">
        <v>60</v>
      </c>
      <c r="I355" s="2" t="s">
        <v>43</v>
      </c>
      <c r="J355" s="106">
        <v>881099.79746879986</v>
      </c>
    </row>
    <row r="356" spans="1:10" x14ac:dyDescent="0.25">
      <c r="A356" s="2" t="s">
        <v>37</v>
      </c>
      <c r="B356" s="2" t="s">
        <v>49</v>
      </c>
      <c r="C356" s="2" t="s">
        <v>47</v>
      </c>
      <c r="D356" s="103">
        <v>41609</v>
      </c>
      <c r="E356" s="104">
        <f t="shared" si="9"/>
        <v>12</v>
      </c>
      <c r="F356" s="159" t="s">
        <v>50</v>
      </c>
      <c r="G356" s="2" t="s">
        <v>56</v>
      </c>
      <c r="H356" s="160" t="s">
        <v>60</v>
      </c>
      <c r="I356" s="2" t="s">
        <v>43</v>
      </c>
      <c r="J356" s="106">
        <v>450444.53039040015</v>
      </c>
    </row>
    <row r="357" spans="1:10" x14ac:dyDescent="0.25">
      <c r="A357" s="2" t="s">
        <v>37</v>
      </c>
      <c r="B357" s="2" t="s">
        <v>49</v>
      </c>
      <c r="C357" s="2" t="s">
        <v>47</v>
      </c>
      <c r="D357" s="103">
        <v>41640</v>
      </c>
      <c r="E357" s="104">
        <f t="shared" si="9"/>
        <v>1</v>
      </c>
      <c r="F357" s="159" t="s">
        <v>50</v>
      </c>
      <c r="G357" s="2" t="s">
        <v>56</v>
      </c>
      <c r="H357" s="160" t="s">
        <v>60</v>
      </c>
      <c r="I357" s="2" t="s">
        <v>43</v>
      </c>
      <c r="J357" s="106">
        <v>421162.85396640003</v>
      </c>
    </row>
    <row r="358" spans="1:10" x14ac:dyDescent="0.25">
      <c r="A358" s="2" t="s">
        <v>37</v>
      </c>
      <c r="B358" s="2" t="s">
        <v>49</v>
      </c>
      <c r="C358" s="2" t="s">
        <v>47</v>
      </c>
      <c r="D358" s="103">
        <v>41671</v>
      </c>
      <c r="E358" s="104">
        <f t="shared" si="9"/>
        <v>2</v>
      </c>
      <c r="F358" s="159" t="s">
        <v>50</v>
      </c>
      <c r="G358" s="2" t="s">
        <v>56</v>
      </c>
      <c r="H358" s="160" t="s">
        <v>60</v>
      </c>
      <c r="I358" s="2" t="s">
        <v>43</v>
      </c>
      <c r="J358" s="106">
        <v>495866.61502560001</v>
      </c>
    </row>
    <row r="359" spans="1:10" x14ac:dyDescent="0.25">
      <c r="A359" s="2" t="s">
        <v>37</v>
      </c>
      <c r="B359" s="2" t="s">
        <v>49</v>
      </c>
      <c r="C359" s="2" t="s">
        <v>47</v>
      </c>
      <c r="D359" s="103">
        <v>41699</v>
      </c>
      <c r="E359" s="104">
        <f t="shared" si="9"/>
        <v>3</v>
      </c>
      <c r="F359" s="159" t="s">
        <v>50</v>
      </c>
      <c r="G359" s="2" t="s">
        <v>56</v>
      </c>
      <c r="H359" s="160" t="s">
        <v>60</v>
      </c>
      <c r="I359" s="2" t="s">
        <v>43</v>
      </c>
      <c r="J359" s="106">
        <v>452059.1720736</v>
      </c>
    </row>
    <row r="360" spans="1:10" x14ac:dyDescent="0.25">
      <c r="A360" s="2" t="s">
        <v>37</v>
      </c>
      <c r="B360" s="2" t="s">
        <v>49</v>
      </c>
      <c r="C360" s="2" t="s">
        <v>47</v>
      </c>
      <c r="D360" s="103">
        <v>41730</v>
      </c>
      <c r="E360" s="104">
        <f t="shared" si="9"/>
        <v>4</v>
      </c>
      <c r="F360" s="159" t="s">
        <v>50</v>
      </c>
      <c r="G360" s="2" t="s">
        <v>56</v>
      </c>
      <c r="H360" s="160" t="s">
        <v>60</v>
      </c>
      <c r="I360" s="2" t="s">
        <v>43</v>
      </c>
      <c r="J360" s="106">
        <v>485840.2772496001</v>
      </c>
    </row>
    <row r="361" spans="1:10" x14ac:dyDescent="0.25">
      <c r="A361" s="2" t="s">
        <v>37</v>
      </c>
      <c r="B361" s="2" t="s">
        <v>49</v>
      </c>
      <c r="C361" s="2" t="s">
        <v>47</v>
      </c>
      <c r="D361" s="103">
        <v>41760</v>
      </c>
      <c r="E361" s="104">
        <f t="shared" si="9"/>
        <v>5</v>
      </c>
      <c r="F361" s="159" t="s">
        <v>50</v>
      </c>
      <c r="G361" s="2" t="s">
        <v>56</v>
      </c>
      <c r="H361" s="160" t="s">
        <v>60</v>
      </c>
      <c r="I361" s="2" t="s">
        <v>43</v>
      </c>
      <c r="J361" s="106">
        <v>569722.87881600007</v>
      </c>
    </row>
    <row r="362" spans="1:10" x14ac:dyDescent="0.25">
      <c r="A362" s="2" t="s">
        <v>37</v>
      </c>
      <c r="B362" s="2" t="s">
        <v>49</v>
      </c>
      <c r="C362" s="2" t="s">
        <v>47</v>
      </c>
      <c r="D362" s="103">
        <v>41791</v>
      </c>
      <c r="E362" s="104">
        <f t="shared" si="9"/>
        <v>6</v>
      </c>
      <c r="F362" s="159" t="s">
        <v>50</v>
      </c>
      <c r="G362" s="2" t="s">
        <v>56</v>
      </c>
      <c r="H362" s="160" t="s">
        <v>60</v>
      </c>
      <c r="I362" s="2" t="s">
        <v>43</v>
      </c>
      <c r="J362" s="106">
        <v>295074.67167360004</v>
      </c>
    </row>
    <row r="363" spans="1:10" x14ac:dyDescent="0.25">
      <c r="A363" s="2" t="s">
        <v>37</v>
      </c>
      <c r="B363" s="2" t="s">
        <v>49</v>
      </c>
      <c r="C363" s="2" t="s">
        <v>47</v>
      </c>
      <c r="D363" s="103">
        <v>41456</v>
      </c>
      <c r="E363" s="104">
        <f t="shared" si="9"/>
        <v>7</v>
      </c>
      <c r="F363" s="159" t="s">
        <v>50</v>
      </c>
      <c r="G363" s="2" t="s">
        <v>61</v>
      </c>
      <c r="H363" s="160" t="s">
        <v>62</v>
      </c>
      <c r="I363" s="2" t="s">
        <v>43</v>
      </c>
      <c r="J363" s="106">
        <v>3198275.9004000002</v>
      </c>
    </row>
    <row r="364" spans="1:10" x14ac:dyDescent="0.25">
      <c r="A364" s="2" t="s">
        <v>37</v>
      </c>
      <c r="B364" s="2" t="s">
        <v>49</v>
      </c>
      <c r="C364" s="2" t="s">
        <v>47</v>
      </c>
      <c r="D364" s="103">
        <v>41487</v>
      </c>
      <c r="E364" s="104">
        <f t="shared" si="9"/>
        <v>8</v>
      </c>
      <c r="F364" s="159" t="s">
        <v>50</v>
      </c>
      <c r="G364" s="2" t="s">
        <v>61</v>
      </c>
      <c r="H364" s="160" t="s">
        <v>62</v>
      </c>
      <c r="I364" s="2" t="s">
        <v>43</v>
      </c>
      <c r="J364" s="106">
        <v>3852997.68</v>
      </c>
    </row>
    <row r="365" spans="1:10" x14ac:dyDescent="0.25">
      <c r="A365" s="2" t="s">
        <v>37</v>
      </c>
      <c r="B365" s="2" t="s">
        <v>49</v>
      </c>
      <c r="C365" s="2" t="s">
        <v>47</v>
      </c>
      <c r="D365" s="103">
        <v>41518</v>
      </c>
      <c r="E365" s="104">
        <f t="shared" si="9"/>
        <v>9</v>
      </c>
      <c r="F365" s="159" t="s">
        <v>50</v>
      </c>
      <c r="G365" s="2" t="s">
        <v>61</v>
      </c>
      <c r="H365" s="160" t="s">
        <v>62</v>
      </c>
      <c r="I365" s="2" t="s">
        <v>43</v>
      </c>
      <c r="J365" s="106">
        <v>3894195.4016000004</v>
      </c>
    </row>
    <row r="366" spans="1:10" x14ac:dyDescent="0.25">
      <c r="A366" s="2" t="s">
        <v>37</v>
      </c>
      <c r="B366" s="2" t="s">
        <v>49</v>
      </c>
      <c r="C366" s="2" t="s">
        <v>47</v>
      </c>
      <c r="D366" s="103">
        <v>41548</v>
      </c>
      <c r="E366" s="104">
        <f t="shared" si="9"/>
        <v>10</v>
      </c>
      <c r="F366" s="159" t="s">
        <v>50</v>
      </c>
      <c r="G366" s="2" t="s">
        <v>61</v>
      </c>
      <c r="H366" s="160" t="s">
        <v>62</v>
      </c>
      <c r="I366" s="2" t="s">
        <v>43</v>
      </c>
      <c r="J366" s="106">
        <v>5221215.6136000007</v>
      </c>
    </row>
    <row r="367" spans="1:10" x14ac:dyDescent="0.25">
      <c r="A367" s="2" t="s">
        <v>37</v>
      </c>
      <c r="B367" s="2" t="s">
        <v>49</v>
      </c>
      <c r="C367" s="2" t="s">
        <v>47</v>
      </c>
      <c r="D367" s="103">
        <v>41579</v>
      </c>
      <c r="E367" s="104">
        <f t="shared" si="9"/>
        <v>11</v>
      </c>
      <c r="F367" s="159" t="s">
        <v>50</v>
      </c>
      <c r="G367" s="2" t="s">
        <v>61</v>
      </c>
      <c r="H367" s="160" t="s">
        <v>62</v>
      </c>
      <c r="I367" s="2" t="s">
        <v>43</v>
      </c>
      <c r="J367" s="106">
        <v>5648075.6247999994</v>
      </c>
    </row>
    <row r="368" spans="1:10" x14ac:dyDescent="0.25">
      <c r="A368" s="2" t="s">
        <v>37</v>
      </c>
      <c r="B368" s="2" t="s">
        <v>49</v>
      </c>
      <c r="C368" s="2" t="s">
        <v>47</v>
      </c>
      <c r="D368" s="103">
        <v>41609</v>
      </c>
      <c r="E368" s="104">
        <f t="shared" si="9"/>
        <v>12</v>
      </c>
      <c r="F368" s="159" t="s">
        <v>50</v>
      </c>
      <c r="G368" s="2" t="s">
        <v>61</v>
      </c>
      <c r="H368" s="160" t="s">
        <v>62</v>
      </c>
      <c r="I368" s="2" t="s">
        <v>43</v>
      </c>
      <c r="J368" s="106">
        <v>2887464.9384000008</v>
      </c>
    </row>
    <row r="369" spans="1:10" x14ac:dyDescent="0.25">
      <c r="A369" s="2" t="s">
        <v>37</v>
      </c>
      <c r="B369" s="2" t="s">
        <v>49</v>
      </c>
      <c r="C369" s="2" t="s">
        <v>47</v>
      </c>
      <c r="D369" s="103">
        <v>41640</v>
      </c>
      <c r="E369" s="104">
        <f t="shared" si="9"/>
        <v>1</v>
      </c>
      <c r="F369" s="159" t="s">
        <v>50</v>
      </c>
      <c r="G369" s="2" t="s">
        <v>61</v>
      </c>
      <c r="H369" s="160" t="s">
        <v>62</v>
      </c>
      <c r="I369" s="2" t="s">
        <v>43</v>
      </c>
      <c r="J369" s="106">
        <v>2699761.8844000003</v>
      </c>
    </row>
    <row r="370" spans="1:10" x14ac:dyDescent="0.25">
      <c r="A370" s="2" t="s">
        <v>37</v>
      </c>
      <c r="B370" s="2" t="s">
        <v>49</v>
      </c>
      <c r="C370" s="2" t="s">
        <v>47</v>
      </c>
      <c r="D370" s="103">
        <v>41671</v>
      </c>
      <c r="E370" s="104">
        <f t="shared" si="9"/>
        <v>2</v>
      </c>
      <c r="F370" s="159" t="s">
        <v>50</v>
      </c>
      <c r="G370" s="2" t="s">
        <v>61</v>
      </c>
      <c r="H370" s="160" t="s">
        <v>62</v>
      </c>
      <c r="I370" s="2" t="s">
        <v>43</v>
      </c>
      <c r="J370" s="106">
        <v>3178632.1476000003</v>
      </c>
    </row>
    <row r="371" spans="1:10" x14ac:dyDescent="0.25">
      <c r="A371" s="2" t="s">
        <v>37</v>
      </c>
      <c r="B371" s="2" t="s">
        <v>49</v>
      </c>
      <c r="C371" s="2" t="s">
        <v>47</v>
      </c>
      <c r="D371" s="103">
        <v>41699</v>
      </c>
      <c r="E371" s="104">
        <f t="shared" si="9"/>
        <v>3</v>
      </c>
      <c r="F371" s="159" t="s">
        <v>50</v>
      </c>
      <c r="G371" s="2" t="s">
        <v>61</v>
      </c>
      <c r="H371" s="160" t="s">
        <v>62</v>
      </c>
      <c r="I371" s="2" t="s">
        <v>43</v>
      </c>
      <c r="J371" s="106">
        <v>2897815.2056</v>
      </c>
    </row>
    <row r="372" spans="1:10" x14ac:dyDescent="0.25">
      <c r="A372" s="2" t="s">
        <v>37</v>
      </c>
      <c r="B372" s="2" t="s">
        <v>49</v>
      </c>
      <c r="C372" s="2" t="s">
        <v>47</v>
      </c>
      <c r="D372" s="103">
        <v>41730</v>
      </c>
      <c r="E372" s="104">
        <f t="shared" si="9"/>
        <v>4</v>
      </c>
      <c r="F372" s="159" t="s">
        <v>50</v>
      </c>
      <c r="G372" s="2" t="s">
        <v>61</v>
      </c>
      <c r="H372" s="160" t="s">
        <v>62</v>
      </c>
      <c r="I372" s="2" t="s">
        <v>43</v>
      </c>
      <c r="J372" s="106">
        <v>3114360.7516000005</v>
      </c>
    </row>
    <row r="373" spans="1:10" x14ac:dyDescent="0.25">
      <c r="A373" s="2" t="s">
        <v>37</v>
      </c>
      <c r="B373" s="2" t="s">
        <v>49</v>
      </c>
      <c r="C373" s="2" t="s">
        <v>47</v>
      </c>
      <c r="D373" s="103">
        <v>41760</v>
      </c>
      <c r="E373" s="104">
        <f t="shared" si="9"/>
        <v>5</v>
      </c>
      <c r="F373" s="159" t="s">
        <v>50</v>
      </c>
      <c r="G373" s="2" t="s">
        <v>61</v>
      </c>
      <c r="H373" s="160" t="s">
        <v>62</v>
      </c>
      <c r="I373" s="2" t="s">
        <v>43</v>
      </c>
      <c r="J373" s="106">
        <v>3652069.7360000005</v>
      </c>
    </row>
    <row r="374" spans="1:10" x14ac:dyDescent="0.25">
      <c r="A374" s="2" t="s">
        <v>37</v>
      </c>
      <c r="B374" s="2" t="s">
        <v>49</v>
      </c>
      <c r="C374" s="2" t="s">
        <v>47</v>
      </c>
      <c r="D374" s="103">
        <v>41791</v>
      </c>
      <c r="E374" s="104">
        <f t="shared" si="9"/>
        <v>6</v>
      </c>
      <c r="F374" s="159" t="s">
        <v>50</v>
      </c>
      <c r="G374" s="2" t="s">
        <v>61</v>
      </c>
      <c r="H374" s="160" t="s">
        <v>62</v>
      </c>
      <c r="I374" s="2" t="s">
        <v>43</v>
      </c>
      <c r="J374" s="106">
        <v>1891504.3056000001</v>
      </c>
    </row>
    <row r="375" spans="1:10" x14ac:dyDescent="0.25">
      <c r="A375" s="2" t="s">
        <v>37</v>
      </c>
      <c r="B375" s="2" t="s">
        <v>49</v>
      </c>
      <c r="C375" s="2" t="s">
        <v>48</v>
      </c>
      <c r="D375" s="103">
        <v>41456</v>
      </c>
      <c r="E375" s="2">
        <v>7</v>
      </c>
      <c r="F375" s="160" t="s">
        <v>50</v>
      </c>
      <c r="G375" s="2" t="s">
        <v>51</v>
      </c>
      <c r="H375" s="160" t="s">
        <v>52</v>
      </c>
      <c r="I375" s="2" t="s">
        <v>43</v>
      </c>
      <c r="J375" s="106">
        <v>1625596.3356633</v>
      </c>
    </row>
    <row r="376" spans="1:10" x14ac:dyDescent="0.25">
      <c r="A376" s="2" t="s">
        <v>37</v>
      </c>
      <c r="B376" s="2" t="s">
        <v>49</v>
      </c>
      <c r="C376" s="2" t="s">
        <v>48</v>
      </c>
      <c r="D376" s="103">
        <v>41487</v>
      </c>
      <c r="E376" s="2">
        <v>8</v>
      </c>
      <c r="F376" s="160" t="s">
        <v>50</v>
      </c>
      <c r="G376" s="2" t="s">
        <v>51</v>
      </c>
      <c r="H376" s="160" t="s">
        <v>52</v>
      </c>
      <c r="I376" s="2" t="s">
        <v>43</v>
      </c>
      <c r="J376" s="106">
        <v>1295067.8472731998</v>
      </c>
    </row>
    <row r="377" spans="1:10" x14ac:dyDescent="0.25">
      <c r="A377" s="2" t="s">
        <v>37</v>
      </c>
      <c r="B377" s="2" t="s">
        <v>49</v>
      </c>
      <c r="C377" s="2" t="s">
        <v>48</v>
      </c>
      <c r="D377" s="103">
        <v>41518</v>
      </c>
      <c r="E377" s="2">
        <v>9</v>
      </c>
      <c r="F377" s="160" t="s">
        <v>50</v>
      </c>
      <c r="G377" s="2" t="s">
        <v>51</v>
      </c>
      <c r="H377" s="160" t="s">
        <v>52</v>
      </c>
      <c r="I377" s="2" t="s">
        <v>43</v>
      </c>
      <c r="J377" s="106">
        <v>1750624.8818057997</v>
      </c>
    </row>
    <row r="378" spans="1:10" x14ac:dyDescent="0.25">
      <c r="A378" s="2" t="s">
        <v>37</v>
      </c>
      <c r="B378" s="2" t="s">
        <v>49</v>
      </c>
      <c r="C378" s="2" t="s">
        <v>48</v>
      </c>
      <c r="D378" s="103">
        <v>41548</v>
      </c>
      <c r="E378" s="2">
        <v>10</v>
      </c>
      <c r="F378" s="160" t="s">
        <v>50</v>
      </c>
      <c r="G378" s="2" t="s">
        <v>51</v>
      </c>
      <c r="H378" s="160" t="s">
        <v>52</v>
      </c>
      <c r="I378" s="2" t="s">
        <v>43</v>
      </c>
      <c r="J378" s="106">
        <v>1472529.3869285996</v>
      </c>
    </row>
    <row r="379" spans="1:10" x14ac:dyDescent="0.25">
      <c r="A379" s="2" t="s">
        <v>37</v>
      </c>
      <c r="B379" s="2" t="s">
        <v>49</v>
      </c>
      <c r="C379" s="2" t="s">
        <v>48</v>
      </c>
      <c r="D379" s="103">
        <v>41579</v>
      </c>
      <c r="E379" s="2">
        <v>11</v>
      </c>
      <c r="F379" s="160" t="s">
        <v>50</v>
      </c>
      <c r="G379" s="2" t="s">
        <v>51</v>
      </c>
      <c r="H379" s="160" t="s">
        <v>52</v>
      </c>
      <c r="I379" s="2" t="s">
        <v>43</v>
      </c>
      <c r="J379" s="106">
        <v>1252200.4923928501</v>
      </c>
    </row>
    <row r="380" spans="1:10" x14ac:dyDescent="0.25">
      <c r="A380" s="2" t="s">
        <v>37</v>
      </c>
      <c r="B380" s="2" t="s">
        <v>49</v>
      </c>
      <c r="C380" s="2" t="s">
        <v>48</v>
      </c>
      <c r="D380" s="103">
        <v>41609</v>
      </c>
      <c r="E380" s="2">
        <v>12</v>
      </c>
      <c r="F380" s="160" t="s">
        <v>50</v>
      </c>
      <c r="G380" s="2" t="s">
        <v>51</v>
      </c>
      <c r="H380" s="160" t="s">
        <v>52</v>
      </c>
      <c r="I380" s="2" t="s">
        <v>43</v>
      </c>
      <c r="J380" s="106">
        <v>1406782.6738875001</v>
      </c>
    </row>
    <row r="381" spans="1:10" x14ac:dyDescent="0.25">
      <c r="A381" s="2" t="s">
        <v>37</v>
      </c>
      <c r="B381" s="2" t="s">
        <v>49</v>
      </c>
      <c r="C381" s="2" t="s">
        <v>48</v>
      </c>
      <c r="D381" s="103">
        <v>41640</v>
      </c>
      <c r="E381" s="2">
        <v>1</v>
      </c>
      <c r="F381" s="160" t="s">
        <v>50</v>
      </c>
      <c r="G381" s="2" t="s">
        <v>51</v>
      </c>
      <c r="H381" s="160" t="s">
        <v>52</v>
      </c>
      <c r="I381" s="2" t="s">
        <v>43</v>
      </c>
      <c r="J381" s="106">
        <v>1877449.5046125001</v>
      </c>
    </row>
    <row r="382" spans="1:10" x14ac:dyDescent="0.25">
      <c r="A382" s="2" t="s">
        <v>37</v>
      </c>
      <c r="B382" s="2" t="s">
        <v>49</v>
      </c>
      <c r="C382" s="2" t="s">
        <v>48</v>
      </c>
      <c r="D382" s="103">
        <v>41671</v>
      </c>
      <c r="E382" s="2">
        <v>2</v>
      </c>
      <c r="F382" s="160" t="s">
        <v>50</v>
      </c>
      <c r="G382" s="2" t="s">
        <v>51</v>
      </c>
      <c r="H382" s="160" t="s">
        <v>52</v>
      </c>
      <c r="I382" s="2" t="s">
        <v>43</v>
      </c>
      <c r="J382" s="106">
        <v>1912219.1750437501</v>
      </c>
    </row>
    <row r="383" spans="1:10" x14ac:dyDescent="0.25">
      <c r="A383" s="2" t="s">
        <v>37</v>
      </c>
      <c r="B383" s="2" t="s">
        <v>49</v>
      </c>
      <c r="C383" s="2" t="s">
        <v>48</v>
      </c>
      <c r="D383" s="103">
        <v>41699</v>
      </c>
      <c r="E383" s="2">
        <v>3</v>
      </c>
      <c r="F383" s="160" t="s">
        <v>50</v>
      </c>
      <c r="G383" s="2" t="s">
        <v>51</v>
      </c>
      <c r="H383" s="160" t="s">
        <v>52</v>
      </c>
      <c r="I383" s="2" t="s">
        <v>43</v>
      </c>
      <c r="J383" s="106">
        <v>2266625.1980531253</v>
      </c>
    </row>
    <row r="384" spans="1:10" x14ac:dyDescent="0.25">
      <c r="A384" s="2" t="s">
        <v>37</v>
      </c>
      <c r="B384" s="2" t="s">
        <v>49</v>
      </c>
      <c r="C384" s="2" t="s">
        <v>48</v>
      </c>
      <c r="D384" s="103">
        <v>41730</v>
      </c>
      <c r="E384" s="2">
        <v>4</v>
      </c>
      <c r="F384" s="160" t="s">
        <v>50</v>
      </c>
      <c r="G384" s="2" t="s">
        <v>51</v>
      </c>
      <c r="H384" s="160" t="s">
        <v>52</v>
      </c>
      <c r="I384" s="2" t="s">
        <v>43</v>
      </c>
      <c r="J384" s="106">
        <v>2234200.5744250002</v>
      </c>
    </row>
    <row r="385" spans="1:10" x14ac:dyDescent="0.25">
      <c r="A385" s="2" t="s">
        <v>37</v>
      </c>
      <c r="B385" s="2" t="s">
        <v>49</v>
      </c>
      <c r="C385" s="2" t="s">
        <v>48</v>
      </c>
      <c r="D385" s="103">
        <v>41760</v>
      </c>
      <c r="E385" s="2">
        <v>5</v>
      </c>
      <c r="F385" s="160" t="s">
        <v>50</v>
      </c>
      <c r="G385" s="2" t="s">
        <v>51</v>
      </c>
      <c r="H385" s="160" t="s">
        <v>52</v>
      </c>
      <c r="I385" s="2" t="s">
        <v>43</v>
      </c>
      <c r="J385" s="106">
        <v>2593715.6428375002</v>
      </c>
    </row>
    <row r="386" spans="1:10" x14ac:dyDescent="0.25">
      <c r="A386" s="2" t="s">
        <v>37</v>
      </c>
      <c r="B386" s="2" t="s">
        <v>49</v>
      </c>
      <c r="C386" s="2" t="s">
        <v>48</v>
      </c>
      <c r="D386" s="103">
        <v>41791</v>
      </c>
      <c r="E386" s="2">
        <v>6</v>
      </c>
      <c r="F386" s="160" t="s">
        <v>50</v>
      </c>
      <c r="G386" s="2" t="s">
        <v>51</v>
      </c>
      <c r="H386" s="160" t="s">
        <v>52</v>
      </c>
      <c r="I386" s="2" t="s">
        <v>43</v>
      </c>
      <c r="J386" s="106">
        <v>2274807.7859325004</v>
      </c>
    </row>
    <row r="387" spans="1:10" x14ac:dyDescent="0.25">
      <c r="A387" s="2" t="s">
        <v>37</v>
      </c>
      <c r="B387" s="2" t="s">
        <v>49</v>
      </c>
      <c r="C387" s="2" t="s">
        <v>48</v>
      </c>
      <c r="D387" s="103">
        <v>41456</v>
      </c>
      <c r="E387" s="2">
        <v>7</v>
      </c>
      <c r="F387" s="160" t="s">
        <v>50</v>
      </c>
      <c r="G387" s="2" t="s">
        <v>53</v>
      </c>
      <c r="H387" s="160" t="s">
        <v>54</v>
      </c>
      <c r="I387" s="2" t="s">
        <v>43</v>
      </c>
      <c r="J387" s="106">
        <v>895736.75638589996</v>
      </c>
    </row>
    <row r="388" spans="1:10" x14ac:dyDescent="0.25">
      <c r="A388" s="2" t="s">
        <v>37</v>
      </c>
      <c r="B388" s="2" t="s">
        <v>49</v>
      </c>
      <c r="C388" s="2" t="s">
        <v>48</v>
      </c>
      <c r="D388" s="103">
        <v>41487</v>
      </c>
      <c r="E388" s="2">
        <v>8</v>
      </c>
      <c r="F388" s="160" t="s">
        <v>50</v>
      </c>
      <c r="G388" s="2" t="s">
        <v>53</v>
      </c>
      <c r="H388" s="160" t="s">
        <v>54</v>
      </c>
      <c r="I388" s="2" t="s">
        <v>43</v>
      </c>
      <c r="J388" s="106">
        <v>713608.81380359991</v>
      </c>
    </row>
    <row r="389" spans="1:10" x14ac:dyDescent="0.25">
      <c r="A389" s="2" t="s">
        <v>37</v>
      </c>
      <c r="B389" s="2" t="s">
        <v>49</v>
      </c>
      <c r="C389" s="2" t="s">
        <v>48</v>
      </c>
      <c r="D389" s="103">
        <v>41518</v>
      </c>
      <c r="E389" s="2">
        <v>9</v>
      </c>
      <c r="F389" s="160" t="s">
        <v>50</v>
      </c>
      <c r="G389" s="2" t="s">
        <v>53</v>
      </c>
      <c r="H389" s="160" t="s">
        <v>54</v>
      </c>
      <c r="I389" s="2" t="s">
        <v>43</v>
      </c>
      <c r="J389" s="106">
        <v>964630.03691340005</v>
      </c>
    </row>
    <row r="390" spans="1:10" x14ac:dyDescent="0.25">
      <c r="A390" s="2" t="s">
        <v>37</v>
      </c>
      <c r="B390" s="2" t="s">
        <v>49</v>
      </c>
      <c r="C390" s="2" t="s">
        <v>48</v>
      </c>
      <c r="D390" s="103">
        <v>41548</v>
      </c>
      <c r="E390" s="2">
        <v>10</v>
      </c>
      <c r="F390" s="160" t="s">
        <v>50</v>
      </c>
      <c r="G390" s="2" t="s">
        <v>53</v>
      </c>
      <c r="H390" s="160" t="s">
        <v>54</v>
      </c>
      <c r="I390" s="2" t="s">
        <v>43</v>
      </c>
      <c r="J390" s="106">
        <v>811393.74381779996</v>
      </c>
    </row>
    <row r="391" spans="1:10" x14ac:dyDescent="0.25">
      <c r="A391" s="2" t="s">
        <v>37</v>
      </c>
      <c r="B391" s="2" t="s">
        <v>49</v>
      </c>
      <c r="C391" s="2" t="s">
        <v>48</v>
      </c>
      <c r="D391" s="103">
        <v>41579</v>
      </c>
      <c r="E391" s="2">
        <v>11</v>
      </c>
      <c r="F391" s="160" t="s">
        <v>50</v>
      </c>
      <c r="G391" s="2" t="s">
        <v>53</v>
      </c>
      <c r="H391" s="160" t="s">
        <v>54</v>
      </c>
      <c r="I391" s="2" t="s">
        <v>43</v>
      </c>
      <c r="J391" s="106">
        <v>689988.02642055007</v>
      </c>
    </row>
    <row r="392" spans="1:10" x14ac:dyDescent="0.25">
      <c r="A392" s="2" t="s">
        <v>37</v>
      </c>
      <c r="B392" s="2" t="s">
        <v>49</v>
      </c>
      <c r="C392" s="2" t="s">
        <v>48</v>
      </c>
      <c r="D392" s="103">
        <v>41609</v>
      </c>
      <c r="E392" s="2">
        <v>12</v>
      </c>
      <c r="F392" s="160" t="s">
        <v>50</v>
      </c>
      <c r="G392" s="2" t="s">
        <v>53</v>
      </c>
      <c r="H392" s="160" t="s">
        <v>54</v>
      </c>
      <c r="I392" s="2" t="s">
        <v>43</v>
      </c>
      <c r="J392" s="106">
        <v>775165.96316250006</v>
      </c>
    </row>
    <row r="393" spans="1:10" x14ac:dyDescent="0.25">
      <c r="A393" s="2" t="s">
        <v>37</v>
      </c>
      <c r="B393" s="2" t="s">
        <v>49</v>
      </c>
      <c r="C393" s="2" t="s">
        <v>48</v>
      </c>
      <c r="D393" s="103">
        <v>41640</v>
      </c>
      <c r="E393" s="2">
        <v>1</v>
      </c>
      <c r="F393" s="160" t="s">
        <v>50</v>
      </c>
      <c r="G393" s="2" t="s">
        <v>53</v>
      </c>
      <c r="H393" s="160" t="s">
        <v>54</v>
      </c>
      <c r="I393" s="2" t="s">
        <v>43</v>
      </c>
      <c r="J393" s="106">
        <v>1034512.9923375</v>
      </c>
    </row>
    <row r="394" spans="1:10" x14ac:dyDescent="0.25">
      <c r="A394" s="2" t="s">
        <v>37</v>
      </c>
      <c r="B394" s="2" t="s">
        <v>49</v>
      </c>
      <c r="C394" s="2" t="s">
        <v>48</v>
      </c>
      <c r="D394" s="103">
        <v>41671</v>
      </c>
      <c r="E394" s="2">
        <v>2</v>
      </c>
      <c r="F394" s="160" t="s">
        <v>50</v>
      </c>
      <c r="G394" s="2" t="s">
        <v>53</v>
      </c>
      <c r="H394" s="160" t="s">
        <v>54</v>
      </c>
      <c r="I394" s="2" t="s">
        <v>43</v>
      </c>
      <c r="J394" s="106">
        <v>888365.66788124992</v>
      </c>
    </row>
    <row r="395" spans="1:10" x14ac:dyDescent="0.25">
      <c r="A395" s="2" t="s">
        <v>37</v>
      </c>
      <c r="B395" s="2" t="s">
        <v>49</v>
      </c>
      <c r="C395" s="2" t="s">
        <v>48</v>
      </c>
      <c r="D395" s="103">
        <v>41699</v>
      </c>
      <c r="E395" s="2">
        <v>3</v>
      </c>
      <c r="F395" s="160" t="s">
        <v>50</v>
      </c>
      <c r="G395" s="2" t="s">
        <v>53</v>
      </c>
      <c r="H395" s="160" t="s">
        <v>54</v>
      </c>
      <c r="I395" s="2" t="s">
        <v>43</v>
      </c>
      <c r="J395" s="106">
        <v>1248956.7417843752</v>
      </c>
    </row>
    <row r="396" spans="1:10" x14ac:dyDescent="0.25">
      <c r="A396" s="2" t="s">
        <v>37</v>
      </c>
      <c r="B396" s="2" t="s">
        <v>49</v>
      </c>
      <c r="C396" s="2" t="s">
        <v>48</v>
      </c>
      <c r="D396" s="103">
        <v>41730</v>
      </c>
      <c r="E396" s="2">
        <v>4</v>
      </c>
      <c r="F396" s="160" t="s">
        <v>50</v>
      </c>
      <c r="G396" s="2" t="s">
        <v>53</v>
      </c>
      <c r="H396" s="160" t="s">
        <v>54</v>
      </c>
      <c r="I396" s="2" t="s">
        <v>43</v>
      </c>
      <c r="J396" s="106">
        <v>680069.70427499991</v>
      </c>
    </row>
    <row r="397" spans="1:10" x14ac:dyDescent="0.25">
      <c r="A397" s="2" t="s">
        <v>37</v>
      </c>
      <c r="B397" s="2" t="s">
        <v>49</v>
      </c>
      <c r="C397" s="2" t="s">
        <v>48</v>
      </c>
      <c r="D397" s="103">
        <v>41760</v>
      </c>
      <c r="E397" s="2">
        <v>5</v>
      </c>
      <c r="F397" s="160" t="s">
        <v>50</v>
      </c>
      <c r="G397" s="2" t="s">
        <v>53</v>
      </c>
      <c r="H397" s="160" t="s">
        <v>54</v>
      </c>
      <c r="I397" s="2" t="s">
        <v>43</v>
      </c>
      <c r="J397" s="106">
        <v>878169.84401249979</v>
      </c>
    </row>
    <row r="398" spans="1:10" x14ac:dyDescent="0.25">
      <c r="A398" s="2" t="s">
        <v>37</v>
      </c>
      <c r="B398" s="2" t="s">
        <v>49</v>
      </c>
      <c r="C398" s="2" t="s">
        <v>48</v>
      </c>
      <c r="D398" s="103">
        <v>41791</v>
      </c>
      <c r="E398" s="2">
        <v>6</v>
      </c>
      <c r="F398" s="160" t="s">
        <v>50</v>
      </c>
      <c r="G398" s="2" t="s">
        <v>53</v>
      </c>
      <c r="H398" s="160" t="s">
        <v>54</v>
      </c>
      <c r="I398" s="2" t="s">
        <v>43</v>
      </c>
      <c r="J398" s="106">
        <v>1253465.5146975003</v>
      </c>
    </row>
    <row r="399" spans="1:10" x14ac:dyDescent="0.25">
      <c r="A399" s="2" t="s">
        <v>37</v>
      </c>
      <c r="B399" s="2" t="s">
        <v>49</v>
      </c>
      <c r="C399" s="2" t="s">
        <v>48</v>
      </c>
      <c r="D399" s="103">
        <v>41456</v>
      </c>
      <c r="E399" s="2">
        <v>7</v>
      </c>
      <c r="F399" s="160" t="s">
        <v>50</v>
      </c>
      <c r="G399" s="2" t="s">
        <v>53</v>
      </c>
      <c r="H399" s="160" t="s">
        <v>55</v>
      </c>
      <c r="I399" s="2" t="s">
        <v>43</v>
      </c>
      <c r="J399" s="106">
        <v>829385.88554250007</v>
      </c>
    </row>
    <row r="400" spans="1:10" x14ac:dyDescent="0.25">
      <c r="A400" s="2" t="s">
        <v>37</v>
      </c>
      <c r="B400" s="2" t="s">
        <v>49</v>
      </c>
      <c r="C400" s="2" t="s">
        <v>48</v>
      </c>
      <c r="D400" s="103">
        <v>41487</v>
      </c>
      <c r="E400" s="2">
        <v>8</v>
      </c>
      <c r="F400" s="160" t="s">
        <v>50</v>
      </c>
      <c r="G400" s="2" t="s">
        <v>53</v>
      </c>
      <c r="H400" s="160" t="s">
        <v>55</v>
      </c>
      <c r="I400" s="2" t="s">
        <v>43</v>
      </c>
      <c r="J400" s="106">
        <v>660748.90166999993</v>
      </c>
    </row>
    <row r="401" spans="1:10" x14ac:dyDescent="0.25">
      <c r="A401" s="2" t="s">
        <v>37</v>
      </c>
      <c r="B401" s="2" t="s">
        <v>49</v>
      </c>
      <c r="C401" s="2" t="s">
        <v>48</v>
      </c>
      <c r="D401" s="103">
        <v>41518</v>
      </c>
      <c r="E401" s="2">
        <v>9</v>
      </c>
      <c r="F401" s="160" t="s">
        <v>50</v>
      </c>
      <c r="G401" s="2" t="s">
        <v>53</v>
      </c>
      <c r="H401" s="160" t="s">
        <v>55</v>
      </c>
      <c r="I401" s="2" t="s">
        <v>43</v>
      </c>
      <c r="J401" s="106">
        <v>893175.96010499995</v>
      </c>
    </row>
    <row r="402" spans="1:10" x14ac:dyDescent="0.25">
      <c r="A402" s="2" t="s">
        <v>37</v>
      </c>
      <c r="B402" s="2" t="s">
        <v>49</v>
      </c>
      <c r="C402" s="2" t="s">
        <v>48</v>
      </c>
      <c r="D402" s="103">
        <v>41548</v>
      </c>
      <c r="E402" s="2">
        <v>10</v>
      </c>
      <c r="F402" s="160" t="s">
        <v>50</v>
      </c>
      <c r="G402" s="2" t="s">
        <v>53</v>
      </c>
      <c r="H402" s="160" t="s">
        <v>55</v>
      </c>
      <c r="I402" s="2" t="s">
        <v>43</v>
      </c>
      <c r="J402" s="106">
        <v>751290.50353499991</v>
      </c>
    </row>
    <row r="403" spans="1:10" x14ac:dyDescent="0.25">
      <c r="A403" s="2" t="s">
        <v>37</v>
      </c>
      <c r="B403" s="2" t="s">
        <v>49</v>
      </c>
      <c r="C403" s="2" t="s">
        <v>48</v>
      </c>
      <c r="D403" s="103">
        <v>41579</v>
      </c>
      <c r="E403" s="2">
        <v>11</v>
      </c>
      <c r="F403" s="160" t="s">
        <v>50</v>
      </c>
      <c r="G403" s="2" t="s">
        <v>53</v>
      </c>
      <c r="H403" s="160" t="s">
        <v>55</v>
      </c>
      <c r="I403" s="2" t="s">
        <v>43</v>
      </c>
      <c r="J403" s="106">
        <v>638877.80224125006</v>
      </c>
    </row>
    <row r="404" spans="1:10" x14ac:dyDescent="0.25">
      <c r="A404" s="2" t="s">
        <v>37</v>
      </c>
      <c r="B404" s="2" t="s">
        <v>49</v>
      </c>
      <c r="C404" s="2" t="s">
        <v>48</v>
      </c>
      <c r="D404" s="103">
        <v>41609</v>
      </c>
      <c r="E404" s="2">
        <v>12</v>
      </c>
      <c r="F404" s="160" t="s">
        <v>50</v>
      </c>
      <c r="G404" s="2" t="s">
        <v>53</v>
      </c>
      <c r="H404" s="160" t="s">
        <v>55</v>
      </c>
      <c r="I404" s="2" t="s">
        <v>43</v>
      </c>
      <c r="J404" s="106">
        <v>717746.26218750002</v>
      </c>
    </row>
    <row r="405" spans="1:10" x14ac:dyDescent="0.25">
      <c r="A405" s="2" t="s">
        <v>37</v>
      </c>
      <c r="B405" s="2" t="s">
        <v>49</v>
      </c>
      <c r="C405" s="2" t="s">
        <v>48</v>
      </c>
      <c r="D405" s="103">
        <v>41640</v>
      </c>
      <c r="E405" s="2">
        <v>1</v>
      </c>
      <c r="F405" s="160" t="s">
        <v>50</v>
      </c>
      <c r="G405" s="2" t="s">
        <v>53</v>
      </c>
      <c r="H405" s="160" t="s">
        <v>55</v>
      </c>
      <c r="I405" s="2" t="s">
        <v>43</v>
      </c>
      <c r="J405" s="106">
        <v>957882.40031249996</v>
      </c>
    </row>
    <row r="406" spans="1:10" x14ac:dyDescent="0.25">
      <c r="A406" s="2" t="s">
        <v>37</v>
      </c>
      <c r="B406" s="2" t="s">
        <v>49</v>
      </c>
      <c r="C406" s="2" t="s">
        <v>48</v>
      </c>
      <c r="D406" s="103">
        <v>41671</v>
      </c>
      <c r="E406" s="2">
        <v>2</v>
      </c>
      <c r="F406" s="160" t="s">
        <v>50</v>
      </c>
      <c r="G406" s="2" t="s">
        <v>53</v>
      </c>
      <c r="H406" s="160" t="s">
        <v>55</v>
      </c>
      <c r="I406" s="2" t="s">
        <v>43</v>
      </c>
      <c r="J406" s="106">
        <v>822560.80359374988</v>
      </c>
    </row>
    <row r="407" spans="1:10" x14ac:dyDescent="0.25">
      <c r="A407" s="2" t="s">
        <v>37</v>
      </c>
      <c r="B407" s="2" t="s">
        <v>49</v>
      </c>
      <c r="C407" s="2" t="s">
        <v>48</v>
      </c>
      <c r="D407" s="103">
        <v>41699</v>
      </c>
      <c r="E407" s="2">
        <v>3</v>
      </c>
      <c r="F407" s="160" t="s">
        <v>50</v>
      </c>
      <c r="G407" s="2" t="s">
        <v>53</v>
      </c>
      <c r="H407" s="160" t="s">
        <v>55</v>
      </c>
      <c r="I407" s="2" t="s">
        <v>43</v>
      </c>
      <c r="J407" s="106">
        <v>1156441.4275781249</v>
      </c>
    </row>
    <row r="408" spans="1:10" x14ac:dyDescent="0.25">
      <c r="A408" s="2" t="s">
        <v>37</v>
      </c>
      <c r="B408" s="2" t="s">
        <v>49</v>
      </c>
      <c r="C408" s="2" t="s">
        <v>48</v>
      </c>
      <c r="D408" s="103">
        <v>41730</v>
      </c>
      <c r="E408" s="2">
        <v>4</v>
      </c>
      <c r="F408" s="160" t="s">
        <v>50</v>
      </c>
      <c r="G408" s="2" t="s">
        <v>53</v>
      </c>
      <c r="H408" s="160" t="s">
        <v>55</v>
      </c>
      <c r="I408" s="2" t="s">
        <v>43</v>
      </c>
      <c r="J408" s="106">
        <v>629694.17062500003</v>
      </c>
    </row>
    <row r="409" spans="1:10" x14ac:dyDescent="0.25">
      <c r="A409" s="2" t="s">
        <v>37</v>
      </c>
      <c r="B409" s="2" t="s">
        <v>49</v>
      </c>
      <c r="C409" s="2" t="s">
        <v>48</v>
      </c>
      <c r="D409" s="103">
        <v>41760</v>
      </c>
      <c r="E409" s="2">
        <v>5</v>
      </c>
      <c r="F409" s="160" t="s">
        <v>50</v>
      </c>
      <c r="G409" s="2" t="s">
        <v>53</v>
      </c>
      <c r="H409" s="160" t="s">
        <v>55</v>
      </c>
      <c r="I409" s="2" t="s">
        <v>43</v>
      </c>
      <c r="J409" s="106">
        <v>813120.22593749978</v>
      </c>
    </row>
    <row r="410" spans="1:10" x14ac:dyDescent="0.25">
      <c r="A410" s="2" t="s">
        <v>37</v>
      </c>
      <c r="B410" s="2" t="s">
        <v>49</v>
      </c>
      <c r="C410" s="2" t="s">
        <v>48</v>
      </c>
      <c r="D410" s="103">
        <v>41791</v>
      </c>
      <c r="E410" s="2">
        <v>6</v>
      </c>
      <c r="F410" s="160" t="s">
        <v>50</v>
      </c>
      <c r="G410" s="2" t="s">
        <v>53</v>
      </c>
      <c r="H410" s="160" t="s">
        <v>55</v>
      </c>
      <c r="I410" s="2" t="s">
        <v>43</v>
      </c>
      <c r="J410" s="106">
        <v>1160616.2173125001</v>
      </c>
    </row>
    <row r="411" spans="1:10" x14ac:dyDescent="0.25">
      <c r="A411" s="2" t="s">
        <v>37</v>
      </c>
      <c r="B411" s="2" t="s">
        <v>49</v>
      </c>
      <c r="C411" s="2" t="s">
        <v>48</v>
      </c>
      <c r="D411" s="103">
        <v>41456</v>
      </c>
      <c r="E411" s="2">
        <v>7</v>
      </c>
      <c r="F411" s="160" t="s">
        <v>50</v>
      </c>
      <c r="G411" s="2" t="s">
        <v>56</v>
      </c>
      <c r="H411" s="160" t="s">
        <v>57</v>
      </c>
      <c r="I411" s="2" t="s">
        <v>43</v>
      </c>
      <c r="J411" s="106">
        <v>716589.40510871995</v>
      </c>
    </row>
    <row r="412" spans="1:10" x14ac:dyDescent="0.25">
      <c r="A412" s="2" t="s">
        <v>37</v>
      </c>
      <c r="B412" s="2" t="s">
        <v>49</v>
      </c>
      <c r="C412" s="2" t="s">
        <v>48</v>
      </c>
      <c r="D412" s="103">
        <v>41487</v>
      </c>
      <c r="E412" s="2">
        <v>8</v>
      </c>
      <c r="F412" s="160" t="s">
        <v>50</v>
      </c>
      <c r="G412" s="2" t="s">
        <v>56</v>
      </c>
      <c r="H412" s="160" t="s">
        <v>57</v>
      </c>
      <c r="I412" s="2" t="s">
        <v>43</v>
      </c>
      <c r="J412" s="106">
        <v>570887.05104287993</v>
      </c>
    </row>
    <row r="413" spans="1:10" x14ac:dyDescent="0.25">
      <c r="A413" s="2" t="s">
        <v>37</v>
      </c>
      <c r="B413" s="2" t="s">
        <v>49</v>
      </c>
      <c r="C413" s="2" t="s">
        <v>48</v>
      </c>
      <c r="D413" s="103">
        <v>41518</v>
      </c>
      <c r="E413" s="2">
        <v>9</v>
      </c>
      <c r="F413" s="160" t="s">
        <v>50</v>
      </c>
      <c r="G413" s="2" t="s">
        <v>56</v>
      </c>
      <c r="H413" s="160" t="s">
        <v>57</v>
      </c>
      <c r="I413" s="2" t="s">
        <v>43</v>
      </c>
      <c r="J413" s="106">
        <v>771704.02953071985</v>
      </c>
    </row>
    <row r="414" spans="1:10" x14ac:dyDescent="0.25">
      <c r="A414" s="2" t="s">
        <v>37</v>
      </c>
      <c r="B414" s="2" t="s">
        <v>49</v>
      </c>
      <c r="C414" s="2" t="s">
        <v>48</v>
      </c>
      <c r="D414" s="103">
        <v>41548</v>
      </c>
      <c r="E414" s="2">
        <v>10</v>
      </c>
      <c r="F414" s="160" t="s">
        <v>50</v>
      </c>
      <c r="G414" s="2" t="s">
        <v>56</v>
      </c>
      <c r="H414" s="160" t="s">
        <v>57</v>
      </c>
      <c r="I414" s="2" t="s">
        <v>43</v>
      </c>
      <c r="J414" s="106">
        <v>649114.99505423987</v>
      </c>
    </row>
    <row r="415" spans="1:10" x14ac:dyDescent="0.25">
      <c r="A415" s="2" t="s">
        <v>37</v>
      </c>
      <c r="B415" s="2" t="s">
        <v>49</v>
      </c>
      <c r="C415" s="2" t="s">
        <v>48</v>
      </c>
      <c r="D415" s="103">
        <v>41579</v>
      </c>
      <c r="E415" s="2">
        <v>11</v>
      </c>
      <c r="F415" s="160" t="s">
        <v>50</v>
      </c>
      <c r="G415" s="2" t="s">
        <v>56</v>
      </c>
      <c r="H415" s="160" t="s">
        <v>57</v>
      </c>
      <c r="I415" s="2" t="s">
        <v>43</v>
      </c>
      <c r="J415" s="106">
        <v>551990.42113644001</v>
      </c>
    </row>
    <row r="416" spans="1:10" x14ac:dyDescent="0.25">
      <c r="A416" s="2" t="s">
        <v>37</v>
      </c>
      <c r="B416" s="2" t="s">
        <v>49</v>
      </c>
      <c r="C416" s="2" t="s">
        <v>48</v>
      </c>
      <c r="D416" s="103">
        <v>41609</v>
      </c>
      <c r="E416" s="2">
        <v>12</v>
      </c>
      <c r="F416" s="160" t="s">
        <v>50</v>
      </c>
      <c r="G416" s="2" t="s">
        <v>56</v>
      </c>
      <c r="H416" s="160" t="s">
        <v>57</v>
      </c>
      <c r="I416" s="2" t="s">
        <v>43</v>
      </c>
      <c r="J416" s="106">
        <v>620132.77052999998</v>
      </c>
    </row>
    <row r="417" spans="1:10" x14ac:dyDescent="0.25">
      <c r="A417" s="2" t="s">
        <v>37</v>
      </c>
      <c r="B417" s="2" t="s">
        <v>49</v>
      </c>
      <c r="C417" s="2" t="s">
        <v>48</v>
      </c>
      <c r="D417" s="103">
        <v>41640</v>
      </c>
      <c r="E417" s="2">
        <v>1</v>
      </c>
      <c r="F417" s="160" t="s">
        <v>50</v>
      </c>
      <c r="G417" s="2" t="s">
        <v>56</v>
      </c>
      <c r="H417" s="160" t="s">
        <v>57</v>
      </c>
      <c r="I417" s="2" t="s">
        <v>43</v>
      </c>
      <c r="J417" s="106">
        <v>827610.39387000003</v>
      </c>
    </row>
    <row r="418" spans="1:10" x14ac:dyDescent="0.25">
      <c r="A418" s="2" t="s">
        <v>37</v>
      </c>
      <c r="B418" s="2" t="s">
        <v>49</v>
      </c>
      <c r="C418" s="2" t="s">
        <v>48</v>
      </c>
      <c r="D418" s="103">
        <v>41671</v>
      </c>
      <c r="E418" s="2">
        <v>2</v>
      </c>
      <c r="F418" s="160" t="s">
        <v>50</v>
      </c>
      <c r="G418" s="2" t="s">
        <v>56</v>
      </c>
      <c r="H418" s="160" t="s">
        <v>57</v>
      </c>
      <c r="I418" s="2" t="s">
        <v>43</v>
      </c>
      <c r="J418" s="106">
        <v>710692.53430499986</v>
      </c>
    </row>
    <row r="419" spans="1:10" x14ac:dyDescent="0.25">
      <c r="A419" s="2" t="s">
        <v>37</v>
      </c>
      <c r="B419" s="2" t="s">
        <v>49</v>
      </c>
      <c r="C419" s="2" t="s">
        <v>48</v>
      </c>
      <c r="D419" s="103">
        <v>41699</v>
      </c>
      <c r="E419" s="2">
        <v>3</v>
      </c>
      <c r="F419" s="160" t="s">
        <v>50</v>
      </c>
      <c r="G419" s="2" t="s">
        <v>56</v>
      </c>
      <c r="H419" s="160" t="s">
        <v>57</v>
      </c>
      <c r="I419" s="2" t="s">
        <v>43</v>
      </c>
      <c r="J419" s="106">
        <v>999165.39342749992</v>
      </c>
    </row>
    <row r="420" spans="1:10" x14ac:dyDescent="0.25">
      <c r="A420" s="2" t="s">
        <v>37</v>
      </c>
      <c r="B420" s="2" t="s">
        <v>49</v>
      </c>
      <c r="C420" s="2" t="s">
        <v>48</v>
      </c>
      <c r="D420" s="103">
        <v>41730</v>
      </c>
      <c r="E420" s="2">
        <v>4</v>
      </c>
      <c r="F420" s="160" t="s">
        <v>50</v>
      </c>
      <c r="G420" s="2" t="s">
        <v>56</v>
      </c>
      <c r="H420" s="160" t="s">
        <v>57</v>
      </c>
      <c r="I420" s="2" t="s">
        <v>43</v>
      </c>
      <c r="J420" s="106">
        <v>544055.76341999997</v>
      </c>
    </row>
    <row r="421" spans="1:10" x14ac:dyDescent="0.25">
      <c r="A421" s="2" t="s">
        <v>37</v>
      </c>
      <c r="B421" s="2" t="s">
        <v>49</v>
      </c>
      <c r="C421" s="2" t="s">
        <v>48</v>
      </c>
      <c r="D421" s="103">
        <v>41760</v>
      </c>
      <c r="E421" s="2">
        <v>5</v>
      </c>
      <c r="F421" s="160" t="s">
        <v>50</v>
      </c>
      <c r="G421" s="2" t="s">
        <v>56</v>
      </c>
      <c r="H421" s="160" t="s">
        <v>57</v>
      </c>
      <c r="I421" s="2" t="s">
        <v>43</v>
      </c>
      <c r="J421" s="106">
        <v>702535.87520999974</v>
      </c>
    </row>
    <row r="422" spans="1:10" x14ac:dyDescent="0.25">
      <c r="A422" s="2" t="s">
        <v>37</v>
      </c>
      <c r="B422" s="2" t="s">
        <v>49</v>
      </c>
      <c r="C422" s="2" t="s">
        <v>48</v>
      </c>
      <c r="D422" s="103">
        <v>41791</v>
      </c>
      <c r="E422" s="2">
        <v>6</v>
      </c>
      <c r="F422" s="160" t="s">
        <v>50</v>
      </c>
      <c r="G422" s="2" t="s">
        <v>56</v>
      </c>
      <c r="H422" s="160" t="s">
        <v>57</v>
      </c>
      <c r="I422" s="2" t="s">
        <v>43</v>
      </c>
      <c r="J422" s="106">
        <v>1002772.411758</v>
      </c>
    </row>
    <row r="423" spans="1:10" x14ac:dyDescent="0.25">
      <c r="A423" s="2" t="s">
        <v>37</v>
      </c>
      <c r="B423" s="2" t="s">
        <v>49</v>
      </c>
      <c r="C423" s="2" t="s">
        <v>48</v>
      </c>
      <c r="D423" s="103">
        <v>41456</v>
      </c>
      <c r="E423" s="2">
        <v>7</v>
      </c>
      <c r="F423" s="160" t="s">
        <v>50</v>
      </c>
      <c r="G423" s="2" t="s">
        <v>56</v>
      </c>
      <c r="H423" s="160" t="s">
        <v>58</v>
      </c>
      <c r="I423" s="2" t="s">
        <v>43</v>
      </c>
      <c r="J423" s="106">
        <v>251329.05622500001</v>
      </c>
    </row>
    <row r="424" spans="1:10" x14ac:dyDescent="0.25">
      <c r="A424" s="2" t="s">
        <v>37</v>
      </c>
      <c r="B424" s="2" t="s">
        <v>49</v>
      </c>
      <c r="C424" s="2" t="s">
        <v>48</v>
      </c>
      <c r="D424" s="103">
        <v>41487</v>
      </c>
      <c r="E424" s="2">
        <v>8</v>
      </c>
      <c r="F424" s="160" t="s">
        <v>50</v>
      </c>
      <c r="G424" s="2" t="s">
        <v>56</v>
      </c>
      <c r="H424" s="160" t="s">
        <v>58</v>
      </c>
      <c r="I424" s="2" t="s">
        <v>43</v>
      </c>
      <c r="J424" s="106">
        <v>200226.9399</v>
      </c>
    </row>
    <row r="425" spans="1:10" x14ac:dyDescent="0.25">
      <c r="A425" s="2" t="s">
        <v>37</v>
      </c>
      <c r="B425" s="2" t="s">
        <v>49</v>
      </c>
      <c r="C425" s="2" t="s">
        <v>48</v>
      </c>
      <c r="D425" s="103">
        <v>41518</v>
      </c>
      <c r="E425" s="2">
        <v>9</v>
      </c>
      <c r="F425" s="160" t="s">
        <v>50</v>
      </c>
      <c r="G425" s="2" t="s">
        <v>56</v>
      </c>
      <c r="H425" s="160" t="s">
        <v>58</v>
      </c>
      <c r="I425" s="2" t="s">
        <v>43</v>
      </c>
      <c r="J425" s="106">
        <v>270659.38184999995</v>
      </c>
    </row>
    <row r="426" spans="1:10" x14ac:dyDescent="0.25">
      <c r="A426" s="2" t="s">
        <v>37</v>
      </c>
      <c r="B426" s="2" t="s">
        <v>49</v>
      </c>
      <c r="C426" s="2" t="s">
        <v>48</v>
      </c>
      <c r="D426" s="103">
        <v>41548</v>
      </c>
      <c r="E426" s="2">
        <v>10</v>
      </c>
      <c r="F426" s="160" t="s">
        <v>50</v>
      </c>
      <c r="G426" s="2" t="s">
        <v>56</v>
      </c>
      <c r="H426" s="160" t="s">
        <v>58</v>
      </c>
      <c r="I426" s="2" t="s">
        <v>43</v>
      </c>
      <c r="J426" s="106">
        <v>227663.78894999996</v>
      </c>
    </row>
    <row r="427" spans="1:10" x14ac:dyDescent="0.25">
      <c r="A427" s="2" t="s">
        <v>37</v>
      </c>
      <c r="B427" s="2" t="s">
        <v>49</v>
      </c>
      <c r="C427" s="2" t="s">
        <v>48</v>
      </c>
      <c r="D427" s="103">
        <v>41579</v>
      </c>
      <c r="E427" s="2">
        <v>11</v>
      </c>
      <c r="F427" s="160" t="s">
        <v>50</v>
      </c>
      <c r="G427" s="2" t="s">
        <v>56</v>
      </c>
      <c r="H427" s="160" t="s">
        <v>58</v>
      </c>
      <c r="I427" s="2" t="s">
        <v>43</v>
      </c>
      <c r="J427" s="106">
        <v>193599.33401250001</v>
      </c>
    </row>
    <row r="428" spans="1:10" x14ac:dyDescent="0.25">
      <c r="A428" s="2" t="s">
        <v>37</v>
      </c>
      <c r="B428" s="2" t="s">
        <v>49</v>
      </c>
      <c r="C428" s="2" t="s">
        <v>48</v>
      </c>
      <c r="D428" s="103">
        <v>41609</v>
      </c>
      <c r="E428" s="2">
        <v>12</v>
      </c>
      <c r="F428" s="160" t="s">
        <v>50</v>
      </c>
      <c r="G428" s="2" t="s">
        <v>56</v>
      </c>
      <c r="H428" s="160" t="s">
        <v>58</v>
      </c>
      <c r="I428" s="2" t="s">
        <v>43</v>
      </c>
      <c r="J428" s="106">
        <v>143549.25243750002</v>
      </c>
    </row>
    <row r="429" spans="1:10" x14ac:dyDescent="0.25">
      <c r="A429" s="2" t="s">
        <v>37</v>
      </c>
      <c r="B429" s="2" t="s">
        <v>49</v>
      </c>
      <c r="C429" s="2" t="s">
        <v>48</v>
      </c>
      <c r="D429" s="103">
        <v>41640</v>
      </c>
      <c r="E429" s="2">
        <v>1</v>
      </c>
      <c r="F429" s="160" t="s">
        <v>50</v>
      </c>
      <c r="G429" s="2" t="s">
        <v>56</v>
      </c>
      <c r="H429" s="160" t="s">
        <v>58</v>
      </c>
      <c r="I429" s="2" t="s">
        <v>43</v>
      </c>
      <c r="J429" s="106">
        <v>153261.18405000001</v>
      </c>
    </row>
    <row r="430" spans="1:10" x14ac:dyDescent="0.25">
      <c r="A430" s="2" t="s">
        <v>37</v>
      </c>
      <c r="B430" s="2" t="s">
        <v>49</v>
      </c>
      <c r="C430" s="2" t="s">
        <v>48</v>
      </c>
      <c r="D430" s="103">
        <v>41671</v>
      </c>
      <c r="E430" s="2">
        <v>2</v>
      </c>
      <c r="F430" s="160" t="s">
        <v>50</v>
      </c>
      <c r="G430" s="2" t="s">
        <v>56</v>
      </c>
      <c r="H430" s="160" t="s">
        <v>58</v>
      </c>
      <c r="I430" s="2" t="s">
        <v>43</v>
      </c>
      <c r="J430" s="106">
        <v>131609.72857499999</v>
      </c>
    </row>
    <row r="431" spans="1:10" x14ac:dyDescent="0.25">
      <c r="A431" s="2" t="s">
        <v>37</v>
      </c>
      <c r="B431" s="2" t="s">
        <v>49</v>
      </c>
      <c r="C431" s="2" t="s">
        <v>48</v>
      </c>
      <c r="D431" s="103">
        <v>41699</v>
      </c>
      <c r="E431" s="2">
        <v>3</v>
      </c>
      <c r="F431" s="160" t="s">
        <v>50</v>
      </c>
      <c r="G431" s="2" t="s">
        <v>56</v>
      </c>
      <c r="H431" s="160" t="s">
        <v>58</v>
      </c>
      <c r="I431" s="2" t="s">
        <v>43</v>
      </c>
      <c r="J431" s="106">
        <v>185030.62841250002</v>
      </c>
    </row>
    <row r="432" spans="1:10" x14ac:dyDescent="0.25">
      <c r="A432" s="2" t="s">
        <v>37</v>
      </c>
      <c r="B432" s="2" t="s">
        <v>49</v>
      </c>
      <c r="C432" s="2" t="s">
        <v>48</v>
      </c>
      <c r="D432" s="103">
        <v>41730</v>
      </c>
      <c r="E432" s="2">
        <v>4</v>
      </c>
      <c r="F432" s="160" t="s">
        <v>50</v>
      </c>
      <c r="G432" s="2" t="s">
        <v>56</v>
      </c>
      <c r="H432" s="160" t="s">
        <v>58</v>
      </c>
      <c r="I432" s="2" t="s">
        <v>43</v>
      </c>
      <c r="J432" s="106">
        <v>100751.0673</v>
      </c>
    </row>
    <row r="433" spans="1:10" x14ac:dyDescent="0.25">
      <c r="A433" s="2" t="s">
        <v>37</v>
      </c>
      <c r="B433" s="2" t="s">
        <v>49</v>
      </c>
      <c r="C433" s="2" t="s">
        <v>48</v>
      </c>
      <c r="D433" s="103">
        <v>41760</v>
      </c>
      <c r="E433" s="2">
        <v>5</v>
      </c>
      <c r="F433" s="160" t="s">
        <v>50</v>
      </c>
      <c r="G433" s="2" t="s">
        <v>56</v>
      </c>
      <c r="H433" s="160" t="s">
        <v>58</v>
      </c>
      <c r="I433" s="2" t="s">
        <v>43</v>
      </c>
      <c r="J433" s="106">
        <v>130099.23614999997</v>
      </c>
    </row>
    <row r="434" spans="1:10" x14ac:dyDescent="0.25">
      <c r="A434" s="2" t="s">
        <v>37</v>
      </c>
      <c r="B434" s="2" t="s">
        <v>49</v>
      </c>
      <c r="C434" s="2" t="s">
        <v>48</v>
      </c>
      <c r="D434" s="103">
        <v>41791</v>
      </c>
      <c r="E434" s="2">
        <v>6</v>
      </c>
      <c r="F434" s="160" t="s">
        <v>50</v>
      </c>
      <c r="G434" s="2" t="s">
        <v>56</v>
      </c>
      <c r="H434" s="160" t="s">
        <v>58</v>
      </c>
      <c r="I434" s="2" t="s">
        <v>43</v>
      </c>
      <c r="J434" s="106">
        <v>232123.24346250005</v>
      </c>
    </row>
    <row r="435" spans="1:10" x14ac:dyDescent="0.25">
      <c r="A435" s="2" t="s">
        <v>37</v>
      </c>
      <c r="B435" s="2" t="s">
        <v>49</v>
      </c>
      <c r="C435" s="2" t="s">
        <v>48</v>
      </c>
      <c r="D435" s="103">
        <v>41456</v>
      </c>
      <c r="E435" s="2">
        <v>7</v>
      </c>
      <c r="F435" s="160" t="s">
        <v>50</v>
      </c>
      <c r="G435" s="2" t="s">
        <v>56</v>
      </c>
      <c r="H435" s="160" t="s">
        <v>59</v>
      </c>
      <c r="I435" s="2" t="s">
        <v>43</v>
      </c>
      <c r="J435" s="106">
        <v>623296.05943799997</v>
      </c>
    </row>
    <row r="436" spans="1:10" x14ac:dyDescent="0.25">
      <c r="A436" s="2" t="s">
        <v>37</v>
      </c>
      <c r="B436" s="2" t="s">
        <v>49</v>
      </c>
      <c r="C436" s="2" t="s">
        <v>48</v>
      </c>
      <c r="D436" s="103">
        <v>41487</v>
      </c>
      <c r="E436" s="2">
        <v>8</v>
      </c>
      <c r="F436" s="160" t="s">
        <v>50</v>
      </c>
      <c r="G436" s="2" t="s">
        <v>56</v>
      </c>
      <c r="H436" s="160" t="s">
        <v>59</v>
      </c>
      <c r="I436" s="2" t="s">
        <v>43</v>
      </c>
      <c r="J436" s="106">
        <v>496562.81095199991</v>
      </c>
    </row>
    <row r="437" spans="1:10" x14ac:dyDescent="0.25">
      <c r="A437" s="2" t="s">
        <v>37</v>
      </c>
      <c r="B437" s="2" t="s">
        <v>49</v>
      </c>
      <c r="C437" s="2" t="s">
        <v>48</v>
      </c>
      <c r="D437" s="103">
        <v>41518</v>
      </c>
      <c r="E437" s="2">
        <v>9</v>
      </c>
      <c r="F437" s="160" t="s">
        <v>50</v>
      </c>
      <c r="G437" s="2" t="s">
        <v>56</v>
      </c>
      <c r="H437" s="160" t="s">
        <v>59</v>
      </c>
      <c r="I437" s="2" t="s">
        <v>43</v>
      </c>
      <c r="J437" s="106">
        <v>671235.2669879999</v>
      </c>
    </row>
    <row r="438" spans="1:10" x14ac:dyDescent="0.25">
      <c r="A438" s="2" t="s">
        <v>37</v>
      </c>
      <c r="B438" s="2" t="s">
        <v>49</v>
      </c>
      <c r="C438" s="2" t="s">
        <v>48</v>
      </c>
      <c r="D438" s="103">
        <v>41548</v>
      </c>
      <c r="E438" s="2">
        <v>10</v>
      </c>
      <c r="F438" s="160" t="s">
        <v>50</v>
      </c>
      <c r="G438" s="2" t="s">
        <v>56</v>
      </c>
      <c r="H438" s="160" t="s">
        <v>59</v>
      </c>
      <c r="I438" s="2" t="s">
        <v>43</v>
      </c>
      <c r="J438" s="106">
        <v>564606.19659599988</v>
      </c>
    </row>
    <row r="439" spans="1:10" x14ac:dyDescent="0.25">
      <c r="A439" s="2" t="s">
        <v>37</v>
      </c>
      <c r="B439" s="2" t="s">
        <v>49</v>
      </c>
      <c r="C439" s="2" t="s">
        <v>48</v>
      </c>
      <c r="D439" s="103">
        <v>41579</v>
      </c>
      <c r="E439" s="2">
        <v>11</v>
      </c>
      <c r="F439" s="160" t="s">
        <v>50</v>
      </c>
      <c r="G439" s="2" t="s">
        <v>56</v>
      </c>
      <c r="H439" s="160" t="s">
        <v>59</v>
      </c>
      <c r="I439" s="2" t="s">
        <v>43</v>
      </c>
      <c r="J439" s="106">
        <v>480126.34835100005</v>
      </c>
    </row>
    <row r="440" spans="1:10" x14ac:dyDescent="0.25">
      <c r="A440" s="2" t="s">
        <v>37</v>
      </c>
      <c r="B440" s="2" t="s">
        <v>49</v>
      </c>
      <c r="C440" s="2" t="s">
        <v>48</v>
      </c>
      <c r="D440" s="103">
        <v>41609</v>
      </c>
      <c r="E440" s="2">
        <v>12</v>
      </c>
      <c r="F440" s="160" t="s">
        <v>50</v>
      </c>
      <c r="G440" s="2" t="s">
        <v>56</v>
      </c>
      <c r="H440" s="160" t="s">
        <v>59</v>
      </c>
      <c r="I440" s="2" t="s">
        <v>43</v>
      </c>
      <c r="J440" s="106">
        <v>356002.146045</v>
      </c>
    </row>
    <row r="441" spans="1:10" x14ac:dyDescent="0.25">
      <c r="A441" s="2" t="s">
        <v>37</v>
      </c>
      <c r="B441" s="2" t="s">
        <v>49</v>
      </c>
      <c r="C441" s="2" t="s">
        <v>48</v>
      </c>
      <c r="D441" s="103">
        <v>41640</v>
      </c>
      <c r="E441" s="2">
        <v>1</v>
      </c>
      <c r="F441" s="160" t="s">
        <v>50</v>
      </c>
      <c r="G441" s="2" t="s">
        <v>56</v>
      </c>
      <c r="H441" s="160" t="s">
        <v>59</v>
      </c>
      <c r="I441" s="2" t="s">
        <v>43</v>
      </c>
      <c r="J441" s="106">
        <v>380087.73644399998</v>
      </c>
    </row>
    <row r="442" spans="1:10" x14ac:dyDescent="0.25">
      <c r="A442" s="2" t="s">
        <v>37</v>
      </c>
      <c r="B442" s="2" t="s">
        <v>49</v>
      </c>
      <c r="C442" s="2" t="s">
        <v>48</v>
      </c>
      <c r="D442" s="103">
        <v>41671</v>
      </c>
      <c r="E442" s="2">
        <v>2</v>
      </c>
      <c r="F442" s="160" t="s">
        <v>50</v>
      </c>
      <c r="G442" s="2" t="s">
        <v>56</v>
      </c>
      <c r="H442" s="160" t="s">
        <v>59</v>
      </c>
      <c r="I442" s="2" t="s">
        <v>43</v>
      </c>
      <c r="J442" s="106">
        <v>326392.12686599995</v>
      </c>
    </row>
    <row r="443" spans="1:10" x14ac:dyDescent="0.25">
      <c r="A443" s="2" t="s">
        <v>37</v>
      </c>
      <c r="B443" s="2" t="s">
        <v>49</v>
      </c>
      <c r="C443" s="2" t="s">
        <v>48</v>
      </c>
      <c r="D443" s="103">
        <v>41699</v>
      </c>
      <c r="E443" s="2">
        <v>3</v>
      </c>
      <c r="F443" s="160" t="s">
        <v>50</v>
      </c>
      <c r="G443" s="2" t="s">
        <v>56</v>
      </c>
      <c r="H443" s="160" t="s">
        <v>59</v>
      </c>
      <c r="I443" s="2" t="s">
        <v>43</v>
      </c>
      <c r="J443" s="106">
        <v>458875.95846300002</v>
      </c>
    </row>
    <row r="444" spans="1:10" x14ac:dyDescent="0.25">
      <c r="A444" s="2" t="s">
        <v>37</v>
      </c>
      <c r="B444" s="2" t="s">
        <v>49</v>
      </c>
      <c r="C444" s="2" t="s">
        <v>48</v>
      </c>
      <c r="D444" s="103">
        <v>41730</v>
      </c>
      <c r="E444" s="2">
        <v>4</v>
      </c>
      <c r="F444" s="160" t="s">
        <v>50</v>
      </c>
      <c r="G444" s="2" t="s">
        <v>56</v>
      </c>
      <c r="H444" s="160" t="s">
        <v>59</v>
      </c>
      <c r="I444" s="2" t="s">
        <v>43</v>
      </c>
      <c r="J444" s="106">
        <v>249862.64690399999</v>
      </c>
    </row>
    <row r="445" spans="1:10" x14ac:dyDescent="0.25">
      <c r="A445" s="2" t="s">
        <v>37</v>
      </c>
      <c r="B445" s="2" t="s">
        <v>49</v>
      </c>
      <c r="C445" s="2" t="s">
        <v>48</v>
      </c>
      <c r="D445" s="103">
        <v>41760</v>
      </c>
      <c r="E445" s="2">
        <v>5</v>
      </c>
      <c r="F445" s="160" t="s">
        <v>50</v>
      </c>
      <c r="G445" s="2" t="s">
        <v>56</v>
      </c>
      <c r="H445" s="160" t="s">
        <v>59</v>
      </c>
      <c r="I445" s="2" t="s">
        <v>43</v>
      </c>
      <c r="J445" s="106">
        <v>322646.10565199988</v>
      </c>
    </row>
    <row r="446" spans="1:10" x14ac:dyDescent="0.25">
      <c r="A446" s="2" t="s">
        <v>37</v>
      </c>
      <c r="B446" s="2" t="s">
        <v>49</v>
      </c>
      <c r="C446" s="2" t="s">
        <v>48</v>
      </c>
      <c r="D446" s="103">
        <v>41791</v>
      </c>
      <c r="E446" s="2">
        <v>6</v>
      </c>
      <c r="F446" s="160" t="s">
        <v>50</v>
      </c>
      <c r="G446" s="2" t="s">
        <v>56</v>
      </c>
      <c r="H446" s="160" t="s">
        <v>59</v>
      </c>
      <c r="I446" s="2" t="s">
        <v>43</v>
      </c>
      <c r="J446" s="106">
        <v>575665.6437870001</v>
      </c>
    </row>
    <row r="447" spans="1:10" x14ac:dyDescent="0.25">
      <c r="A447" s="2" t="s">
        <v>37</v>
      </c>
      <c r="B447" s="2" t="s">
        <v>49</v>
      </c>
      <c r="C447" s="2" t="s">
        <v>48</v>
      </c>
      <c r="D447" s="103">
        <v>41456</v>
      </c>
      <c r="E447" s="2">
        <v>7</v>
      </c>
      <c r="F447" s="160" t="s">
        <v>50</v>
      </c>
      <c r="G447" s="2" t="s">
        <v>56</v>
      </c>
      <c r="H447" s="160" t="s">
        <v>60</v>
      </c>
      <c r="I447" s="2" t="s">
        <v>43</v>
      </c>
      <c r="J447" s="106">
        <v>211116.407229</v>
      </c>
    </row>
    <row r="448" spans="1:10" x14ac:dyDescent="0.25">
      <c r="A448" s="2" t="s">
        <v>37</v>
      </c>
      <c r="B448" s="2" t="s">
        <v>49</v>
      </c>
      <c r="C448" s="2" t="s">
        <v>48</v>
      </c>
      <c r="D448" s="103">
        <v>41487</v>
      </c>
      <c r="E448" s="2">
        <v>8</v>
      </c>
      <c r="F448" s="160" t="s">
        <v>50</v>
      </c>
      <c r="G448" s="2" t="s">
        <v>56</v>
      </c>
      <c r="H448" s="160" t="s">
        <v>60</v>
      </c>
      <c r="I448" s="2" t="s">
        <v>43</v>
      </c>
      <c r="J448" s="106">
        <v>168190.62951599999</v>
      </c>
    </row>
    <row r="449" spans="1:10" x14ac:dyDescent="0.25">
      <c r="A449" s="2" t="s">
        <v>37</v>
      </c>
      <c r="B449" s="2" t="s">
        <v>49</v>
      </c>
      <c r="C449" s="2" t="s">
        <v>48</v>
      </c>
      <c r="D449" s="103">
        <v>41518</v>
      </c>
      <c r="E449" s="2">
        <v>9</v>
      </c>
      <c r="F449" s="160" t="s">
        <v>50</v>
      </c>
      <c r="G449" s="2" t="s">
        <v>56</v>
      </c>
      <c r="H449" s="160" t="s">
        <v>60</v>
      </c>
      <c r="I449" s="2" t="s">
        <v>43</v>
      </c>
      <c r="J449" s="106">
        <v>227353.88075399998</v>
      </c>
    </row>
    <row r="450" spans="1:10" x14ac:dyDescent="0.25">
      <c r="A450" s="2" t="s">
        <v>37</v>
      </c>
      <c r="B450" s="2" t="s">
        <v>49</v>
      </c>
      <c r="C450" s="2" t="s">
        <v>48</v>
      </c>
      <c r="D450" s="103">
        <v>41548</v>
      </c>
      <c r="E450" s="2">
        <v>10</v>
      </c>
      <c r="F450" s="160" t="s">
        <v>50</v>
      </c>
      <c r="G450" s="2" t="s">
        <v>56</v>
      </c>
      <c r="H450" s="160" t="s">
        <v>60</v>
      </c>
      <c r="I450" s="2" t="s">
        <v>43</v>
      </c>
      <c r="J450" s="106">
        <v>191237.58271799999</v>
      </c>
    </row>
    <row r="451" spans="1:10" x14ac:dyDescent="0.25">
      <c r="A451" s="2" t="s">
        <v>37</v>
      </c>
      <c r="B451" s="2" t="s">
        <v>49</v>
      </c>
      <c r="C451" s="2" t="s">
        <v>48</v>
      </c>
      <c r="D451" s="103">
        <v>41579</v>
      </c>
      <c r="E451" s="2">
        <v>11</v>
      </c>
      <c r="F451" s="160" t="s">
        <v>50</v>
      </c>
      <c r="G451" s="2" t="s">
        <v>56</v>
      </c>
      <c r="H451" s="160" t="s">
        <v>60</v>
      </c>
      <c r="I451" s="2" t="s">
        <v>43</v>
      </c>
      <c r="J451" s="106">
        <v>162623.44057050001</v>
      </c>
    </row>
    <row r="452" spans="1:10" x14ac:dyDescent="0.25">
      <c r="A452" s="2" t="s">
        <v>37</v>
      </c>
      <c r="B452" s="2" t="s">
        <v>49</v>
      </c>
      <c r="C452" s="2" t="s">
        <v>48</v>
      </c>
      <c r="D452" s="103">
        <v>41609</v>
      </c>
      <c r="E452" s="2">
        <v>12</v>
      </c>
      <c r="F452" s="160" t="s">
        <v>50</v>
      </c>
      <c r="G452" s="2" t="s">
        <v>56</v>
      </c>
      <c r="H452" s="160" t="s">
        <v>60</v>
      </c>
      <c r="I452" s="2" t="s">
        <v>43</v>
      </c>
      <c r="J452" s="106">
        <v>120581.37204750002</v>
      </c>
    </row>
    <row r="453" spans="1:10" x14ac:dyDescent="0.25">
      <c r="A453" s="2" t="s">
        <v>37</v>
      </c>
      <c r="B453" s="2" t="s">
        <v>49</v>
      </c>
      <c r="C453" s="2" t="s">
        <v>48</v>
      </c>
      <c r="D453" s="103">
        <v>41640</v>
      </c>
      <c r="E453" s="2">
        <v>1</v>
      </c>
      <c r="F453" s="160" t="s">
        <v>50</v>
      </c>
      <c r="G453" s="2" t="s">
        <v>56</v>
      </c>
      <c r="H453" s="160" t="s">
        <v>60</v>
      </c>
      <c r="I453" s="2" t="s">
        <v>43</v>
      </c>
      <c r="J453" s="106">
        <v>128739.394602</v>
      </c>
    </row>
    <row r="454" spans="1:10" x14ac:dyDescent="0.25">
      <c r="A454" s="2" t="s">
        <v>37</v>
      </c>
      <c r="B454" s="2" t="s">
        <v>49</v>
      </c>
      <c r="C454" s="2" t="s">
        <v>48</v>
      </c>
      <c r="D454" s="103">
        <v>41671</v>
      </c>
      <c r="E454" s="2">
        <v>2</v>
      </c>
      <c r="F454" s="160" t="s">
        <v>50</v>
      </c>
      <c r="G454" s="2" t="s">
        <v>56</v>
      </c>
      <c r="H454" s="160" t="s">
        <v>60</v>
      </c>
      <c r="I454" s="2" t="s">
        <v>43</v>
      </c>
      <c r="J454" s="106">
        <v>110552.17200299999</v>
      </c>
    </row>
    <row r="455" spans="1:10" x14ac:dyDescent="0.25">
      <c r="A455" s="2" t="s">
        <v>37</v>
      </c>
      <c r="B455" s="2" t="s">
        <v>49</v>
      </c>
      <c r="C455" s="2" t="s">
        <v>48</v>
      </c>
      <c r="D455" s="103">
        <v>41699</v>
      </c>
      <c r="E455" s="2">
        <v>3</v>
      </c>
      <c r="F455" s="160" t="s">
        <v>50</v>
      </c>
      <c r="G455" s="2" t="s">
        <v>56</v>
      </c>
      <c r="H455" s="160" t="s">
        <v>60</v>
      </c>
      <c r="I455" s="2" t="s">
        <v>43</v>
      </c>
      <c r="J455" s="106">
        <v>155425.7278665</v>
      </c>
    </row>
    <row r="456" spans="1:10" x14ac:dyDescent="0.25">
      <c r="A456" s="2" t="s">
        <v>37</v>
      </c>
      <c r="B456" s="2" t="s">
        <v>49</v>
      </c>
      <c r="C456" s="2" t="s">
        <v>48</v>
      </c>
      <c r="D456" s="103">
        <v>41730</v>
      </c>
      <c r="E456" s="2">
        <v>4</v>
      </c>
      <c r="F456" s="160" t="s">
        <v>50</v>
      </c>
      <c r="G456" s="2" t="s">
        <v>56</v>
      </c>
      <c r="H456" s="160" t="s">
        <v>60</v>
      </c>
      <c r="I456" s="2" t="s">
        <v>43</v>
      </c>
      <c r="J456" s="106">
        <v>84630.896531999999</v>
      </c>
    </row>
    <row r="457" spans="1:10" x14ac:dyDescent="0.25">
      <c r="A457" s="2" t="s">
        <v>37</v>
      </c>
      <c r="B457" s="2" t="s">
        <v>49</v>
      </c>
      <c r="C457" s="2" t="s">
        <v>48</v>
      </c>
      <c r="D457" s="103">
        <v>41760</v>
      </c>
      <c r="E457" s="2">
        <v>5</v>
      </c>
      <c r="F457" s="160" t="s">
        <v>50</v>
      </c>
      <c r="G457" s="2" t="s">
        <v>56</v>
      </c>
      <c r="H457" s="160" t="s">
        <v>60</v>
      </c>
      <c r="I457" s="2" t="s">
        <v>43</v>
      </c>
      <c r="J457" s="106">
        <v>109283.35836599997</v>
      </c>
    </row>
    <row r="458" spans="1:10" x14ac:dyDescent="0.25">
      <c r="A458" s="2" t="s">
        <v>37</v>
      </c>
      <c r="B458" s="2" t="s">
        <v>49</v>
      </c>
      <c r="C458" s="2" t="s">
        <v>48</v>
      </c>
      <c r="D458" s="103">
        <v>41791</v>
      </c>
      <c r="E458" s="2">
        <v>6</v>
      </c>
      <c r="F458" s="160" t="s">
        <v>50</v>
      </c>
      <c r="G458" s="2" t="s">
        <v>56</v>
      </c>
      <c r="H458" s="160" t="s">
        <v>60</v>
      </c>
      <c r="I458" s="2" t="s">
        <v>43</v>
      </c>
      <c r="J458" s="106">
        <v>194983.52450850004</v>
      </c>
    </row>
    <row r="459" spans="1:10" x14ac:dyDescent="0.25">
      <c r="A459" s="2" t="s">
        <v>37</v>
      </c>
      <c r="B459" s="2" t="s">
        <v>49</v>
      </c>
      <c r="C459" s="2" t="s">
        <v>48</v>
      </c>
      <c r="D459" s="103">
        <v>41456</v>
      </c>
      <c r="E459" s="2">
        <v>7</v>
      </c>
      <c r="F459" s="160" t="s">
        <v>50</v>
      </c>
      <c r="G459" s="2" t="s">
        <v>61</v>
      </c>
      <c r="H459" s="160" t="s">
        <v>62</v>
      </c>
      <c r="I459" s="2" t="s">
        <v>43</v>
      </c>
      <c r="J459" s="106">
        <v>3015948.6746999999</v>
      </c>
    </row>
    <row r="460" spans="1:10" x14ac:dyDescent="0.25">
      <c r="A460" s="2" t="s">
        <v>37</v>
      </c>
      <c r="B460" s="2" t="s">
        <v>49</v>
      </c>
      <c r="C460" s="2" t="s">
        <v>48</v>
      </c>
      <c r="D460" s="103">
        <v>41487</v>
      </c>
      <c r="E460" s="2">
        <v>8</v>
      </c>
      <c r="F460" s="160" t="s">
        <v>50</v>
      </c>
      <c r="G460" s="2" t="s">
        <v>61</v>
      </c>
      <c r="H460" s="160" t="s">
        <v>62</v>
      </c>
      <c r="I460" s="2" t="s">
        <v>43</v>
      </c>
      <c r="J460" s="106">
        <v>2402723.2787999995</v>
      </c>
    </row>
    <row r="461" spans="1:10" x14ac:dyDescent="0.25">
      <c r="A461" s="2" t="s">
        <v>37</v>
      </c>
      <c r="B461" s="2" t="s">
        <v>49</v>
      </c>
      <c r="C461" s="2" t="s">
        <v>48</v>
      </c>
      <c r="D461" s="103">
        <v>41518</v>
      </c>
      <c r="E461" s="2">
        <v>9</v>
      </c>
      <c r="F461" s="160" t="s">
        <v>50</v>
      </c>
      <c r="G461" s="2" t="s">
        <v>61</v>
      </c>
      <c r="H461" s="160" t="s">
        <v>62</v>
      </c>
      <c r="I461" s="2" t="s">
        <v>43</v>
      </c>
      <c r="J461" s="106">
        <v>3247912.5821999996</v>
      </c>
    </row>
    <row r="462" spans="1:10" x14ac:dyDescent="0.25">
      <c r="A462" s="2" t="s">
        <v>37</v>
      </c>
      <c r="B462" s="2" t="s">
        <v>49</v>
      </c>
      <c r="C462" s="2" t="s">
        <v>48</v>
      </c>
      <c r="D462" s="103">
        <v>41548</v>
      </c>
      <c r="E462" s="2">
        <v>10</v>
      </c>
      <c r="F462" s="160" t="s">
        <v>50</v>
      </c>
      <c r="G462" s="2" t="s">
        <v>61</v>
      </c>
      <c r="H462" s="160" t="s">
        <v>62</v>
      </c>
      <c r="I462" s="2" t="s">
        <v>43</v>
      </c>
      <c r="J462" s="106">
        <v>2731965.4673999995</v>
      </c>
    </row>
    <row r="463" spans="1:10" x14ac:dyDescent="0.25">
      <c r="A463" s="2" t="s">
        <v>37</v>
      </c>
      <c r="B463" s="2" t="s">
        <v>49</v>
      </c>
      <c r="C463" s="2" t="s">
        <v>48</v>
      </c>
      <c r="D463" s="103">
        <v>41579</v>
      </c>
      <c r="E463" s="2">
        <v>11</v>
      </c>
      <c r="F463" s="160" t="s">
        <v>50</v>
      </c>
      <c r="G463" s="2" t="s">
        <v>61</v>
      </c>
      <c r="H463" s="160" t="s">
        <v>62</v>
      </c>
      <c r="I463" s="2" t="s">
        <v>43</v>
      </c>
      <c r="J463" s="106">
        <v>2323192.0081500001</v>
      </c>
    </row>
    <row r="464" spans="1:10" x14ac:dyDescent="0.25">
      <c r="A464" s="2" t="s">
        <v>37</v>
      </c>
      <c r="B464" s="2" t="s">
        <v>49</v>
      </c>
      <c r="C464" s="2" t="s">
        <v>48</v>
      </c>
      <c r="D464" s="103">
        <v>41609</v>
      </c>
      <c r="E464" s="2">
        <v>12</v>
      </c>
      <c r="F464" s="160" t="s">
        <v>50</v>
      </c>
      <c r="G464" s="2" t="s">
        <v>61</v>
      </c>
      <c r="H464" s="160" t="s">
        <v>62</v>
      </c>
      <c r="I464" s="2" t="s">
        <v>43</v>
      </c>
      <c r="J464" s="106">
        <v>1722591.0292499999</v>
      </c>
    </row>
    <row r="465" spans="1:11" x14ac:dyDescent="0.25">
      <c r="A465" s="2" t="s">
        <v>37</v>
      </c>
      <c r="B465" s="2" t="s">
        <v>49</v>
      </c>
      <c r="C465" s="2" t="s">
        <v>48</v>
      </c>
      <c r="D465" s="103">
        <v>41640</v>
      </c>
      <c r="E465" s="2">
        <v>1</v>
      </c>
      <c r="F465" s="160" t="s">
        <v>50</v>
      </c>
      <c r="G465" s="2" t="s">
        <v>61</v>
      </c>
      <c r="H465" s="160" t="s">
        <v>62</v>
      </c>
      <c r="I465" s="2" t="s">
        <v>43</v>
      </c>
      <c r="J465" s="106">
        <v>1839134.2085999998</v>
      </c>
    </row>
    <row r="466" spans="1:11" x14ac:dyDescent="0.25">
      <c r="A466" s="2" t="s">
        <v>37</v>
      </c>
      <c r="B466" s="2" t="s">
        <v>49</v>
      </c>
      <c r="C466" s="2" t="s">
        <v>48</v>
      </c>
      <c r="D466" s="103">
        <v>41671</v>
      </c>
      <c r="E466" s="2">
        <v>2</v>
      </c>
      <c r="F466" s="160" t="s">
        <v>50</v>
      </c>
      <c r="G466" s="2" t="s">
        <v>61</v>
      </c>
      <c r="H466" s="160" t="s">
        <v>62</v>
      </c>
      <c r="I466" s="2" t="s">
        <v>43</v>
      </c>
      <c r="J466" s="106">
        <v>2579316.7429</v>
      </c>
    </row>
    <row r="467" spans="1:11" x14ac:dyDescent="0.25">
      <c r="A467" s="2" t="s">
        <v>37</v>
      </c>
      <c r="B467" s="2" t="s">
        <v>49</v>
      </c>
      <c r="C467" s="2" t="s">
        <v>48</v>
      </c>
      <c r="D467" s="103">
        <v>41699</v>
      </c>
      <c r="E467" s="2">
        <v>3</v>
      </c>
      <c r="F467" s="160" t="s">
        <v>50</v>
      </c>
      <c r="G467" s="2" t="s">
        <v>61</v>
      </c>
      <c r="H467" s="160" t="s">
        <v>62</v>
      </c>
      <c r="I467" s="2" t="s">
        <v>43</v>
      </c>
      <c r="J467" s="106">
        <v>2220367.5409499998</v>
      </c>
    </row>
    <row r="468" spans="1:11" x14ac:dyDescent="0.25">
      <c r="A468" s="2" t="s">
        <v>37</v>
      </c>
      <c r="B468" s="2" t="s">
        <v>49</v>
      </c>
      <c r="C468" s="2" t="s">
        <v>48</v>
      </c>
      <c r="D468" s="103">
        <v>41730</v>
      </c>
      <c r="E468" s="2">
        <v>4</v>
      </c>
      <c r="F468" s="160" t="s">
        <v>50</v>
      </c>
      <c r="G468" s="2" t="s">
        <v>61</v>
      </c>
      <c r="H468" s="160" t="s">
        <v>62</v>
      </c>
      <c r="I468" s="2" t="s">
        <v>43</v>
      </c>
      <c r="J468" s="106">
        <v>2209012.8075999999</v>
      </c>
    </row>
    <row r="469" spans="1:11" x14ac:dyDescent="0.25">
      <c r="A469" s="2" t="s">
        <v>37</v>
      </c>
      <c r="B469" s="2" t="s">
        <v>49</v>
      </c>
      <c r="C469" s="2" t="s">
        <v>48</v>
      </c>
      <c r="D469" s="103">
        <v>41760</v>
      </c>
      <c r="E469" s="2">
        <v>5</v>
      </c>
      <c r="F469" s="160" t="s">
        <v>50</v>
      </c>
      <c r="G469" s="2" t="s">
        <v>61</v>
      </c>
      <c r="H469" s="160" t="s">
        <v>62</v>
      </c>
      <c r="I469" s="2" t="s">
        <v>43</v>
      </c>
      <c r="J469" s="106">
        <v>2561190.8338000001</v>
      </c>
    </row>
    <row r="470" spans="1:11" x14ac:dyDescent="0.25">
      <c r="A470" s="2" t="s">
        <v>37</v>
      </c>
      <c r="B470" s="2" t="s">
        <v>49</v>
      </c>
      <c r="C470" s="2" t="s">
        <v>48</v>
      </c>
      <c r="D470" s="103">
        <v>41791</v>
      </c>
      <c r="E470" s="2">
        <v>6</v>
      </c>
      <c r="F470" s="160" t="s">
        <v>50</v>
      </c>
      <c r="G470" s="2" t="s">
        <v>61</v>
      </c>
      <c r="H470" s="160" t="s">
        <v>62</v>
      </c>
      <c r="I470" s="2" t="s">
        <v>43</v>
      </c>
      <c r="J470" s="106">
        <v>2785478.9215500001</v>
      </c>
    </row>
    <row r="471" spans="1:11" x14ac:dyDescent="0.25">
      <c r="A471" s="2" t="s">
        <v>63</v>
      </c>
      <c r="B471" s="2" t="s">
        <v>38</v>
      </c>
      <c r="C471" s="2" t="s">
        <v>39</v>
      </c>
      <c r="D471" s="103">
        <v>41456</v>
      </c>
      <c r="E471" s="104">
        <f>MONTH(D471)</f>
        <v>7</v>
      </c>
      <c r="F471" s="159" t="s">
        <v>40</v>
      </c>
      <c r="G471" s="2" t="s">
        <v>41</v>
      </c>
      <c r="H471" s="160" t="s">
        <v>42</v>
      </c>
      <c r="I471" s="2" t="s">
        <v>43</v>
      </c>
      <c r="J471" s="106">
        <v>1393573.1617478998</v>
      </c>
      <c r="K471" s="105"/>
    </row>
    <row r="472" spans="1:11" x14ac:dyDescent="0.25">
      <c r="A472" s="2" t="s">
        <v>63</v>
      </c>
      <c r="B472" s="2" t="s">
        <v>38</v>
      </c>
      <c r="C472" s="2" t="s">
        <v>39</v>
      </c>
      <c r="D472" s="103">
        <v>41487</v>
      </c>
      <c r="E472" s="104">
        <f t="shared" ref="E472:E530" si="10">MONTH(D472)</f>
        <v>8</v>
      </c>
      <c r="F472" s="159" t="s">
        <v>40</v>
      </c>
      <c r="G472" s="2" t="s">
        <v>41</v>
      </c>
      <c r="H472" s="160" t="s">
        <v>42</v>
      </c>
      <c r="I472" s="2" t="s">
        <v>43</v>
      </c>
      <c r="J472" s="106">
        <v>1485861.087351725</v>
      </c>
      <c r="K472" s="105"/>
    </row>
    <row r="473" spans="1:11" x14ac:dyDescent="0.25">
      <c r="A473" s="2" t="s">
        <v>63</v>
      </c>
      <c r="B473" s="2" t="s">
        <v>38</v>
      </c>
      <c r="C473" s="2" t="s">
        <v>39</v>
      </c>
      <c r="D473" s="103">
        <v>41518</v>
      </c>
      <c r="E473" s="104">
        <f t="shared" si="10"/>
        <v>9</v>
      </c>
      <c r="F473" s="159" t="s">
        <v>40</v>
      </c>
      <c r="G473" s="2" t="s">
        <v>41</v>
      </c>
      <c r="H473" s="160" t="s">
        <v>42</v>
      </c>
      <c r="I473" s="2" t="s">
        <v>43</v>
      </c>
      <c r="J473" s="106">
        <v>1365590.417499</v>
      </c>
      <c r="K473" s="105"/>
    </row>
    <row r="474" spans="1:11" x14ac:dyDescent="0.25">
      <c r="A474" s="2" t="s">
        <v>63</v>
      </c>
      <c r="B474" s="2" t="s">
        <v>38</v>
      </c>
      <c r="C474" s="2" t="s">
        <v>39</v>
      </c>
      <c r="D474" s="103">
        <v>41548</v>
      </c>
      <c r="E474" s="104">
        <f t="shared" si="10"/>
        <v>10</v>
      </c>
      <c r="F474" s="159" t="s">
        <v>40</v>
      </c>
      <c r="G474" s="2" t="s">
        <v>41</v>
      </c>
      <c r="H474" s="160" t="s">
        <v>42</v>
      </c>
      <c r="I474" s="2" t="s">
        <v>43</v>
      </c>
      <c r="J474" s="106">
        <v>1190958.0396727999</v>
      </c>
      <c r="K474" s="105"/>
    </row>
    <row r="475" spans="1:11" x14ac:dyDescent="0.25">
      <c r="A475" s="2" t="s">
        <v>63</v>
      </c>
      <c r="B475" s="2" t="s">
        <v>38</v>
      </c>
      <c r="C475" s="2" t="s">
        <v>39</v>
      </c>
      <c r="D475" s="103">
        <v>41579</v>
      </c>
      <c r="E475" s="104">
        <f t="shared" si="10"/>
        <v>11</v>
      </c>
      <c r="F475" s="159" t="s">
        <v>40</v>
      </c>
      <c r="G475" s="2" t="s">
        <v>41</v>
      </c>
      <c r="H475" s="160" t="s">
        <v>42</v>
      </c>
      <c r="I475" s="2" t="s">
        <v>43</v>
      </c>
      <c r="J475" s="106">
        <v>1446085.9455937999</v>
      </c>
      <c r="K475" s="105"/>
    </row>
    <row r="476" spans="1:11" x14ac:dyDescent="0.25">
      <c r="A476" s="2" t="s">
        <v>63</v>
      </c>
      <c r="B476" s="2" t="s">
        <v>38</v>
      </c>
      <c r="C476" s="2" t="s">
        <v>39</v>
      </c>
      <c r="D476" s="103">
        <v>41609</v>
      </c>
      <c r="E476" s="104">
        <f t="shared" si="10"/>
        <v>12</v>
      </c>
      <c r="F476" s="159" t="s">
        <v>40</v>
      </c>
      <c r="G476" s="2" t="s">
        <v>41</v>
      </c>
      <c r="H476" s="160" t="s">
        <v>42</v>
      </c>
      <c r="I476" s="2" t="s">
        <v>43</v>
      </c>
      <c r="J476" s="106">
        <v>1339684.6011239251</v>
      </c>
      <c r="K476" s="105"/>
    </row>
    <row r="477" spans="1:11" x14ac:dyDescent="0.25">
      <c r="A477" s="2" t="s">
        <v>63</v>
      </c>
      <c r="B477" s="2" t="s">
        <v>38</v>
      </c>
      <c r="C477" s="2" t="s">
        <v>39</v>
      </c>
      <c r="D477" s="103">
        <v>41640</v>
      </c>
      <c r="E477" s="104">
        <f t="shared" si="10"/>
        <v>1</v>
      </c>
      <c r="F477" s="159" t="s">
        <v>40</v>
      </c>
      <c r="G477" s="2" t="s">
        <v>41</v>
      </c>
      <c r="H477" s="160" t="s">
        <v>42</v>
      </c>
      <c r="I477" s="2" t="s">
        <v>43</v>
      </c>
      <c r="J477" s="106">
        <v>1936684.0881708246</v>
      </c>
      <c r="K477" s="105"/>
    </row>
    <row r="478" spans="1:11" x14ac:dyDescent="0.25">
      <c r="A478" s="2" t="s">
        <v>63</v>
      </c>
      <c r="B478" s="2" t="s">
        <v>38</v>
      </c>
      <c r="C478" s="2" t="s">
        <v>39</v>
      </c>
      <c r="D478" s="103">
        <v>41671</v>
      </c>
      <c r="E478" s="104">
        <f t="shared" si="10"/>
        <v>2</v>
      </c>
      <c r="F478" s="159" t="s">
        <v>40</v>
      </c>
      <c r="G478" s="2" t="s">
        <v>41</v>
      </c>
      <c r="H478" s="160" t="s">
        <v>42</v>
      </c>
      <c r="I478" s="2" t="s">
        <v>43</v>
      </c>
      <c r="J478" s="106">
        <v>1649599.6146714</v>
      </c>
      <c r="K478" s="105"/>
    </row>
    <row r="479" spans="1:11" x14ac:dyDescent="0.25">
      <c r="A479" s="2" t="s">
        <v>63</v>
      </c>
      <c r="B479" s="2" t="s">
        <v>38</v>
      </c>
      <c r="C479" s="2" t="s">
        <v>39</v>
      </c>
      <c r="D479" s="103">
        <v>41699</v>
      </c>
      <c r="E479" s="104">
        <f t="shared" si="10"/>
        <v>3</v>
      </c>
      <c r="F479" s="159" t="s">
        <v>40</v>
      </c>
      <c r="G479" s="2" t="s">
        <v>41</v>
      </c>
      <c r="H479" s="160" t="s">
        <v>42</v>
      </c>
      <c r="I479" s="2" t="s">
        <v>43</v>
      </c>
      <c r="J479" s="106">
        <v>1849481.8077553997</v>
      </c>
      <c r="K479" s="105"/>
    </row>
    <row r="480" spans="1:11" x14ac:dyDescent="0.25">
      <c r="A480" s="2" t="s">
        <v>63</v>
      </c>
      <c r="B480" s="2" t="s">
        <v>38</v>
      </c>
      <c r="C480" s="2" t="s">
        <v>39</v>
      </c>
      <c r="D480" s="103">
        <v>41730</v>
      </c>
      <c r="E480" s="104">
        <f t="shared" si="10"/>
        <v>4</v>
      </c>
      <c r="F480" s="159" t="s">
        <v>40</v>
      </c>
      <c r="G480" s="2" t="s">
        <v>41</v>
      </c>
      <c r="H480" s="160" t="s">
        <v>42</v>
      </c>
      <c r="I480" s="2" t="s">
        <v>43</v>
      </c>
      <c r="J480" s="106">
        <v>1283332.6260195</v>
      </c>
      <c r="K480" s="105"/>
    </row>
    <row r="481" spans="1:11" x14ac:dyDescent="0.25">
      <c r="A481" s="2" t="s">
        <v>63</v>
      </c>
      <c r="B481" s="2" t="s">
        <v>38</v>
      </c>
      <c r="C481" s="2" t="s">
        <v>39</v>
      </c>
      <c r="D481" s="103">
        <v>41760</v>
      </c>
      <c r="E481" s="104">
        <f t="shared" si="10"/>
        <v>5</v>
      </c>
      <c r="F481" s="159" t="s">
        <v>40</v>
      </c>
      <c r="G481" s="2" t="s">
        <v>41</v>
      </c>
      <c r="H481" s="160" t="s">
        <v>42</v>
      </c>
      <c r="I481" s="2" t="s">
        <v>43</v>
      </c>
      <c r="J481" s="106">
        <v>1392102.2684495498</v>
      </c>
      <c r="K481" s="105"/>
    </row>
    <row r="482" spans="1:11" x14ac:dyDescent="0.25">
      <c r="A482" s="2" t="s">
        <v>63</v>
      </c>
      <c r="B482" s="2" t="s">
        <v>38</v>
      </c>
      <c r="C482" s="2" t="s">
        <v>39</v>
      </c>
      <c r="D482" s="103">
        <v>41791</v>
      </c>
      <c r="E482" s="104">
        <f t="shared" si="10"/>
        <v>6</v>
      </c>
      <c r="F482" s="159" t="s">
        <v>40</v>
      </c>
      <c r="G482" s="2" t="s">
        <v>41</v>
      </c>
      <c r="H482" s="160" t="s">
        <v>42</v>
      </c>
      <c r="I482" s="2" t="s">
        <v>43</v>
      </c>
      <c r="J482" s="106">
        <v>1411857.9438288501</v>
      </c>
      <c r="K482" s="105"/>
    </row>
    <row r="483" spans="1:11" x14ac:dyDescent="0.25">
      <c r="A483" s="2" t="s">
        <v>63</v>
      </c>
      <c r="B483" s="2" t="s">
        <v>38</v>
      </c>
      <c r="C483" s="2" t="s">
        <v>39</v>
      </c>
      <c r="D483" s="103">
        <v>41456</v>
      </c>
      <c r="E483" s="104">
        <f t="shared" si="10"/>
        <v>7</v>
      </c>
      <c r="F483" s="159" t="s">
        <v>40</v>
      </c>
      <c r="G483" s="2" t="s">
        <v>41</v>
      </c>
      <c r="H483" s="160" t="s">
        <v>44</v>
      </c>
      <c r="I483" s="2" t="s">
        <v>43</v>
      </c>
      <c r="J483" s="106">
        <v>1625486.6059647598</v>
      </c>
      <c r="K483" s="105"/>
    </row>
    <row r="484" spans="1:11" x14ac:dyDescent="0.25">
      <c r="A484" s="2" t="s">
        <v>63</v>
      </c>
      <c r="B484" s="2" t="s">
        <v>38</v>
      </c>
      <c r="C484" s="2" t="s">
        <v>39</v>
      </c>
      <c r="D484" s="103">
        <v>41487</v>
      </c>
      <c r="E484" s="104">
        <f t="shared" si="10"/>
        <v>8</v>
      </c>
      <c r="F484" s="159" t="s">
        <v>40</v>
      </c>
      <c r="G484" s="2" t="s">
        <v>41</v>
      </c>
      <c r="H484" s="160" t="s">
        <v>44</v>
      </c>
      <c r="I484" s="2" t="s">
        <v>43</v>
      </c>
      <c r="J484" s="106">
        <v>1659895.1751643799</v>
      </c>
      <c r="K484" s="105"/>
    </row>
    <row r="485" spans="1:11" x14ac:dyDescent="0.25">
      <c r="A485" s="2" t="s">
        <v>63</v>
      </c>
      <c r="B485" s="2" t="s">
        <v>38</v>
      </c>
      <c r="C485" s="2" t="s">
        <v>39</v>
      </c>
      <c r="D485" s="103">
        <v>41518</v>
      </c>
      <c r="E485" s="104">
        <f t="shared" si="10"/>
        <v>9</v>
      </c>
      <c r="F485" s="159" t="s">
        <v>40</v>
      </c>
      <c r="G485" s="2" t="s">
        <v>41</v>
      </c>
      <c r="H485" s="160" t="s">
        <v>44</v>
      </c>
      <c r="I485" s="2" t="s">
        <v>43</v>
      </c>
      <c r="J485" s="106">
        <v>1444191.4899026998</v>
      </c>
      <c r="K485" s="105"/>
    </row>
    <row r="486" spans="1:11" x14ac:dyDescent="0.25">
      <c r="A486" s="2" t="s">
        <v>63</v>
      </c>
      <c r="B486" s="2" t="s">
        <v>38</v>
      </c>
      <c r="C486" s="2" t="s">
        <v>39</v>
      </c>
      <c r="D486" s="103">
        <v>41548</v>
      </c>
      <c r="E486" s="104">
        <f t="shared" si="10"/>
        <v>10</v>
      </c>
      <c r="F486" s="159" t="s">
        <v>40</v>
      </c>
      <c r="G486" s="2" t="s">
        <v>41</v>
      </c>
      <c r="H486" s="160" t="s">
        <v>44</v>
      </c>
      <c r="I486" s="2" t="s">
        <v>43</v>
      </c>
      <c r="J486" s="106">
        <v>1446297.1535751198</v>
      </c>
      <c r="K486" s="105"/>
    </row>
    <row r="487" spans="1:11" x14ac:dyDescent="0.25">
      <c r="A487" s="2" t="s">
        <v>63</v>
      </c>
      <c r="B487" s="2" t="s">
        <v>38</v>
      </c>
      <c r="C487" s="2" t="s">
        <v>39</v>
      </c>
      <c r="D487" s="103">
        <v>41579</v>
      </c>
      <c r="E487" s="104">
        <f t="shared" si="10"/>
        <v>11</v>
      </c>
      <c r="F487" s="159" t="s">
        <v>40</v>
      </c>
      <c r="G487" s="2" t="s">
        <v>41</v>
      </c>
      <c r="H487" s="160" t="s">
        <v>44</v>
      </c>
      <c r="I487" s="2" t="s">
        <v>43</v>
      </c>
      <c r="J487" s="106">
        <v>1514832.0416583198</v>
      </c>
      <c r="K487" s="105"/>
    </row>
    <row r="488" spans="1:11" x14ac:dyDescent="0.25">
      <c r="A488" s="2" t="s">
        <v>63</v>
      </c>
      <c r="B488" s="2" t="s">
        <v>38</v>
      </c>
      <c r="C488" s="2" t="s">
        <v>39</v>
      </c>
      <c r="D488" s="103">
        <v>41609</v>
      </c>
      <c r="E488" s="104">
        <f t="shared" si="10"/>
        <v>12</v>
      </c>
      <c r="F488" s="159" t="s">
        <v>40</v>
      </c>
      <c r="G488" s="2" t="s">
        <v>41</v>
      </c>
      <c r="H488" s="160" t="s">
        <v>44</v>
      </c>
      <c r="I488" s="2" t="s">
        <v>43</v>
      </c>
      <c r="J488" s="106">
        <v>1583222.1820707603</v>
      </c>
      <c r="K488" s="105"/>
    </row>
    <row r="489" spans="1:11" x14ac:dyDescent="0.25">
      <c r="A489" s="2" t="s">
        <v>63</v>
      </c>
      <c r="B489" s="2" t="s">
        <v>38</v>
      </c>
      <c r="C489" s="2" t="s">
        <v>39</v>
      </c>
      <c r="D489" s="103">
        <v>41640</v>
      </c>
      <c r="E489" s="104">
        <f t="shared" si="10"/>
        <v>1</v>
      </c>
      <c r="F489" s="159" t="s">
        <v>40</v>
      </c>
      <c r="G489" s="2" t="s">
        <v>41</v>
      </c>
      <c r="H489" s="160" t="s">
        <v>44</v>
      </c>
      <c r="I489" s="2" t="s">
        <v>43</v>
      </c>
      <c r="J489" s="106">
        <v>2185449.6683400148</v>
      </c>
      <c r="K489" s="105"/>
    </row>
    <row r="490" spans="1:11" x14ac:dyDescent="0.25">
      <c r="A490" s="2" t="s">
        <v>63</v>
      </c>
      <c r="B490" s="2" t="s">
        <v>38</v>
      </c>
      <c r="C490" s="2" t="s">
        <v>39</v>
      </c>
      <c r="D490" s="103">
        <v>41671</v>
      </c>
      <c r="E490" s="104">
        <f t="shared" si="10"/>
        <v>2</v>
      </c>
      <c r="F490" s="159" t="s">
        <v>40</v>
      </c>
      <c r="G490" s="2" t="s">
        <v>41</v>
      </c>
      <c r="H490" s="160" t="s">
        <v>44</v>
      </c>
      <c r="I490" s="2" t="s">
        <v>43</v>
      </c>
      <c r="J490" s="106">
        <v>1908874.1661135301</v>
      </c>
      <c r="K490" s="105"/>
    </row>
    <row r="491" spans="1:11" x14ac:dyDescent="0.25">
      <c r="A491" s="2" t="s">
        <v>63</v>
      </c>
      <c r="B491" s="2" t="s">
        <v>38</v>
      </c>
      <c r="C491" s="2" t="s">
        <v>39</v>
      </c>
      <c r="D491" s="103">
        <v>41699</v>
      </c>
      <c r="E491" s="104">
        <f t="shared" si="10"/>
        <v>3</v>
      </c>
      <c r="F491" s="159" t="s">
        <v>40</v>
      </c>
      <c r="G491" s="2" t="s">
        <v>41</v>
      </c>
      <c r="H491" s="160" t="s">
        <v>44</v>
      </c>
      <c r="I491" s="2" t="s">
        <v>43</v>
      </c>
      <c r="J491" s="106">
        <v>2172232.0198028446</v>
      </c>
      <c r="K491" s="105"/>
    </row>
    <row r="492" spans="1:11" x14ac:dyDescent="0.25">
      <c r="A492" s="2" t="s">
        <v>63</v>
      </c>
      <c r="B492" s="2" t="s">
        <v>38</v>
      </c>
      <c r="C492" s="2" t="s">
        <v>39</v>
      </c>
      <c r="D492" s="103">
        <v>41730</v>
      </c>
      <c r="E492" s="104">
        <f t="shared" si="10"/>
        <v>4</v>
      </c>
      <c r="F492" s="159" t="s">
        <v>40</v>
      </c>
      <c r="G492" s="2" t="s">
        <v>41</v>
      </c>
      <c r="H492" s="160" t="s">
        <v>44</v>
      </c>
      <c r="I492" s="2" t="s">
        <v>43</v>
      </c>
      <c r="J492" s="106">
        <v>1578698.4052564728</v>
      </c>
      <c r="K492" s="105"/>
    </row>
    <row r="493" spans="1:11" x14ac:dyDescent="0.25">
      <c r="A493" s="2" t="s">
        <v>63</v>
      </c>
      <c r="B493" s="2" t="s">
        <v>38</v>
      </c>
      <c r="C493" s="2" t="s">
        <v>39</v>
      </c>
      <c r="D493" s="103">
        <v>41760</v>
      </c>
      <c r="E493" s="104">
        <f t="shared" si="10"/>
        <v>5</v>
      </c>
      <c r="F493" s="159" t="s">
        <v>40</v>
      </c>
      <c r="G493" s="2" t="s">
        <v>41</v>
      </c>
      <c r="H493" s="160" t="s">
        <v>44</v>
      </c>
      <c r="I493" s="2" t="s">
        <v>43</v>
      </c>
      <c r="J493" s="106">
        <v>1427519.7588170748</v>
      </c>
      <c r="K493" s="105"/>
    </row>
    <row r="494" spans="1:11" x14ac:dyDescent="0.25">
      <c r="A494" s="2" t="s">
        <v>63</v>
      </c>
      <c r="B494" s="2" t="s">
        <v>38</v>
      </c>
      <c r="C494" s="2" t="s">
        <v>39</v>
      </c>
      <c r="D494" s="103">
        <v>41791</v>
      </c>
      <c r="E494" s="104">
        <f t="shared" si="10"/>
        <v>6</v>
      </c>
      <c r="F494" s="159" t="s">
        <v>40</v>
      </c>
      <c r="G494" s="2" t="s">
        <v>41</v>
      </c>
      <c r="H494" s="160" t="s">
        <v>44</v>
      </c>
      <c r="I494" s="2" t="s">
        <v>43</v>
      </c>
      <c r="J494" s="106">
        <v>1514114.6389280451</v>
      </c>
      <c r="K494" s="105"/>
    </row>
    <row r="495" spans="1:11" x14ac:dyDescent="0.25">
      <c r="A495" s="2" t="s">
        <v>63</v>
      </c>
      <c r="B495" s="2" t="s">
        <v>38</v>
      </c>
      <c r="C495" s="2" t="s">
        <v>39</v>
      </c>
      <c r="D495" s="103">
        <v>41456</v>
      </c>
      <c r="E495" s="104">
        <f t="shared" si="10"/>
        <v>7</v>
      </c>
      <c r="F495" s="159" t="s">
        <v>40</v>
      </c>
      <c r="G495" s="2" t="s">
        <v>45</v>
      </c>
      <c r="H495" s="160" t="s">
        <v>42</v>
      </c>
      <c r="I495" s="2" t="s">
        <v>43</v>
      </c>
      <c r="J495" s="106">
        <v>572721.43503440253</v>
      </c>
      <c r="K495" s="105"/>
    </row>
    <row r="496" spans="1:11" x14ac:dyDescent="0.25">
      <c r="A496" s="2" t="s">
        <v>63</v>
      </c>
      <c r="B496" s="2" t="s">
        <v>38</v>
      </c>
      <c r="C496" s="2" t="s">
        <v>39</v>
      </c>
      <c r="D496" s="103">
        <v>41487</v>
      </c>
      <c r="E496" s="104">
        <f t="shared" si="10"/>
        <v>8</v>
      </c>
      <c r="F496" s="159" t="s">
        <v>40</v>
      </c>
      <c r="G496" s="2" t="s">
        <v>45</v>
      </c>
      <c r="H496" s="160" t="s">
        <v>42</v>
      </c>
      <c r="I496" s="2" t="s">
        <v>43</v>
      </c>
      <c r="J496" s="106">
        <v>553259.36107870308</v>
      </c>
      <c r="K496" s="105"/>
    </row>
    <row r="497" spans="1:11" x14ac:dyDescent="0.25">
      <c r="A497" s="2" t="s">
        <v>63</v>
      </c>
      <c r="B497" s="2" t="s">
        <v>38</v>
      </c>
      <c r="C497" s="2" t="s">
        <v>39</v>
      </c>
      <c r="D497" s="103">
        <v>41518</v>
      </c>
      <c r="E497" s="104">
        <f t="shared" si="10"/>
        <v>9</v>
      </c>
      <c r="F497" s="159" t="s">
        <v>40</v>
      </c>
      <c r="G497" s="2" t="s">
        <v>45</v>
      </c>
      <c r="H497" s="160" t="s">
        <v>42</v>
      </c>
      <c r="I497" s="2" t="s">
        <v>43</v>
      </c>
      <c r="J497" s="106">
        <v>488663.53557713993</v>
      </c>
      <c r="K497" s="105"/>
    </row>
    <row r="498" spans="1:11" x14ac:dyDescent="0.25">
      <c r="A498" s="2" t="s">
        <v>63</v>
      </c>
      <c r="B498" s="2" t="s">
        <v>38</v>
      </c>
      <c r="C498" s="2" t="s">
        <v>39</v>
      </c>
      <c r="D498" s="103">
        <v>41548</v>
      </c>
      <c r="E498" s="104">
        <f t="shared" si="10"/>
        <v>10</v>
      </c>
      <c r="F498" s="159" t="s">
        <v>40</v>
      </c>
      <c r="G498" s="2" t="s">
        <v>45</v>
      </c>
      <c r="H498" s="160" t="s">
        <v>42</v>
      </c>
      <c r="I498" s="2" t="s">
        <v>43</v>
      </c>
      <c r="J498" s="106">
        <v>489975.02124432393</v>
      </c>
      <c r="K498" s="105"/>
    </row>
    <row r="499" spans="1:11" x14ac:dyDescent="0.25">
      <c r="A499" s="2" t="s">
        <v>63</v>
      </c>
      <c r="B499" s="2" t="s">
        <v>38</v>
      </c>
      <c r="C499" s="2" t="s">
        <v>39</v>
      </c>
      <c r="D499" s="103">
        <v>41579</v>
      </c>
      <c r="E499" s="104">
        <f t="shared" si="10"/>
        <v>11</v>
      </c>
      <c r="F499" s="159" t="s">
        <v>40</v>
      </c>
      <c r="G499" s="2" t="s">
        <v>45</v>
      </c>
      <c r="H499" s="160" t="s">
        <v>42</v>
      </c>
      <c r="I499" s="2" t="s">
        <v>43</v>
      </c>
      <c r="J499" s="106">
        <v>529133.37097590195</v>
      </c>
      <c r="K499" s="105"/>
    </row>
    <row r="500" spans="1:11" x14ac:dyDescent="0.25">
      <c r="A500" s="2" t="s">
        <v>63</v>
      </c>
      <c r="B500" s="2" t="s">
        <v>38</v>
      </c>
      <c r="C500" s="2" t="s">
        <v>39</v>
      </c>
      <c r="D500" s="103">
        <v>41609</v>
      </c>
      <c r="E500" s="104">
        <f t="shared" si="10"/>
        <v>12</v>
      </c>
      <c r="F500" s="159" t="s">
        <v>40</v>
      </c>
      <c r="G500" s="2" t="s">
        <v>45</v>
      </c>
      <c r="H500" s="160" t="s">
        <v>42</v>
      </c>
      <c r="I500" s="2" t="s">
        <v>43</v>
      </c>
      <c r="J500" s="106">
        <v>548346.99718814401</v>
      </c>
      <c r="K500" s="105"/>
    </row>
    <row r="501" spans="1:11" x14ac:dyDescent="0.25">
      <c r="A501" s="2" t="s">
        <v>63</v>
      </c>
      <c r="B501" s="2" t="s">
        <v>38</v>
      </c>
      <c r="C501" s="2" t="s">
        <v>39</v>
      </c>
      <c r="D501" s="103">
        <v>41640</v>
      </c>
      <c r="E501" s="104">
        <f t="shared" si="10"/>
        <v>1</v>
      </c>
      <c r="F501" s="159" t="s">
        <v>40</v>
      </c>
      <c r="G501" s="2" t="s">
        <v>45</v>
      </c>
      <c r="H501" s="160" t="s">
        <v>42</v>
      </c>
      <c r="I501" s="2" t="s">
        <v>43</v>
      </c>
      <c r="J501" s="106">
        <v>708180.8798732165</v>
      </c>
      <c r="K501" s="105"/>
    </row>
    <row r="502" spans="1:11" x14ac:dyDescent="0.25">
      <c r="A502" s="2" t="s">
        <v>63</v>
      </c>
      <c r="B502" s="2" t="s">
        <v>38</v>
      </c>
      <c r="C502" s="2" t="s">
        <v>39</v>
      </c>
      <c r="D502" s="103">
        <v>41671</v>
      </c>
      <c r="E502" s="104">
        <f t="shared" si="10"/>
        <v>2</v>
      </c>
      <c r="F502" s="159" t="s">
        <v>40</v>
      </c>
      <c r="G502" s="2" t="s">
        <v>45</v>
      </c>
      <c r="H502" s="160" t="s">
        <v>42</v>
      </c>
      <c r="I502" s="2" t="s">
        <v>43</v>
      </c>
      <c r="J502" s="106">
        <v>640010.83732324198</v>
      </c>
      <c r="K502" s="105"/>
    </row>
    <row r="503" spans="1:11" x14ac:dyDescent="0.25">
      <c r="A503" s="2" t="s">
        <v>63</v>
      </c>
      <c r="B503" s="2" t="s">
        <v>38</v>
      </c>
      <c r="C503" s="2" t="s">
        <v>39</v>
      </c>
      <c r="D503" s="103">
        <v>41699</v>
      </c>
      <c r="E503" s="104">
        <f t="shared" si="10"/>
        <v>3</v>
      </c>
      <c r="F503" s="159" t="s">
        <v>40</v>
      </c>
      <c r="G503" s="2" t="s">
        <v>45</v>
      </c>
      <c r="H503" s="160" t="s">
        <v>42</v>
      </c>
      <c r="I503" s="2" t="s">
        <v>43</v>
      </c>
      <c r="J503" s="106">
        <v>667459.8386969011</v>
      </c>
      <c r="K503" s="105"/>
    </row>
    <row r="504" spans="1:11" x14ac:dyDescent="0.25">
      <c r="A504" s="2" t="s">
        <v>63</v>
      </c>
      <c r="B504" s="2" t="s">
        <v>38</v>
      </c>
      <c r="C504" s="2" t="s">
        <v>39</v>
      </c>
      <c r="D504" s="103">
        <v>41730</v>
      </c>
      <c r="E504" s="104">
        <f t="shared" si="10"/>
        <v>4</v>
      </c>
      <c r="F504" s="159" t="s">
        <v>40</v>
      </c>
      <c r="G504" s="2" t="s">
        <v>45</v>
      </c>
      <c r="H504" s="160" t="s">
        <v>42</v>
      </c>
      <c r="I504" s="2" t="s">
        <v>43</v>
      </c>
      <c r="J504" s="106">
        <v>522776.70462318265</v>
      </c>
      <c r="K504" s="105"/>
    </row>
    <row r="505" spans="1:11" x14ac:dyDescent="0.25">
      <c r="A505" s="2" t="s">
        <v>63</v>
      </c>
      <c r="B505" s="2" t="s">
        <v>38</v>
      </c>
      <c r="C505" s="2" t="s">
        <v>39</v>
      </c>
      <c r="D505" s="103">
        <v>41760</v>
      </c>
      <c r="E505" s="104">
        <f t="shared" si="10"/>
        <v>5</v>
      </c>
      <c r="F505" s="159" t="s">
        <v>40</v>
      </c>
      <c r="G505" s="2" t="s">
        <v>45</v>
      </c>
      <c r="H505" s="160" t="s">
        <v>42</v>
      </c>
      <c r="I505" s="2" t="s">
        <v>43</v>
      </c>
      <c r="J505" s="106">
        <v>512724.28996642696</v>
      </c>
      <c r="K505" s="105"/>
    </row>
    <row r="506" spans="1:11" x14ac:dyDescent="0.25">
      <c r="A506" s="2" t="s">
        <v>63</v>
      </c>
      <c r="B506" s="2" t="s">
        <v>38</v>
      </c>
      <c r="C506" s="2" t="s">
        <v>39</v>
      </c>
      <c r="D506" s="103">
        <v>41791</v>
      </c>
      <c r="E506" s="104">
        <f t="shared" si="10"/>
        <v>6</v>
      </c>
      <c r="F506" s="159" t="s">
        <v>40</v>
      </c>
      <c r="G506" s="2" t="s">
        <v>45</v>
      </c>
      <c r="H506" s="160" t="s">
        <v>42</v>
      </c>
      <c r="I506" s="2" t="s">
        <v>43</v>
      </c>
      <c r="J506" s="106">
        <v>505076.6478049407</v>
      </c>
      <c r="K506" s="105"/>
    </row>
    <row r="507" spans="1:11" x14ac:dyDescent="0.25">
      <c r="A507" s="2" t="s">
        <v>63</v>
      </c>
      <c r="B507" s="2" t="s">
        <v>38</v>
      </c>
      <c r="C507" s="2" t="s">
        <v>39</v>
      </c>
      <c r="D507" s="103">
        <v>41456</v>
      </c>
      <c r="E507" s="104">
        <f t="shared" si="10"/>
        <v>7</v>
      </c>
      <c r="F507" s="159" t="s">
        <v>40</v>
      </c>
      <c r="G507" s="2" t="s">
        <v>45</v>
      </c>
      <c r="H507" s="160" t="s">
        <v>44</v>
      </c>
      <c r="I507" s="2" t="s">
        <v>43</v>
      </c>
      <c r="J507" s="106">
        <v>951843.45208066003</v>
      </c>
      <c r="K507" s="105"/>
    </row>
    <row r="508" spans="1:11" x14ac:dyDescent="0.25">
      <c r="A508" s="2" t="s">
        <v>63</v>
      </c>
      <c r="B508" s="2" t="s">
        <v>38</v>
      </c>
      <c r="C508" s="2" t="s">
        <v>39</v>
      </c>
      <c r="D508" s="103">
        <v>41487</v>
      </c>
      <c r="E508" s="104">
        <f t="shared" si="10"/>
        <v>8</v>
      </c>
      <c r="F508" s="159" t="s">
        <v>40</v>
      </c>
      <c r="G508" s="2" t="s">
        <v>45</v>
      </c>
      <c r="H508" s="160" t="s">
        <v>44</v>
      </c>
      <c r="I508" s="2" t="s">
        <v>43</v>
      </c>
      <c r="J508" s="106">
        <v>948078.62865493121</v>
      </c>
      <c r="K508" s="105"/>
    </row>
    <row r="509" spans="1:11" x14ac:dyDescent="0.25">
      <c r="A509" s="2" t="s">
        <v>63</v>
      </c>
      <c r="B509" s="2" t="s">
        <v>38</v>
      </c>
      <c r="C509" s="2" t="s">
        <v>39</v>
      </c>
      <c r="D509" s="103">
        <v>41518</v>
      </c>
      <c r="E509" s="104">
        <f t="shared" si="10"/>
        <v>9</v>
      </c>
      <c r="F509" s="159" t="s">
        <v>40</v>
      </c>
      <c r="G509" s="2" t="s">
        <v>45</v>
      </c>
      <c r="H509" s="160" t="s">
        <v>44</v>
      </c>
      <c r="I509" s="2" t="s">
        <v>43</v>
      </c>
      <c r="J509" s="106">
        <v>839638.14718028437</v>
      </c>
      <c r="K509" s="105"/>
    </row>
    <row r="510" spans="1:11" x14ac:dyDescent="0.25">
      <c r="A510" s="2" t="s">
        <v>63</v>
      </c>
      <c r="B510" s="2" t="s">
        <v>38</v>
      </c>
      <c r="C510" s="2" t="s">
        <v>39</v>
      </c>
      <c r="D510" s="103">
        <v>41548</v>
      </c>
      <c r="E510" s="104">
        <f t="shared" si="10"/>
        <v>10</v>
      </c>
      <c r="F510" s="159" t="s">
        <v>40</v>
      </c>
      <c r="G510" s="2" t="s">
        <v>45</v>
      </c>
      <c r="H510" s="160" t="s">
        <v>44</v>
      </c>
      <c r="I510" s="2" t="s">
        <v>43</v>
      </c>
      <c r="J510" s="106">
        <v>837761.61547412642</v>
      </c>
      <c r="K510" s="105"/>
    </row>
    <row r="511" spans="1:11" x14ac:dyDescent="0.25">
      <c r="A511" s="2" t="s">
        <v>63</v>
      </c>
      <c r="B511" s="2" t="s">
        <v>38</v>
      </c>
      <c r="C511" s="2" t="s">
        <v>39</v>
      </c>
      <c r="D511" s="103">
        <v>41579</v>
      </c>
      <c r="E511" s="104">
        <f t="shared" si="10"/>
        <v>11</v>
      </c>
      <c r="F511" s="159" t="s">
        <v>40</v>
      </c>
      <c r="G511" s="2" t="s">
        <v>45</v>
      </c>
      <c r="H511" s="160" t="s">
        <v>44</v>
      </c>
      <c r="I511" s="2" t="s">
        <v>43</v>
      </c>
      <c r="J511" s="106">
        <v>825905.84054225881</v>
      </c>
      <c r="K511" s="105"/>
    </row>
    <row r="512" spans="1:11" x14ac:dyDescent="0.25">
      <c r="A512" s="2" t="s">
        <v>63</v>
      </c>
      <c r="B512" s="2" t="s">
        <v>38</v>
      </c>
      <c r="C512" s="2" t="s">
        <v>39</v>
      </c>
      <c r="D512" s="103">
        <v>41609</v>
      </c>
      <c r="E512" s="104">
        <f t="shared" si="10"/>
        <v>12</v>
      </c>
      <c r="F512" s="159" t="s">
        <v>40</v>
      </c>
      <c r="G512" s="2" t="s">
        <v>45</v>
      </c>
      <c r="H512" s="160" t="s">
        <v>44</v>
      </c>
      <c r="I512" s="2" t="s">
        <v>43</v>
      </c>
      <c r="J512" s="106">
        <v>862303.26656136638</v>
      </c>
      <c r="K512" s="105"/>
    </row>
    <row r="513" spans="1:11" x14ac:dyDescent="0.25">
      <c r="A513" s="2" t="s">
        <v>63</v>
      </c>
      <c r="B513" s="2" t="s">
        <v>38</v>
      </c>
      <c r="C513" s="2" t="s">
        <v>39</v>
      </c>
      <c r="D513" s="103">
        <v>41640</v>
      </c>
      <c r="E513" s="104">
        <f t="shared" si="10"/>
        <v>1</v>
      </c>
      <c r="F513" s="159" t="s">
        <v>40</v>
      </c>
      <c r="G513" s="2" t="s">
        <v>45</v>
      </c>
      <c r="H513" s="160" t="s">
        <v>44</v>
      </c>
      <c r="I513" s="2" t="s">
        <v>43</v>
      </c>
      <c r="J513" s="106">
        <v>1253846.7036352013</v>
      </c>
      <c r="K513" s="105"/>
    </row>
    <row r="514" spans="1:11" x14ac:dyDescent="0.25">
      <c r="A514" s="2" t="s">
        <v>63</v>
      </c>
      <c r="B514" s="2" t="s">
        <v>38</v>
      </c>
      <c r="C514" s="2" t="s">
        <v>39</v>
      </c>
      <c r="D514" s="103">
        <v>41671</v>
      </c>
      <c r="E514" s="104">
        <f t="shared" si="10"/>
        <v>2</v>
      </c>
      <c r="F514" s="159" t="s">
        <v>40</v>
      </c>
      <c r="G514" s="2" t="s">
        <v>45</v>
      </c>
      <c r="H514" s="160" t="s">
        <v>44</v>
      </c>
      <c r="I514" s="2" t="s">
        <v>43</v>
      </c>
      <c r="J514" s="106">
        <v>1118819.7752297593</v>
      </c>
      <c r="K514" s="105"/>
    </row>
    <row r="515" spans="1:11" x14ac:dyDescent="0.25">
      <c r="A515" s="2" t="s">
        <v>63</v>
      </c>
      <c r="B515" s="2" t="s">
        <v>38</v>
      </c>
      <c r="C515" s="2" t="s">
        <v>39</v>
      </c>
      <c r="D515" s="103">
        <v>41699</v>
      </c>
      <c r="E515" s="104">
        <f t="shared" si="10"/>
        <v>3</v>
      </c>
      <c r="F515" s="159" t="s">
        <v>40</v>
      </c>
      <c r="G515" s="2" t="s">
        <v>45</v>
      </c>
      <c r="H515" s="160" t="s">
        <v>44</v>
      </c>
      <c r="I515" s="2" t="s">
        <v>43</v>
      </c>
      <c r="J515" s="106">
        <v>1243211.3255661349</v>
      </c>
      <c r="K515" s="105"/>
    </row>
    <row r="516" spans="1:11" x14ac:dyDescent="0.25">
      <c r="A516" s="2" t="s">
        <v>63</v>
      </c>
      <c r="B516" s="2" t="s">
        <v>38</v>
      </c>
      <c r="C516" s="2" t="s">
        <v>39</v>
      </c>
      <c r="D516" s="103">
        <v>41730</v>
      </c>
      <c r="E516" s="104">
        <f t="shared" si="10"/>
        <v>4</v>
      </c>
      <c r="F516" s="159" t="s">
        <v>40</v>
      </c>
      <c r="G516" s="2" t="s">
        <v>45</v>
      </c>
      <c r="H516" s="160" t="s">
        <v>44</v>
      </c>
      <c r="I516" s="2" t="s">
        <v>43</v>
      </c>
      <c r="J516" s="106">
        <v>873553.17312709882</v>
      </c>
      <c r="K516" s="105"/>
    </row>
    <row r="517" spans="1:11" x14ac:dyDescent="0.25">
      <c r="A517" s="2" t="s">
        <v>63</v>
      </c>
      <c r="B517" s="2" t="s">
        <v>38</v>
      </c>
      <c r="C517" s="2" t="s">
        <v>39</v>
      </c>
      <c r="D517" s="103">
        <v>41760</v>
      </c>
      <c r="E517" s="104">
        <f t="shared" si="10"/>
        <v>5</v>
      </c>
      <c r="F517" s="159" t="s">
        <v>40</v>
      </c>
      <c r="G517" s="2" t="s">
        <v>45</v>
      </c>
      <c r="H517" s="160" t="s">
        <v>44</v>
      </c>
      <c r="I517" s="2" t="s">
        <v>43</v>
      </c>
      <c r="J517" s="106">
        <v>904225.09532840759</v>
      </c>
      <c r="K517" s="105"/>
    </row>
    <row r="518" spans="1:11" x14ac:dyDescent="0.25">
      <c r="A518" s="2" t="s">
        <v>63</v>
      </c>
      <c r="B518" s="2" t="s">
        <v>38</v>
      </c>
      <c r="C518" s="2" t="s">
        <v>39</v>
      </c>
      <c r="D518" s="103">
        <v>41791</v>
      </c>
      <c r="E518" s="104">
        <f t="shared" si="10"/>
        <v>6</v>
      </c>
      <c r="F518" s="159" t="s">
        <v>40</v>
      </c>
      <c r="G518" s="2" t="s">
        <v>45</v>
      </c>
      <c r="H518" s="160" t="s">
        <v>44</v>
      </c>
      <c r="I518" s="2" t="s">
        <v>43</v>
      </c>
      <c r="J518" s="106">
        <v>871415.10053497902</v>
      </c>
      <c r="K518" s="105"/>
    </row>
    <row r="519" spans="1:11" x14ac:dyDescent="0.25">
      <c r="A519" s="2" t="s">
        <v>63</v>
      </c>
      <c r="B519" s="2" t="s">
        <v>38</v>
      </c>
      <c r="C519" s="2" t="s">
        <v>39</v>
      </c>
      <c r="D519" s="103">
        <v>41456</v>
      </c>
      <c r="E519" s="104">
        <f t="shared" si="10"/>
        <v>7</v>
      </c>
      <c r="F519" s="159" t="s">
        <v>40</v>
      </c>
      <c r="G519" s="2" t="s">
        <v>46</v>
      </c>
      <c r="H519" s="160" t="s">
        <v>42</v>
      </c>
      <c r="I519" s="2" t="s">
        <v>43</v>
      </c>
      <c r="J519" s="106">
        <v>1297406.74054068</v>
      </c>
      <c r="K519" s="105"/>
    </row>
    <row r="520" spans="1:11" x14ac:dyDescent="0.25">
      <c r="A520" s="2" t="s">
        <v>63</v>
      </c>
      <c r="B520" s="2" t="s">
        <v>38</v>
      </c>
      <c r="C520" s="2" t="s">
        <v>39</v>
      </c>
      <c r="D520" s="103">
        <v>41487</v>
      </c>
      <c r="E520" s="104">
        <f t="shared" si="10"/>
        <v>8</v>
      </c>
      <c r="F520" s="159" t="s">
        <v>40</v>
      </c>
      <c r="G520" s="2" t="s">
        <v>46</v>
      </c>
      <c r="H520" s="160" t="s">
        <v>42</v>
      </c>
      <c r="I520" s="2" t="s">
        <v>43</v>
      </c>
      <c r="J520" s="106">
        <v>1246732.403197204</v>
      </c>
      <c r="K520" s="105"/>
    </row>
    <row r="521" spans="1:11" x14ac:dyDescent="0.25">
      <c r="A521" s="2" t="s">
        <v>63</v>
      </c>
      <c r="B521" s="2" t="s">
        <v>38</v>
      </c>
      <c r="C521" s="2" t="s">
        <v>39</v>
      </c>
      <c r="D521" s="103">
        <v>41518</v>
      </c>
      <c r="E521" s="104">
        <f t="shared" si="10"/>
        <v>9</v>
      </c>
      <c r="F521" s="159" t="s">
        <v>40</v>
      </c>
      <c r="G521" s="2" t="s">
        <v>46</v>
      </c>
      <c r="H521" s="160" t="s">
        <v>42</v>
      </c>
      <c r="I521" s="2" t="s">
        <v>43</v>
      </c>
      <c r="J521" s="106">
        <v>1261003.9380338399</v>
      </c>
      <c r="K521" s="105"/>
    </row>
    <row r="522" spans="1:11" x14ac:dyDescent="0.25">
      <c r="A522" s="2" t="s">
        <v>63</v>
      </c>
      <c r="B522" s="2" t="s">
        <v>38</v>
      </c>
      <c r="C522" s="2" t="s">
        <v>39</v>
      </c>
      <c r="D522" s="103">
        <v>41548</v>
      </c>
      <c r="E522" s="104">
        <f t="shared" si="10"/>
        <v>10</v>
      </c>
      <c r="F522" s="159" t="s">
        <v>40</v>
      </c>
      <c r="G522" s="2" t="s">
        <v>46</v>
      </c>
      <c r="H522" s="160" t="s">
        <v>42</v>
      </c>
      <c r="I522" s="2" t="s">
        <v>43</v>
      </c>
      <c r="J522" s="106">
        <v>1179821.26796688</v>
      </c>
      <c r="K522" s="105"/>
    </row>
    <row r="523" spans="1:11" x14ac:dyDescent="0.25">
      <c r="A523" s="2" t="s">
        <v>63</v>
      </c>
      <c r="B523" s="2" t="s">
        <v>38</v>
      </c>
      <c r="C523" s="2" t="s">
        <v>39</v>
      </c>
      <c r="D523" s="103">
        <v>41579</v>
      </c>
      <c r="E523" s="104">
        <f t="shared" si="10"/>
        <v>11</v>
      </c>
      <c r="F523" s="159" t="s">
        <v>40</v>
      </c>
      <c r="G523" s="2" t="s">
        <v>46</v>
      </c>
      <c r="H523" s="160" t="s">
        <v>42</v>
      </c>
      <c r="I523" s="2" t="s">
        <v>43</v>
      </c>
      <c r="J523" s="106">
        <v>1225043.3422285519</v>
      </c>
      <c r="K523" s="105"/>
    </row>
    <row r="524" spans="1:11" x14ac:dyDescent="0.25">
      <c r="A524" s="2" t="s">
        <v>63</v>
      </c>
      <c r="B524" s="2" t="s">
        <v>38</v>
      </c>
      <c r="C524" s="2" t="s">
        <v>39</v>
      </c>
      <c r="D524" s="103">
        <v>41609</v>
      </c>
      <c r="E524" s="104">
        <f t="shared" si="10"/>
        <v>12</v>
      </c>
      <c r="F524" s="159" t="s">
        <v>40</v>
      </c>
      <c r="G524" s="2" t="s">
        <v>46</v>
      </c>
      <c r="H524" s="160" t="s">
        <v>42</v>
      </c>
      <c r="I524" s="2" t="s">
        <v>43</v>
      </c>
      <c r="J524" s="106">
        <v>1129962.8956686843</v>
      </c>
      <c r="K524" s="105"/>
    </row>
    <row r="525" spans="1:11" x14ac:dyDescent="0.25">
      <c r="A525" s="2" t="s">
        <v>63</v>
      </c>
      <c r="B525" s="2" t="s">
        <v>38</v>
      </c>
      <c r="C525" s="2" t="s">
        <v>39</v>
      </c>
      <c r="D525" s="103">
        <v>41640</v>
      </c>
      <c r="E525" s="104">
        <f t="shared" si="10"/>
        <v>1</v>
      </c>
      <c r="F525" s="159" t="s">
        <v>40</v>
      </c>
      <c r="G525" s="2" t="s">
        <v>46</v>
      </c>
      <c r="H525" s="160" t="s">
        <v>42</v>
      </c>
      <c r="I525" s="2" t="s">
        <v>43</v>
      </c>
      <c r="J525" s="106">
        <v>1834971.6304940018</v>
      </c>
      <c r="K525" s="105"/>
    </row>
    <row r="526" spans="1:11" x14ac:dyDescent="0.25">
      <c r="A526" s="2" t="s">
        <v>63</v>
      </c>
      <c r="B526" s="2" t="s">
        <v>38</v>
      </c>
      <c r="C526" s="2" t="s">
        <v>39</v>
      </c>
      <c r="D526" s="103">
        <v>41671</v>
      </c>
      <c r="E526" s="104">
        <f t="shared" si="10"/>
        <v>2</v>
      </c>
      <c r="F526" s="159" t="s">
        <v>40</v>
      </c>
      <c r="G526" s="2" t="s">
        <v>46</v>
      </c>
      <c r="H526" s="160" t="s">
        <v>42</v>
      </c>
      <c r="I526" s="2" t="s">
        <v>43</v>
      </c>
      <c r="J526" s="106">
        <v>1482921.3921540482</v>
      </c>
      <c r="K526" s="105"/>
    </row>
    <row r="527" spans="1:11" x14ac:dyDescent="0.25">
      <c r="A527" s="2" t="s">
        <v>63</v>
      </c>
      <c r="B527" s="2" t="s">
        <v>38</v>
      </c>
      <c r="C527" s="2" t="s">
        <v>39</v>
      </c>
      <c r="D527" s="103">
        <v>41699</v>
      </c>
      <c r="E527" s="104">
        <f t="shared" si="10"/>
        <v>3</v>
      </c>
      <c r="F527" s="159" t="s">
        <v>40</v>
      </c>
      <c r="G527" s="2" t="s">
        <v>46</v>
      </c>
      <c r="H527" s="160" t="s">
        <v>42</v>
      </c>
      <c r="I527" s="2" t="s">
        <v>43</v>
      </c>
      <c r="J527" s="106">
        <v>1660344.4743205321</v>
      </c>
      <c r="K527" s="105"/>
    </row>
    <row r="528" spans="1:11" x14ac:dyDescent="0.25">
      <c r="A528" s="2" t="s">
        <v>63</v>
      </c>
      <c r="B528" s="2" t="s">
        <v>38</v>
      </c>
      <c r="C528" s="2" t="s">
        <v>39</v>
      </c>
      <c r="D528" s="103">
        <v>41730</v>
      </c>
      <c r="E528" s="104">
        <f t="shared" si="10"/>
        <v>4</v>
      </c>
      <c r="F528" s="159" t="s">
        <v>40</v>
      </c>
      <c r="G528" s="2" t="s">
        <v>46</v>
      </c>
      <c r="H528" s="160" t="s">
        <v>42</v>
      </c>
      <c r="I528" s="2" t="s">
        <v>43</v>
      </c>
      <c r="J528" s="106">
        <v>1113082.4783076462</v>
      </c>
      <c r="K528" s="105"/>
    </row>
    <row r="529" spans="1:11" x14ac:dyDescent="0.25">
      <c r="A529" s="2" t="s">
        <v>63</v>
      </c>
      <c r="B529" s="2" t="s">
        <v>38</v>
      </c>
      <c r="C529" s="2" t="s">
        <v>39</v>
      </c>
      <c r="D529" s="103">
        <v>41760</v>
      </c>
      <c r="E529" s="104">
        <f t="shared" si="10"/>
        <v>5</v>
      </c>
      <c r="F529" s="159" t="s">
        <v>40</v>
      </c>
      <c r="G529" s="2" t="s">
        <v>46</v>
      </c>
      <c r="H529" s="160" t="s">
        <v>42</v>
      </c>
      <c r="I529" s="2" t="s">
        <v>43</v>
      </c>
      <c r="J529" s="106">
        <v>1161768.9546225839</v>
      </c>
      <c r="K529" s="105"/>
    </row>
    <row r="530" spans="1:11" x14ac:dyDescent="0.25">
      <c r="A530" s="2" t="s">
        <v>63</v>
      </c>
      <c r="B530" s="2" t="s">
        <v>38</v>
      </c>
      <c r="C530" s="2" t="s">
        <v>39</v>
      </c>
      <c r="D530" s="103">
        <v>41791</v>
      </c>
      <c r="E530" s="104">
        <f t="shared" si="10"/>
        <v>6</v>
      </c>
      <c r="F530" s="159" t="s">
        <v>40</v>
      </c>
      <c r="G530" s="2" t="s">
        <v>46</v>
      </c>
      <c r="H530" s="160" t="s">
        <v>42</v>
      </c>
      <c r="I530" s="2" t="s">
        <v>43</v>
      </c>
      <c r="J530" s="106">
        <v>1224249.1339697081</v>
      </c>
      <c r="K530" s="105"/>
    </row>
    <row r="531" spans="1:11" x14ac:dyDescent="0.25">
      <c r="A531" s="2" t="s">
        <v>63</v>
      </c>
      <c r="B531" s="2" t="s">
        <v>38</v>
      </c>
      <c r="C531" s="2" t="s">
        <v>47</v>
      </c>
      <c r="D531" s="103">
        <v>41456</v>
      </c>
      <c r="E531" s="104">
        <f>MONTH(D531)</f>
        <v>7</v>
      </c>
      <c r="F531" s="159" t="s">
        <v>40</v>
      </c>
      <c r="G531" s="2" t="s">
        <v>41</v>
      </c>
      <c r="H531" s="160" t="s">
        <v>42</v>
      </c>
      <c r="I531" s="2" t="s">
        <v>43</v>
      </c>
      <c r="J531" s="106">
        <v>2439885.8439482502</v>
      </c>
      <c r="K531" s="105"/>
    </row>
    <row r="532" spans="1:11" x14ac:dyDescent="0.25">
      <c r="A532" s="2" t="s">
        <v>63</v>
      </c>
      <c r="B532" s="2" t="s">
        <v>38</v>
      </c>
      <c r="C532" s="2" t="s">
        <v>47</v>
      </c>
      <c r="D532" s="103">
        <v>41487</v>
      </c>
      <c r="E532" s="104">
        <f t="shared" ref="E532:E590" si="11">MONTH(D532)</f>
        <v>8</v>
      </c>
      <c r="F532" s="159" t="s">
        <v>40</v>
      </c>
      <c r="G532" s="2" t="s">
        <v>41</v>
      </c>
      <c r="H532" s="160" t="s">
        <v>42</v>
      </c>
      <c r="I532" s="2" t="s">
        <v>43</v>
      </c>
      <c r="J532" s="106">
        <v>2069958.7336024998</v>
      </c>
      <c r="K532" s="105"/>
    </row>
    <row r="533" spans="1:11" x14ac:dyDescent="0.25">
      <c r="A533" s="2" t="s">
        <v>63</v>
      </c>
      <c r="B533" s="2" t="s">
        <v>38</v>
      </c>
      <c r="C533" s="2" t="s">
        <v>47</v>
      </c>
      <c r="D533" s="103">
        <v>41518</v>
      </c>
      <c r="E533" s="104">
        <f t="shared" si="11"/>
        <v>9</v>
      </c>
      <c r="F533" s="159" t="s">
        <v>40</v>
      </c>
      <c r="G533" s="2" t="s">
        <v>41</v>
      </c>
      <c r="H533" s="160" t="s">
        <v>42</v>
      </c>
      <c r="I533" s="2" t="s">
        <v>43</v>
      </c>
      <c r="J533" s="106">
        <v>2209497.7676836252</v>
      </c>
      <c r="K533" s="105"/>
    </row>
    <row r="534" spans="1:11" x14ac:dyDescent="0.25">
      <c r="A534" s="2" t="s">
        <v>63</v>
      </c>
      <c r="B534" s="2" t="s">
        <v>38</v>
      </c>
      <c r="C534" s="2" t="s">
        <v>47</v>
      </c>
      <c r="D534" s="103">
        <v>41548</v>
      </c>
      <c r="E534" s="104">
        <f t="shared" si="11"/>
        <v>10</v>
      </c>
      <c r="F534" s="159" t="s">
        <v>40</v>
      </c>
      <c r="G534" s="2" t="s">
        <v>41</v>
      </c>
      <c r="H534" s="160" t="s">
        <v>42</v>
      </c>
      <c r="I534" s="2" t="s">
        <v>43</v>
      </c>
      <c r="J534" s="106">
        <v>2131961.0649809996</v>
      </c>
      <c r="K534" s="105"/>
    </row>
    <row r="535" spans="1:11" x14ac:dyDescent="0.25">
      <c r="A535" s="2" t="s">
        <v>63</v>
      </c>
      <c r="B535" s="2" t="s">
        <v>38</v>
      </c>
      <c r="C535" s="2" t="s">
        <v>47</v>
      </c>
      <c r="D535" s="103">
        <v>41579</v>
      </c>
      <c r="E535" s="104">
        <f t="shared" si="11"/>
        <v>11</v>
      </c>
      <c r="F535" s="159" t="s">
        <v>40</v>
      </c>
      <c r="G535" s="2" t="s">
        <v>41</v>
      </c>
      <c r="H535" s="160" t="s">
        <v>42</v>
      </c>
      <c r="I535" s="2" t="s">
        <v>43</v>
      </c>
      <c r="J535" s="106">
        <v>1933724.25794625</v>
      </c>
      <c r="K535" s="105"/>
    </row>
    <row r="536" spans="1:11" x14ac:dyDescent="0.25">
      <c r="A536" s="2" t="s">
        <v>63</v>
      </c>
      <c r="B536" s="2" t="s">
        <v>38</v>
      </c>
      <c r="C536" s="2" t="s">
        <v>47</v>
      </c>
      <c r="D536" s="103">
        <v>41609</v>
      </c>
      <c r="E536" s="104">
        <f t="shared" si="11"/>
        <v>12</v>
      </c>
      <c r="F536" s="159" t="s">
        <v>40</v>
      </c>
      <c r="G536" s="2" t="s">
        <v>41</v>
      </c>
      <c r="H536" s="160" t="s">
        <v>42</v>
      </c>
      <c r="I536" s="2" t="s">
        <v>43</v>
      </c>
      <c r="J536" s="106">
        <v>2147472.275895</v>
      </c>
      <c r="K536" s="105"/>
    </row>
    <row r="537" spans="1:11" x14ac:dyDescent="0.25">
      <c r="A537" s="2" t="s">
        <v>63</v>
      </c>
      <c r="B537" s="2" t="s">
        <v>38</v>
      </c>
      <c r="C537" s="2" t="s">
        <v>47</v>
      </c>
      <c r="D537" s="103">
        <v>41640</v>
      </c>
      <c r="E537" s="104">
        <f t="shared" si="11"/>
        <v>1</v>
      </c>
      <c r="F537" s="159" t="s">
        <v>40</v>
      </c>
      <c r="G537" s="2" t="s">
        <v>41</v>
      </c>
      <c r="H537" s="160" t="s">
        <v>42</v>
      </c>
      <c r="I537" s="2" t="s">
        <v>43</v>
      </c>
      <c r="J537" s="106">
        <v>2981782.90809</v>
      </c>
      <c r="K537" s="105"/>
    </row>
    <row r="538" spans="1:11" x14ac:dyDescent="0.25">
      <c r="A538" s="2" t="s">
        <v>63</v>
      </c>
      <c r="B538" s="2" t="s">
        <v>38</v>
      </c>
      <c r="C538" s="2" t="s">
        <v>47</v>
      </c>
      <c r="D538" s="103">
        <v>41671</v>
      </c>
      <c r="E538" s="104">
        <f t="shared" si="11"/>
        <v>2</v>
      </c>
      <c r="F538" s="159" t="s">
        <v>40</v>
      </c>
      <c r="G538" s="2" t="s">
        <v>41</v>
      </c>
      <c r="H538" s="160" t="s">
        <v>42</v>
      </c>
      <c r="I538" s="2" t="s">
        <v>43</v>
      </c>
      <c r="J538" s="106">
        <v>2090550.4084649999</v>
      </c>
      <c r="K538" s="105"/>
    </row>
    <row r="539" spans="1:11" x14ac:dyDescent="0.25">
      <c r="A539" s="2" t="s">
        <v>63</v>
      </c>
      <c r="B539" s="2" t="s">
        <v>38</v>
      </c>
      <c r="C539" s="2" t="s">
        <v>47</v>
      </c>
      <c r="D539" s="103">
        <v>41699</v>
      </c>
      <c r="E539" s="104">
        <f t="shared" si="11"/>
        <v>3</v>
      </c>
      <c r="F539" s="159" t="s">
        <v>40</v>
      </c>
      <c r="G539" s="2" t="s">
        <v>41</v>
      </c>
      <c r="H539" s="160" t="s">
        <v>42</v>
      </c>
      <c r="I539" s="2" t="s">
        <v>43</v>
      </c>
      <c r="J539" s="106">
        <v>2633205.7530198749</v>
      </c>
      <c r="K539" s="105"/>
    </row>
    <row r="540" spans="1:11" x14ac:dyDescent="0.25">
      <c r="A540" s="2" t="s">
        <v>63</v>
      </c>
      <c r="B540" s="2" t="s">
        <v>38</v>
      </c>
      <c r="C540" s="2" t="s">
        <v>47</v>
      </c>
      <c r="D540" s="103">
        <v>41730</v>
      </c>
      <c r="E540" s="104">
        <f t="shared" si="11"/>
        <v>4</v>
      </c>
      <c r="F540" s="159" t="s">
        <v>40</v>
      </c>
      <c r="G540" s="2" t="s">
        <v>41</v>
      </c>
      <c r="H540" s="160" t="s">
        <v>42</v>
      </c>
      <c r="I540" s="2" t="s">
        <v>43</v>
      </c>
      <c r="J540" s="106">
        <v>2356889.5272892499</v>
      </c>
      <c r="K540" s="105"/>
    </row>
    <row r="541" spans="1:11" x14ac:dyDescent="0.25">
      <c r="A541" s="2" t="s">
        <v>63</v>
      </c>
      <c r="B541" s="2" t="s">
        <v>38</v>
      </c>
      <c r="C541" s="2" t="s">
        <v>47</v>
      </c>
      <c r="D541" s="103">
        <v>41760</v>
      </c>
      <c r="E541" s="104">
        <f t="shared" si="11"/>
        <v>5</v>
      </c>
      <c r="F541" s="159" t="s">
        <v>40</v>
      </c>
      <c r="G541" s="2" t="s">
        <v>41</v>
      </c>
      <c r="H541" s="160" t="s">
        <v>42</v>
      </c>
      <c r="I541" s="2" t="s">
        <v>43</v>
      </c>
      <c r="J541" s="106">
        <v>2084390.0351099998</v>
      </c>
      <c r="K541" s="105"/>
    </row>
    <row r="542" spans="1:11" x14ac:dyDescent="0.25">
      <c r="A542" s="2" t="s">
        <v>63</v>
      </c>
      <c r="B542" s="2" t="s">
        <v>38</v>
      </c>
      <c r="C542" s="2" t="s">
        <v>47</v>
      </c>
      <c r="D542" s="103">
        <v>41791</v>
      </c>
      <c r="E542" s="104">
        <f t="shared" si="11"/>
        <v>6</v>
      </c>
      <c r="F542" s="159" t="s">
        <v>40</v>
      </c>
      <c r="G542" s="2" t="s">
        <v>41</v>
      </c>
      <c r="H542" s="160" t="s">
        <v>42</v>
      </c>
      <c r="I542" s="2" t="s">
        <v>43</v>
      </c>
      <c r="J542" s="106">
        <v>2138384.6289562499</v>
      </c>
      <c r="K542" s="105"/>
    </row>
    <row r="543" spans="1:11" x14ac:dyDescent="0.25">
      <c r="A543" s="2" t="s">
        <v>63</v>
      </c>
      <c r="B543" s="2" t="s">
        <v>38</v>
      </c>
      <c r="C543" s="2" t="s">
        <v>47</v>
      </c>
      <c r="D543" s="103">
        <v>41456</v>
      </c>
      <c r="E543" s="104">
        <f t="shared" si="11"/>
        <v>7</v>
      </c>
      <c r="F543" s="159" t="s">
        <v>40</v>
      </c>
      <c r="G543" s="2" t="s">
        <v>41</v>
      </c>
      <c r="H543" s="160" t="s">
        <v>44</v>
      </c>
      <c r="I543" s="2" t="s">
        <v>43</v>
      </c>
      <c r="J543" s="106">
        <v>5139211.1177422497</v>
      </c>
      <c r="K543" s="105"/>
    </row>
    <row r="544" spans="1:11" x14ac:dyDescent="0.25">
      <c r="A544" s="2" t="s">
        <v>63</v>
      </c>
      <c r="B544" s="2" t="s">
        <v>38</v>
      </c>
      <c r="C544" s="2" t="s">
        <v>47</v>
      </c>
      <c r="D544" s="103">
        <v>41487</v>
      </c>
      <c r="E544" s="104">
        <f t="shared" si="11"/>
        <v>8</v>
      </c>
      <c r="F544" s="159" t="s">
        <v>40</v>
      </c>
      <c r="G544" s="2" t="s">
        <v>41</v>
      </c>
      <c r="H544" s="160" t="s">
        <v>44</v>
      </c>
      <c r="I544" s="2" t="s">
        <v>43</v>
      </c>
      <c r="J544" s="106">
        <v>3946004.6255270001</v>
      </c>
      <c r="K544" s="105"/>
    </row>
    <row r="545" spans="1:11" x14ac:dyDescent="0.25">
      <c r="A545" s="2" t="s">
        <v>63</v>
      </c>
      <c r="B545" s="2" t="s">
        <v>38</v>
      </c>
      <c r="C545" s="2" t="s">
        <v>47</v>
      </c>
      <c r="D545" s="103">
        <v>41518</v>
      </c>
      <c r="E545" s="104">
        <f t="shared" si="11"/>
        <v>9</v>
      </c>
      <c r="F545" s="159" t="s">
        <v>40</v>
      </c>
      <c r="G545" s="2" t="s">
        <v>41</v>
      </c>
      <c r="H545" s="160" t="s">
        <v>44</v>
      </c>
      <c r="I545" s="2" t="s">
        <v>43</v>
      </c>
      <c r="J545" s="106">
        <v>4346383.9848317504</v>
      </c>
      <c r="K545" s="105"/>
    </row>
    <row r="546" spans="1:11" x14ac:dyDescent="0.25">
      <c r="A546" s="2" t="s">
        <v>63</v>
      </c>
      <c r="B546" s="2" t="s">
        <v>38</v>
      </c>
      <c r="C546" s="2" t="s">
        <v>47</v>
      </c>
      <c r="D546" s="103">
        <v>41548</v>
      </c>
      <c r="E546" s="104">
        <f t="shared" si="11"/>
        <v>10</v>
      </c>
      <c r="F546" s="159" t="s">
        <v>40</v>
      </c>
      <c r="G546" s="2" t="s">
        <v>41</v>
      </c>
      <c r="H546" s="160" t="s">
        <v>44</v>
      </c>
      <c r="I546" s="2" t="s">
        <v>43</v>
      </c>
      <c r="J546" s="106">
        <v>4282440.7928499999</v>
      </c>
      <c r="K546" s="105"/>
    </row>
    <row r="547" spans="1:11" x14ac:dyDescent="0.25">
      <c r="A547" s="2" t="s">
        <v>63</v>
      </c>
      <c r="B547" s="2" t="s">
        <v>38</v>
      </c>
      <c r="C547" s="2" t="s">
        <v>47</v>
      </c>
      <c r="D547" s="103">
        <v>41579</v>
      </c>
      <c r="E547" s="104">
        <f t="shared" si="11"/>
        <v>11</v>
      </c>
      <c r="F547" s="159" t="s">
        <v>40</v>
      </c>
      <c r="G547" s="2" t="s">
        <v>41</v>
      </c>
      <c r="H547" s="160" t="s">
        <v>44</v>
      </c>
      <c r="I547" s="2" t="s">
        <v>43</v>
      </c>
      <c r="J547" s="106">
        <v>4041128.2704065</v>
      </c>
      <c r="K547" s="105"/>
    </row>
    <row r="548" spans="1:11" x14ac:dyDescent="0.25">
      <c r="A548" s="2" t="s">
        <v>63</v>
      </c>
      <c r="B548" s="2" t="s">
        <v>38</v>
      </c>
      <c r="C548" s="2" t="s">
        <v>47</v>
      </c>
      <c r="D548" s="103">
        <v>41609</v>
      </c>
      <c r="E548" s="104">
        <f t="shared" si="11"/>
        <v>12</v>
      </c>
      <c r="F548" s="159" t="s">
        <v>40</v>
      </c>
      <c r="G548" s="2" t="s">
        <v>41</v>
      </c>
      <c r="H548" s="160" t="s">
        <v>44</v>
      </c>
      <c r="I548" s="2" t="s">
        <v>43</v>
      </c>
      <c r="J548" s="106">
        <v>4489049.242656</v>
      </c>
      <c r="K548" s="105"/>
    </row>
    <row r="549" spans="1:11" x14ac:dyDescent="0.25">
      <c r="A549" s="2" t="s">
        <v>63</v>
      </c>
      <c r="B549" s="2" t="s">
        <v>38</v>
      </c>
      <c r="C549" s="2" t="s">
        <v>47</v>
      </c>
      <c r="D549" s="103">
        <v>41640</v>
      </c>
      <c r="E549" s="104">
        <f t="shared" si="11"/>
        <v>1</v>
      </c>
      <c r="F549" s="159" t="s">
        <v>40</v>
      </c>
      <c r="G549" s="2" t="s">
        <v>41</v>
      </c>
      <c r="H549" s="160" t="s">
        <v>44</v>
      </c>
      <c r="I549" s="2" t="s">
        <v>43</v>
      </c>
      <c r="J549" s="106">
        <v>6198904.3672349993</v>
      </c>
      <c r="K549" s="105"/>
    </row>
    <row r="550" spans="1:11" x14ac:dyDescent="0.25">
      <c r="A550" s="2" t="s">
        <v>63</v>
      </c>
      <c r="B550" s="2" t="s">
        <v>38</v>
      </c>
      <c r="C550" s="2" t="s">
        <v>47</v>
      </c>
      <c r="D550" s="103">
        <v>41671</v>
      </c>
      <c r="E550" s="104">
        <f t="shared" si="11"/>
        <v>2</v>
      </c>
      <c r="F550" s="159" t="s">
        <v>40</v>
      </c>
      <c r="G550" s="2" t="s">
        <v>41</v>
      </c>
      <c r="H550" s="160" t="s">
        <v>44</v>
      </c>
      <c r="I550" s="2" t="s">
        <v>43</v>
      </c>
      <c r="J550" s="106">
        <v>4648888.2965024998</v>
      </c>
      <c r="K550" s="105"/>
    </row>
    <row r="551" spans="1:11" x14ac:dyDescent="0.25">
      <c r="A551" s="2" t="s">
        <v>63</v>
      </c>
      <c r="B551" s="2" t="s">
        <v>38</v>
      </c>
      <c r="C551" s="2" t="s">
        <v>47</v>
      </c>
      <c r="D551" s="103">
        <v>41699</v>
      </c>
      <c r="E551" s="104">
        <f t="shared" si="11"/>
        <v>3</v>
      </c>
      <c r="F551" s="159" t="s">
        <v>40</v>
      </c>
      <c r="G551" s="2" t="s">
        <v>41</v>
      </c>
      <c r="H551" s="160" t="s">
        <v>44</v>
      </c>
      <c r="I551" s="2" t="s">
        <v>43</v>
      </c>
      <c r="J551" s="106">
        <v>5898315.4044952495</v>
      </c>
      <c r="K551" s="105"/>
    </row>
    <row r="552" spans="1:11" x14ac:dyDescent="0.25">
      <c r="A552" s="2" t="s">
        <v>63</v>
      </c>
      <c r="B552" s="2" t="s">
        <v>38</v>
      </c>
      <c r="C552" s="2" t="s">
        <v>47</v>
      </c>
      <c r="D552" s="103">
        <v>41730</v>
      </c>
      <c r="E552" s="104">
        <f t="shared" si="11"/>
        <v>4</v>
      </c>
      <c r="F552" s="159" t="s">
        <v>40</v>
      </c>
      <c r="G552" s="2" t="s">
        <v>41</v>
      </c>
      <c r="H552" s="160" t="s">
        <v>44</v>
      </c>
      <c r="I552" s="2" t="s">
        <v>43</v>
      </c>
      <c r="J552" s="106">
        <v>4664521.8484669998</v>
      </c>
      <c r="K552" s="105"/>
    </row>
    <row r="553" spans="1:11" x14ac:dyDescent="0.25">
      <c r="A553" s="2" t="s">
        <v>63</v>
      </c>
      <c r="B553" s="2" t="s">
        <v>38</v>
      </c>
      <c r="C553" s="2" t="s">
        <v>47</v>
      </c>
      <c r="D553" s="103">
        <v>41760</v>
      </c>
      <c r="E553" s="104">
        <f t="shared" si="11"/>
        <v>5</v>
      </c>
      <c r="F553" s="159" t="s">
        <v>40</v>
      </c>
      <c r="G553" s="2" t="s">
        <v>41</v>
      </c>
      <c r="H553" s="160" t="s">
        <v>44</v>
      </c>
      <c r="I553" s="2" t="s">
        <v>43</v>
      </c>
      <c r="J553" s="106">
        <v>4250449.1534670005</v>
      </c>
      <c r="K553" s="105"/>
    </row>
    <row r="554" spans="1:11" x14ac:dyDescent="0.25">
      <c r="A554" s="2" t="s">
        <v>63</v>
      </c>
      <c r="B554" s="2" t="s">
        <v>38</v>
      </c>
      <c r="C554" s="2" t="s">
        <v>47</v>
      </c>
      <c r="D554" s="103">
        <v>41791</v>
      </c>
      <c r="E554" s="104">
        <f t="shared" si="11"/>
        <v>6</v>
      </c>
      <c r="F554" s="159" t="s">
        <v>40</v>
      </c>
      <c r="G554" s="2" t="s">
        <v>41</v>
      </c>
      <c r="H554" s="160" t="s">
        <v>44</v>
      </c>
      <c r="I554" s="2" t="s">
        <v>43</v>
      </c>
      <c r="J554" s="106">
        <v>4197744.4401284996</v>
      </c>
      <c r="K554" s="105"/>
    </row>
    <row r="555" spans="1:11" x14ac:dyDescent="0.25">
      <c r="A555" s="2" t="s">
        <v>63</v>
      </c>
      <c r="B555" s="2" t="s">
        <v>38</v>
      </c>
      <c r="C555" s="2" t="s">
        <v>47</v>
      </c>
      <c r="D555" s="103">
        <v>41456</v>
      </c>
      <c r="E555" s="104">
        <f t="shared" si="11"/>
        <v>7</v>
      </c>
      <c r="F555" s="159" t="s">
        <v>40</v>
      </c>
      <c r="G555" s="2" t="s">
        <v>45</v>
      </c>
      <c r="H555" s="160" t="s">
        <v>42</v>
      </c>
      <c r="I555" s="2" t="s">
        <v>43</v>
      </c>
      <c r="J555" s="106">
        <v>2126344.3882868001</v>
      </c>
      <c r="K555" s="105"/>
    </row>
    <row r="556" spans="1:11" x14ac:dyDescent="0.25">
      <c r="A556" s="2" t="s">
        <v>63</v>
      </c>
      <c r="B556" s="2" t="s">
        <v>38</v>
      </c>
      <c r="C556" s="2" t="s">
        <v>47</v>
      </c>
      <c r="D556" s="103">
        <v>41487</v>
      </c>
      <c r="E556" s="104">
        <f t="shared" si="11"/>
        <v>8</v>
      </c>
      <c r="F556" s="159" t="s">
        <v>40</v>
      </c>
      <c r="G556" s="2" t="s">
        <v>45</v>
      </c>
      <c r="H556" s="160" t="s">
        <v>42</v>
      </c>
      <c r="I556" s="2" t="s">
        <v>43</v>
      </c>
      <c r="J556" s="106">
        <v>1830310.04721576</v>
      </c>
      <c r="K556" s="105"/>
    </row>
    <row r="557" spans="1:11" x14ac:dyDescent="0.25">
      <c r="A557" s="2" t="s">
        <v>63</v>
      </c>
      <c r="B557" s="2" t="s">
        <v>38</v>
      </c>
      <c r="C557" s="2" t="s">
        <v>47</v>
      </c>
      <c r="D557" s="103">
        <v>41518</v>
      </c>
      <c r="E557" s="104">
        <f t="shared" si="11"/>
        <v>9</v>
      </c>
      <c r="F557" s="159" t="s">
        <v>40</v>
      </c>
      <c r="G557" s="2" t="s">
        <v>45</v>
      </c>
      <c r="H557" s="160" t="s">
        <v>42</v>
      </c>
      <c r="I557" s="2" t="s">
        <v>43</v>
      </c>
      <c r="J557" s="106">
        <v>1932722.2586980001</v>
      </c>
      <c r="K557" s="105"/>
    </row>
    <row r="558" spans="1:11" x14ac:dyDescent="0.25">
      <c r="A558" s="2" t="s">
        <v>63</v>
      </c>
      <c r="B558" s="2" t="s">
        <v>38</v>
      </c>
      <c r="C558" s="2" t="s">
        <v>47</v>
      </c>
      <c r="D558" s="103">
        <v>41548</v>
      </c>
      <c r="E558" s="104">
        <f t="shared" si="11"/>
        <v>10</v>
      </c>
      <c r="F558" s="159" t="s">
        <v>40</v>
      </c>
      <c r="G558" s="2" t="s">
        <v>45</v>
      </c>
      <c r="H558" s="160" t="s">
        <v>42</v>
      </c>
      <c r="I558" s="2" t="s">
        <v>43</v>
      </c>
      <c r="J558" s="106">
        <v>1863347.8597905599</v>
      </c>
      <c r="K558" s="105"/>
    </row>
    <row r="559" spans="1:11" x14ac:dyDescent="0.25">
      <c r="A559" s="2" t="s">
        <v>63</v>
      </c>
      <c r="B559" s="2" t="s">
        <v>38</v>
      </c>
      <c r="C559" s="2" t="s">
        <v>47</v>
      </c>
      <c r="D559" s="103">
        <v>41579</v>
      </c>
      <c r="E559" s="104">
        <f t="shared" si="11"/>
        <v>11</v>
      </c>
      <c r="F559" s="159" t="s">
        <v>40</v>
      </c>
      <c r="G559" s="2" t="s">
        <v>45</v>
      </c>
      <c r="H559" s="160" t="s">
        <v>42</v>
      </c>
      <c r="I559" s="2" t="s">
        <v>43</v>
      </c>
      <c r="J559" s="106">
        <v>1772855.3065638801</v>
      </c>
      <c r="K559" s="105"/>
    </row>
    <row r="560" spans="1:11" x14ac:dyDescent="0.25">
      <c r="A560" s="2" t="s">
        <v>63</v>
      </c>
      <c r="B560" s="2" t="s">
        <v>38</v>
      </c>
      <c r="C560" s="2" t="s">
        <v>47</v>
      </c>
      <c r="D560" s="103">
        <v>41609</v>
      </c>
      <c r="E560" s="104">
        <f t="shared" si="11"/>
        <v>12</v>
      </c>
      <c r="F560" s="159" t="s">
        <v>40</v>
      </c>
      <c r="G560" s="2" t="s">
        <v>45</v>
      </c>
      <c r="H560" s="160" t="s">
        <v>42</v>
      </c>
      <c r="I560" s="2" t="s">
        <v>43</v>
      </c>
      <c r="J560" s="106">
        <v>1900808.01194328</v>
      </c>
      <c r="K560" s="105"/>
    </row>
    <row r="561" spans="1:11" x14ac:dyDescent="0.25">
      <c r="A561" s="2" t="s">
        <v>63</v>
      </c>
      <c r="B561" s="2" t="s">
        <v>38</v>
      </c>
      <c r="C561" s="2" t="s">
        <v>47</v>
      </c>
      <c r="D561" s="103">
        <v>41640</v>
      </c>
      <c r="E561" s="104">
        <f t="shared" si="11"/>
        <v>1</v>
      </c>
      <c r="F561" s="159" t="s">
        <v>40</v>
      </c>
      <c r="G561" s="2" t="s">
        <v>45</v>
      </c>
      <c r="H561" s="160" t="s">
        <v>42</v>
      </c>
      <c r="I561" s="2" t="s">
        <v>43</v>
      </c>
      <c r="J561" s="106">
        <v>2656208.4777756003</v>
      </c>
      <c r="K561" s="105"/>
    </row>
    <row r="562" spans="1:11" x14ac:dyDescent="0.25">
      <c r="A562" s="2" t="s">
        <v>63</v>
      </c>
      <c r="B562" s="2" t="s">
        <v>38</v>
      </c>
      <c r="C562" s="2" t="s">
        <v>47</v>
      </c>
      <c r="D562" s="103">
        <v>41671</v>
      </c>
      <c r="E562" s="104">
        <f t="shared" si="11"/>
        <v>2</v>
      </c>
      <c r="F562" s="159" t="s">
        <v>40</v>
      </c>
      <c r="G562" s="2" t="s">
        <v>45</v>
      </c>
      <c r="H562" s="160" t="s">
        <v>42</v>
      </c>
      <c r="I562" s="2" t="s">
        <v>43</v>
      </c>
      <c r="J562" s="106">
        <v>2616107.4378318004</v>
      </c>
      <c r="K562" s="105"/>
    </row>
    <row r="563" spans="1:11" x14ac:dyDescent="0.25">
      <c r="A563" s="2" t="s">
        <v>63</v>
      </c>
      <c r="B563" s="2" t="s">
        <v>38</v>
      </c>
      <c r="C563" s="2" t="s">
        <v>47</v>
      </c>
      <c r="D563" s="103">
        <v>41699</v>
      </c>
      <c r="E563" s="104">
        <f t="shared" si="11"/>
        <v>3</v>
      </c>
      <c r="F563" s="159" t="s">
        <v>40</v>
      </c>
      <c r="G563" s="2" t="s">
        <v>45</v>
      </c>
      <c r="H563" s="160" t="s">
        <v>42</v>
      </c>
      <c r="I563" s="2" t="s">
        <v>43</v>
      </c>
      <c r="J563" s="106">
        <v>2497537.4048039801</v>
      </c>
      <c r="K563" s="105"/>
    </row>
    <row r="564" spans="1:11" x14ac:dyDescent="0.25">
      <c r="A564" s="2" t="s">
        <v>63</v>
      </c>
      <c r="B564" s="2" t="s">
        <v>38</v>
      </c>
      <c r="C564" s="2" t="s">
        <v>47</v>
      </c>
      <c r="D564" s="103">
        <v>41730</v>
      </c>
      <c r="E564" s="104">
        <f t="shared" si="11"/>
        <v>4</v>
      </c>
      <c r="F564" s="159" t="s">
        <v>40</v>
      </c>
      <c r="G564" s="2" t="s">
        <v>45</v>
      </c>
      <c r="H564" s="160" t="s">
        <v>42</v>
      </c>
      <c r="I564" s="2" t="s">
        <v>43</v>
      </c>
      <c r="J564" s="106">
        <v>1880594.9392397199</v>
      </c>
      <c r="K564" s="105"/>
    </row>
    <row r="565" spans="1:11" x14ac:dyDescent="0.25">
      <c r="A565" s="2" t="s">
        <v>63</v>
      </c>
      <c r="B565" s="2" t="s">
        <v>38</v>
      </c>
      <c r="C565" s="2" t="s">
        <v>47</v>
      </c>
      <c r="D565" s="103">
        <v>41760</v>
      </c>
      <c r="E565" s="104">
        <f t="shared" si="11"/>
        <v>5</v>
      </c>
      <c r="F565" s="159" t="s">
        <v>40</v>
      </c>
      <c r="G565" s="2" t="s">
        <v>45</v>
      </c>
      <c r="H565" s="160" t="s">
        <v>42</v>
      </c>
      <c r="I565" s="2" t="s">
        <v>43</v>
      </c>
      <c r="J565" s="106">
        <v>1799580.2809168801</v>
      </c>
      <c r="K565" s="105"/>
    </row>
    <row r="566" spans="1:11" x14ac:dyDescent="0.25">
      <c r="A566" s="2" t="s">
        <v>63</v>
      </c>
      <c r="B566" s="2" t="s">
        <v>38</v>
      </c>
      <c r="C566" s="2" t="s">
        <v>47</v>
      </c>
      <c r="D566" s="103">
        <v>41791</v>
      </c>
      <c r="E566" s="104">
        <f t="shared" si="11"/>
        <v>6</v>
      </c>
      <c r="F566" s="159" t="s">
        <v>40</v>
      </c>
      <c r="G566" s="2" t="s">
        <v>45</v>
      </c>
      <c r="H566" s="160" t="s">
        <v>42</v>
      </c>
      <c r="I566" s="2" t="s">
        <v>43</v>
      </c>
      <c r="J566" s="106">
        <v>1962186.22557672</v>
      </c>
      <c r="K566" s="105"/>
    </row>
    <row r="567" spans="1:11" x14ac:dyDescent="0.25">
      <c r="A567" s="2" t="s">
        <v>63</v>
      </c>
      <c r="B567" s="2" t="s">
        <v>38</v>
      </c>
      <c r="C567" s="2" t="s">
        <v>47</v>
      </c>
      <c r="D567" s="103">
        <v>41456</v>
      </c>
      <c r="E567" s="104">
        <f t="shared" si="11"/>
        <v>7</v>
      </c>
      <c r="F567" s="159" t="s">
        <v>40</v>
      </c>
      <c r="G567" s="2" t="s">
        <v>45</v>
      </c>
      <c r="H567" s="160" t="s">
        <v>44</v>
      </c>
      <c r="I567" s="2" t="s">
        <v>43</v>
      </c>
      <c r="J567" s="106">
        <v>3873782.0619640001</v>
      </c>
      <c r="K567" s="105"/>
    </row>
    <row r="568" spans="1:11" x14ac:dyDescent="0.25">
      <c r="A568" s="2" t="s">
        <v>63</v>
      </c>
      <c r="B568" s="2" t="s">
        <v>38</v>
      </c>
      <c r="C568" s="2" t="s">
        <v>47</v>
      </c>
      <c r="D568" s="103">
        <v>41487</v>
      </c>
      <c r="E568" s="104">
        <f t="shared" si="11"/>
        <v>8</v>
      </c>
      <c r="F568" s="159" t="s">
        <v>40</v>
      </c>
      <c r="G568" s="2" t="s">
        <v>45</v>
      </c>
      <c r="H568" s="160" t="s">
        <v>44</v>
      </c>
      <c r="I568" s="2" t="s">
        <v>43</v>
      </c>
      <c r="J568" s="106">
        <v>3236640.6193384002</v>
      </c>
      <c r="K568" s="105"/>
    </row>
    <row r="569" spans="1:11" x14ac:dyDescent="0.25">
      <c r="A569" s="2" t="s">
        <v>63</v>
      </c>
      <c r="B569" s="2" t="s">
        <v>38</v>
      </c>
      <c r="C569" s="2" t="s">
        <v>47</v>
      </c>
      <c r="D569" s="103">
        <v>41518</v>
      </c>
      <c r="E569" s="104">
        <f t="shared" si="11"/>
        <v>9</v>
      </c>
      <c r="F569" s="159" t="s">
        <v>40</v>
      </c>
      <c r="G569" s="2" t="s">
        <v>45</v>
      </c>
      <c r="H569" s="160" t="s">
        <v>44</v>
      </c>
      <c r="I569" s="2" t="s">
        <v>43</v>
      </c>
      <c r="J569" s="106">
        <v>3452365.4743496003</v>
      </c>
      <c r="K569" s="105"/>
    </row>
    <row r="570" spans="1:11" x14ac:dyDescent="0.25">
      <c r="A570" s="2" t="s">
        <v>63</v>
      </c>
      <c r="B570" s="2" t="s">
        <v>38</v>
      </c>
      <c r="C570" s="2" t="s">
        <v>47</v>
      </c>
      <c r="D570" s="103">
        <v>41548</v>
      </c>
      <c r="E570" s="104">
        <f t="shared" si="11"/>
        <v>10</v>
      </c>
      <c r="F570" s="159" t="s">
        <v>40</v>
      </c>
      <c r="G570" s="2" t="s">
        <v>45</v>
      </c>
      <c r="H570" s="160" t="s">
        <v>44</v>
      </c>
      <c r="I570" s="2" t="s">
        <v>43</v>
      </c>
      <c r="J570" s="106">
        <v>3356591.8241904001</v>
      </c>
      <c r="K570" s="105"/>
    </row>
    <row r="571" spans="1:11" x14ac:dyDescent="0.25">
      <c r="A571" s="2" t="s">
        <v>63</v>
      </c>
      <c r="B571" s="2" t="s">
        <v>38</v>
      </c>
      <c r="C571" s="2" t="s">
        <v>47</v>
      </c>
      <c r="D571" s="103">
        <v>41579</v>
      </c>
      <c r="E571" s="104">
        <f t="shared" si="11"/>
        <v>11</v>
      </c>
      <c r="F571" s="159" t="s">
        <v>40</v>
      </c>
      <c r="G571" s="2" t="s">
        <v>45</v>
      </c>
      <c r="H571" s="160" t="s">
        <v>44</v>
      </c>
      <c r="I571" s="2" t="s">
        <v>43</v>
      </c>
      <c r="J571" s="106">
        <v>3011576.2034932002</v>
      </c>
      <c r="K571" s="105"/>
    </row>
    <row r="572" spans="1:11" x14ac:dyDescent="0.25">
      <c r="A572" s="2" t="s">
        <v>63</v>
      </c>
      <c r="B572" s="2" t="s">
        <v>38</v>
      </c>
      <c r="C572" s="2" t="s">
        <v>47</v>
      </c>
      <c r="D572" s="103">
        <v>41609</v>
      </c>
      <c r="E572" s="104">
        <f t="shared" si="11"/>
        <v>12</v>
      </c>
      <c r="F572" s="159" t="s">
        <v>40</v>
      </c>
      <c r="G572" s="2" t="s">
        <v>45</v>
      </c>
      <c r="H572" s="160" t="s">
        <v>44</v>
      </c>
      <c r="I572" s="2" t="s">
        <v>43</v>
      </c>
      <c r="J572" s="106">
        <v>3605073.1360128</v>
      </c>
      <c r="K572" s="105"/>
    </row>
    <row r="573" spans="1:11" x14ac:dyDescent="0.25">
      <c r="A573" s="2" t="s">
        <v>63</v>
      </c>
      <c r="B573" s="2" t="s">
        <v>38</v>
      </c>
      <c r="C573" s="2" t="s">
        <v>47</v>
      </c>
      <c r="D573" s="103">
        <v>41640</v>
      </c>
      <c r="E573" s="104">
        <f t="shared" si="11"/>
        <v>1</v>
      </c>
      <c r="F573" s="159" t="s">
        <v>40</v>
      </c>
      <c r="G573" s="2" t="s">
        <v>45</v>
      </c>
      <c r="H573" s="160" t="s">
        <v>44</v>
      </c>
      <c r="I573" s="2" t="s">
        <v>43</v>
      </c>
      <c r="J573" s="106">
        <v>5213462.9938199995</v>
      </c>
      <c r="K573" s="105"/>
    </row>
    <row r="574" spans="1:11" x14ac:dyDescent="0.25">
      <c r="A574" s="2" t="s">
        <v>63</v>
      </c>
      <c r="B574" s="2" t="s">
        <v>38</v>
      </c>
      <c r="C574" s="2" t="s">
        <v>47</v>
      </c>
      <c r="D574" s="103">
        <v>41671</v>
      </c>
      <c r="E574" s="104">
        <f t="shared" si="11"/>
        <v>2</v>
      </c>
      <c r="F574" s="159" t="s">
        <v>40</v>
      </c>
      <c r="G574" s="2" t="s">
        <v>45</v>
      </c>
      <c r="H574" s="160" t="s">
        <v>44</v>
      </c>
      <c r="I574" s="2" t="s">
        <v>43</v>
      </c>
      <c r="J574" s="106">
        <v>4601973.0645340011</v>
      </c>
      <c r="K574" s="105"/>
    </row>
    <row r="575" spans="1:11" x14ac:dyDescent="0.25">
      <c r="A575" s="2" t="s">
        <v>63</v>
      </c>
      <c r="B575" s="2" t="s">
        <v>38</v>
      </c>
      <c r="C575" s="2" t="s">
        <v>47</v>
      </c>
      <c r="D575" s="103">
        <v>41699</v>
      </c>
      <c r="E575" s="104">
        <f t="shared" si="11"/>
        <v>3</v>
      </c>
      <c r="F575" s="159" t="s">
        <v>40</v>
      </c>
      <c r="G575" s="2" t="s">
        <v>45</v>
      </c>
      <c r="H575" s="160" t="s">
        <v>44</v>
      </c>
      <c r="I575" s="2" t="s">
        <v>43</v>
      </c>
      <c r="J575" s="106">
        <v>4341474.4526009997</v>
      </c>
      <c r="K575" s="105"/>
    </row>
    <row r="576" spans="1:11" x14ac:dyDescent="0.25">
      <c r="A576" s="2" t="s">
        <v>63</v>
      </c>
      <c r="B576" s="2" t="s">
        <v>38</v>
      </c>
      <c r="C576" s="2" t="s">
        <v>47</v>
      </c>
      <c r="D576" s="103">
        <v>41730</v>
      </c>
      <c r="E576" s="104">
        <f t="shared" si="11"/>
        <v>4</v>
      </c>
      <c r="F576" s="159" t="s">
        <v>40</v>
      </c>
      <c r="G576" s="2" t="s">
        <v>45</v>
      </c>
      <c r="H576" s="160" t="s">
        <v>44</v>
      </c>
      <c r="I576" s="2" t="s">
        <v>43</v>
      </c>
      <c r="J576" s="106">
        <v>4348448.7778535997</v>
      </c>
      <c r="K576" s="105"/>
    </row>
    <row r="577" spans="1:11" x14ac:dyDescent="0.25">
      <c r="A577" s="2" t="s">
        <v>63</v>
      </c>
      <c r="B577" s="2" t="s">
        <v>38</v>
      </c>
      <c r="C577" s="2" t="s">
        <v>47</v>
      </c>
      <c r="D577" s="103">
        <v>41760</v>
      </c>
      <c r="E577" s="104">
        <f t="shared" si="11"/>
        <v>5</v>
      </c>
      <c r="F577" s="159" t="s">
        <v>40</v>
      </c>
      <c r="G577" s="2" t="s">
        <v>45</v>
      </c>
      <c r="H577" s="160" t="s">
        <v>44</v>
      </c>
      <c r="I577" s="2" t="s">
        <v>43</v>
      </c>
      <c r="J577" s="106">
        <v>3249860.6738448003</v>
      </c>
      <c r="K577" s="105"/>
    </row>
    <row r="578" spans="1:11" x14ac:dyDescent="0.25">
      <c r="A578" s="2" t="s">
        <v>63</v>
      </c>
      <c r="B578" s="2" t="s">
        <v>38</v>
      </c>
      <c r="C578" s="2" t="s">
        <v>47</v>
      </c>
      <c r="D578" s="103">
        <v>41791</v>
      </c>
      <c r="E578" s="104">
        <f t="shared" si="11"/>
        <v>6</v>
      </c>
      <c r="F578" s="159" t="s">
        <v>40</v>
      </c>
      <c r="G578" s="2" t="s">
        <v>45</v>
      </c>
      <c r="H578" s="160" t="s">
        <v>44</v>
      </c>
      <c r="I578" s="2" t="s">
        <v>43</v>
      </c>
      <c r="J578" s="106">
        <v>3447637.2776856003</v>
      </c>
      <c r="K578" s="105"/>
    </row>
    <row r="579" spans="1:11" x14ac:dyDescent="0.25">
      <c r="A579" s="2" t="s">
        <v>63</v>
      </c>
      <c r="B579" s="2" t="s">
        <v>38</v>
      </c>
      <c r="C579" s="2" t="s">
        <v>47</v>
      </c>
      <c r="D579" s="103">
        <v>41456</v>
      </c>
      <c r="E579" s="104">
        <f t="shared" si="11"/>
        <v>7</v>
      </c>
      <c r="F579" s="159" t="s">
        <v>40</v>
      </c>
      <c r="G579" s="2" t="s">
        <v>46</v>
      </c>
      <c r="H579" s="160" t="s">
        <v>42</v>
      </c>
      <c r="I579" s="2" t="s">
        <v>43</v>
      </c>
      <c r="J579" s="106">
        <v>4205710.5050467979</v>
      </c>
      <c r="K579" s="105"/>
    </row>
    <row r="580" spans="1:11" x14ac:dyDescent="0.25">
      <c r="A580" s="2" t="s">
        <v>63</v>
      </c>
      <c r="B580" s="2" t="s">
        <v>38</v>
      </c>
      <c r="C580" s="2" t="s">
        <v>47</v>
      </c>
      <c r="D580" s="103">
        <v>41487</v>
      </c>
      <c r="E580" s="104">
        <f t="shared" si="11"/>
        <v>8</v>
      </c>
      <c r="F580" s="159" t="s">
        <v>40</v>
      </c>
      <c r="G580" s="2" t="s">
        <v>46</v>
      </c>
      <c r="H580" s="160" t="s">
        <v>42</v>
      </c>
      <c r="I580" s="2" t="s">
        <v>43</v>
      </c>
      <c r="J580" s="106">
        <v>3388330.7652803189</v>
      </c>
      <c r="K580" s="105"/>
    </row>
    <row r="581" spans="1:11" x14ac:dyDescent="0.25">
      <c r="A581" s="2" t="s">
        <v>63</v>
      </c>
      <c r="B581" s="2" t="s">
        <v>38</v>
      </c>
      <c r="C581" s="2" t="s">
        <v>47</v>
      </c>
      <c r="D581" s="103">
        <v>41518</v>
      </c>
      <c r="E581" s="104">
        <f t="shared" si="11"/>
        <v>9</v>
      </c>
      <c r="F581" s="159" t="s">
        <v>40</v>
      </c>
      <c r="G581" s="2" t="s">
        <v>46</v>
      </c>
      <c r="H581" s="160" t="s">
        <v>42</v>
      </c>
      <c r="I581" s="2" t="s">
        <v>43</v>
      </c>
      <c r="J581" s="106">
        <v>4067080.518160814</v>
      </c>
      <c r="K581" s="105"/>
    </row>
    <row r="582" spans="1:11" x14ac:dyDescent="0.25">
      <c r="A582" s="2" t="s">
        <v>63</v>
      </c>
      <c r="B582" s="2" t="s">
        <v>38</v>
      </c>
      <c r="C582" s="2" t="s">
        <v>47</v>
      </c>
      <c r="D582" s="103">
        <v>41548</v>
      </c>
      <c r="E582" s="104">
        <f t="shared" si="11"/>
        <v>10</v>
      </c>
      <c r="F582" s="159" t="s">
        <v>40</v>
      </c>
      <c r="G582" s="2" t="s">
        <v>46</v>
      </c>
      <c r="H582" s="160" t="s">
        <v>42</v>
      </c>
      <c r="I582" s="2" t="s">
        <v>43</v>
      </c>
      <c r="J582" s="106">
        <v>3744069.5923996787</v>
      </c>
      <c r="K582" s="105"/>
    </row>
    <row r="583" spans="1:11" x14ac:dyDescent="0.25">
      <c r="A583" s="2" t="s">
        <v>63</v>
      </c>
      <c r="B583" s="2" t="s">
        <v>38</v>
      </c>
      <c r="C583" s="2" t="s">
        <v>47</v>
      </c>
      <c r="D583" s="103">
        <v>41579</v>
      </c>
      <c r="E583" s="104">
        <f t="shared" si="11"/>
        <v>11</v>
      </c>
      <c r="F583" s="159" t="s">
        <v>40</v>
      </c>
      <c r="G583" s="2" t="s">
        <v>46</v>
      </c>
      <c r="H583" s="160" t="s">
        <v>42</v>
      </c>
      <c r="I583" s="2" t="s">
        <v>43</v>
      </c>
      <c r="J583" s="106">
        <v>3462813.1125993291</v>
      </c>
      <c r="K583" s="105"/>
    </row>
    <row r="584" spans="1:11" x14ac:dyDescent="0.25">
      <c r="A584" s="2" t="s">
        <v>63</v>
      </c>
      <c r="B584" s="2" t="s">
        <v>38</v>
      </c>
      <c r="C584" s="2" t="s">
        <v>47</v>
      </c>
      <c r="D584" s="103">
        <v>41609</v>
      </c>
      <c r="E584" s="104">
        <f t="shared" si="11"/>
        <v>12</v>
      </c>
      <c r="F584" s="159" t="s">
        <v>40</v>
      </c>
      <c r="G584" s="2" t="s">
        <v>46</v>
      </c>
      <c r="H584" s="160" t="s">
        <v>42</v>
      </c>
      <c r="I584" s="2" t="s">
        <v>43</v>
      </c>
      <c r="J584" s="106">
        <v>3568361.8434775192</v>
      </c>
      <c r="K584" s="105"/>
    </row>
    <row r="585" spans="1:11" x14ac:dyDescent="0.25">
      <c r="A585" s="2" t="s">
        <v>63</v>
      </c>
      <c r="B585" s="2" t="s">
        <v>38</v>
      </c>
      <c r="C585" s="2" t="s">
        <v>47</v>
      </c>
      <c r="D585" s="103">
        <v>41640</v>
      </c>
      <c r="E585" s="104">
        <f t="shared" si="11"/>
        <v>1</v>
      </c>
      <c r="F585" s="159" t="s">
        <v>40</v>
      </c>
      <c r="G585" s="2" t="s">
        <v>46</v>
      </c>
      <c r="H585" s="160" t="s">
        <v>42</v>
      </c>
      <c r="I585" s="2" t="s">
        <v>43</v>
      </c>
      <c r="J585" s="106">
        <v>5471503.3322801981</v>
      </c>
      <c r="K585" s="105"/>
    </row>
    <row r="586" spans="1:11" x14ac:dyDescent="0.25">
      <c r="A586" s="2" t="s">
        <v>63</v>
      </c>
      <c r="B586" s="2" t="s">
        <v>38</v>
      </c>
      <c r="C586" s="2" t="s">
        <v>47</v>
      </c>
      <c r="D586" s="103">
        <v>41671</v>
      </c>
      <c r="E586" s="104">
        <f t="shared" si="11"/>
        <v>2</v>
      </c>
      <c r="F586" s="159" t="s">
        <v>40</v>
      </c>
      <c r="G586" s="2" t="s">
        <v>46</v>
      </c>
      <c r="H586" s="160" t="s">
        <v>42</v>
      </c>
      <c r="I586" s="2" t="s">
        <v>43</v>
      </c>
      <c r="J586" s="106">
        <v>5059522.5801976481</v>
      </c>
      <c r="K586" s="105"/>
    </row>
    <row r="587" spans="1:11" x14ac:dyDescent="0.25">
      <c r="A587" s="2" t="s">
        <v>63</v>
      </c>
      <c r="B587" s="2" t="s">
        <v>38</v>
      </c>
      <c r="C587" s="2" t="s">
        <v>47</v>
      </c>
      <c r="D587" s="103">
        <v>41699</v>
      </c>
      <c r="E587" s="104">
        <f t="shared" si="11"/>
        <v>3</v>
      </c>
      <c r="F587" s="159" t="s">
        <v>40</v>
      </c>
      <c r="G587" s="2" t="s">
        <v>46</v>
      </c>
      <c r="H587" s="160" t="s">
        <v>42</v>
      </c>
      <c r="I587" s="2" t="s">
        <v>43</v>
      </c>
      <c r="J587" s="106">
        <v>4550701.2166301943</v>
      </c>
      <c r="K587" s="105"/>
    </row>
    <row r="588" spans="1:11" x14ac:dyDescent="0.25">
      <c r="A588" s="2" t="s">
        <v>63</v>
      </c>
      <c r="B588" s="2" t="s">
        <v>38</v>
      </c>
      <c r="C588" s="2" t="s">
        <v>47</v>
      </c>
      <c r="D588" s="103">
        <v>41730</v>
      </c>
      <c r="E588" s="104">
        <f t="shared" si="11"/>
        <v>4</v>
      </c>
      <c r="F588" s="159" t="s">
        <v>40</v>
      </c>
      <c r="G588" s="2" t="s">
        <v>46</v>
      </c>
      <c r="H588" s="160" t="s">
        <v>42</v>
      </c>
      <c r="I588" s="2" t="s">
        <v>43</v>
      </c>
      <c r="J588" s="106">
        <v>4783246.4214486899</v>
      </c>
      <c r="K588" s="105"/>
    </row>
    <row r="589" spans="1:11" x14ac:dyDescent="0.25">
      <c r="A589" s="2" t="s">
        <v>63</v>
      </c>
      <c r="B589" s="2" t="s">
        <v>38</v>
      </c>
      <c r="C589" s="2" t="s">
        <v>47</v>
      </c>
      <c r="D589" s="103">
        <v>41760</v>
      </c>
      <c r="E589" s="104">
        <f t="shared" si="11"/>
        <v>5</v>
      </c>
      <c r="F589" s="159" t="s">
        <v>40</v>
      </c>
      <c r="G589" s="2" t="s">
        <v>46</v>
      </c>
      <c r="H589" s="160" t="s">
        <v>42</v>
      </c>
      <c r="I589" s="2" t="s">
        <v>43</v>
      </c>
      <c r="J589" s="106">
        <v>3615900.6923301592</v>
      </c>
      <c r="K589" s="105"/>
    </row>
    <row r="590" spans="1:11" x14ac:dyDescent="0.25">
      <c r="A590" s="2" t="s">
        <v>63</v>
      </c>
      <c r="B590" s="2" t="s">
        <v>38</v>
      </c>
      <c r="C590" s="2" t="s">
        <v>47</v>
      </c>
      <c r="D590" s="103">
        <v>41791</v>
      </c>
      <c r="E590" s="104">
        <f t="shared" si="11"/>
        <v>6</v>
      </c>
      <c r="F590" s="159" t="s">
        <v>40</v>
      </c>
      <c r="G590" s="2" t="s">
        <v>46</v>
      </c>
      <c r="H590" s="160" t="s">
        <v>42</v>
      </c>
      <c r="I590" s="2" t="s">
        <v>43</v>
      </c>
      <c r="J590" s="106">
        <v>3879202.5837155385</v>
      </c>
      <c r="K590" s="105"/>
    </row>
    <row r="591" spans="1:11" x14ac:dyDescent="0.25">
      <c r="A591" s="2" t="s">
        <v>63</v>
      </c>
      <c r="B591" s="2" t="s">
        <v>38</v>
      </c>
      <c r="C591" s="2" t="s">
        <v>48</v>
      </c>
      <c r="D591" s="103">
        <v>41456</v>
      </c>
      <c r="E591" s="104">
        <f>MONTH(D591)</f>
        <v>7</v>
      </c>
      <c r="F591" s="159" t="s">
        <v>40</v>
      </c>
      <c r="G591" s="2" t="s">
        <v>41</v>
      </c>
      <c r="H591" s="160" t="s">
        <v>42</v>
      </c>
      <c r="I591" s="2" t="s">
        <v>43</v>
      </c>
      <c r="J591" s="106">
        <v>1689221.1490034999</v>
      </c>
      <c r="K591" s="105"/>
    </row>
    <row r="592" spans="1:11" x14ac:dyDescent="0.25">
      <c r="A592" s="2" t="s">
        <v>63</v>
      </c>
      <c r="B592" s="2" t="s">
        <v>38</v>
      </c>
      <c r="C592" s="2" t="s">
        <v>48</v>
      </c>
      <c r="D592" s="103">
        <v>41487</v>
      </c>
      <c r="E592" s="104">
        <f t="shared" ref="E592:E655" si="12">MONTH(D592)</f>
        <v>8</v>
      </c>
      <c r="F592" s="159" t="s">
        <v>40</v>
      </c>
      <c r="G592" s="2" t="s">
        <v>41</v>
      </c>
      <c r="H592" s="160" t="s">
        <v>42</v>
      </c>
      <c r="I592" s="2" t="s">
        <v>43</v>
      </c>
      <c r="J592" s="106">
        <v>2059921.8667754997</v>
      </c>
      <c r="K592" s="105"/>
    </row>
    <row r="593" spans="1:11" x14ac:dyDescent="0.25">
      <c r="A593" s="2" t="s">
        <v>63</v>
      </c>
      <c r="B593" s="2" t="s">
        <v>38</v>
      </c>
      <c r="C593" s="2" t="s">
        <v>48</v>
      </c>
      <c r="D593" s="103">
        <v>41518</v>
      </c>
      <c r="E593" s="104">
        <f t="shared" si="12"/>
        <v>9</v>
      </c>
      <c r="F593" s="159" t="s">
        <v>40</v>
      </c>
      <c r="G593" s="2" t="s">
        <v>41</v>
      </c>
      <c r="H593" s="160" t="s">
        <v>42</v>
      </c>
      <c r="I593" s="2" t="s">
        <v>43</v>
      </c>
      <c r="J593" s="106">
        <v>1793176.531129</v>
      </c>
      <c r="K593" s="105"/>
    </row>
    <row r="594" spans="1:11" x14ac:dyDescent="0.25">
      <c r="A594" s="2" t="s">
        <v>63</v>
      </c>
      <c r="B594" s="2" t="s">
        <v>38</v>
      </c>
      <c r="C594" s="2" t="s">
        <v>48</v>
      </c>
      <c r="D594" s="103">
        <v>41548</v>
      </c>
      <c r="E594" s="104">
        <f t="shared" si="12"/>
        <v>10</v>
      </c>
      <c r="F594" s="159" t="s">
        <v>40</v>
      </c>
      <c r="G594" s="2" t="s">
        <v>41</v>
      </c>
      <c r="H594" s="160" t="s">
        <v>42</v>
      </c>
      <c r="I594" s="2" t="s">
        <v>43</v>
      </c>
      <c r="J594" s="106">
        <v>1547855.7555440001</v>
      </c>
      <c r="K594" s="105"/>
    </row>
    <row r="595" spans="1:11" x14ac:dyDescent="0.25">
      <c r="A595" s="2" t="s">
        <v>63</v>
      </c>
      <c r="B595" s="2" t="s">
        <v>38</v>
      </c>
      <c r="C595" s="2" t="s">
        <v>48</v>
      </c>
      <c r="D595" s="103">
        <v>41579</v>
      </c>
      <c r="E595" s="104">
        <f t="shared" si="12"/>
        <v>11</v>
      </c>
      <c r="F595" s="159" t="s">
        <v>40</v>
      </c>
      <c r="G595" s="2" t="s">
        <v>41</v>
      </c>
      <c r="H595" s="160" t="s">
        <v>42</v>
      </c>
      <c r="I595" s="2" t="s">
        <v>43</v>
      </c>
      <c r="J595" s="106">
        <v>1621360.3148906252</v>
      </c>
      <c r="K595" s="105"/>
    </row>
    <row r="596" spans="1:11" x14ac:dyDescent="0.25">
      <c r="A596" s="2" t="s">
        <v>63</v>
      </c>
      <c r="B596" s="2" t="s">
        <v>38</v>
      </c>
      <c r="C596" s="2" t="s">
        <v>48</v>
      </c>
      <c r="D596" s="103">
        <v>41609</v>
      </c>
      <c r="E596" s="104">
        <f t="shared" si="12"/>
        <v>12</v>
      </c>
      <c r="F596" s="159" t="s">
        <v>40</v>
      </c>
      <c r="G596" s="2" t="s">
        <v>41</v>
      </c>
      <c r="H596" s="160" t="s">
        <v>42</v>
      </c>
      <c r="I596" s="2" t="s">
        <v>43</v>
      </c>
      <c r="J596" s="106">
        <v>1330451.9418015</v>
      </c>
      <c r="K596" s="105"/>
    </row>
    <row r="597" spans="1:11" x14ac:dyDescent="0.25">
      <c r="A597" s="2" t="s">
        <v>63</v>
      </c>
      <c r="B597" s="2" t="s">
        <v>38</v>
      </c>
      <c r="C597" s="2" t="s">
        <v>48</v>
      </c>
      <c r="D597" s="103">
        <v>41640</v>
      </c>
      <c r="E597" s="104">
        <f t="shared" si="12"/>
        <v>1</v>
      </c>
      <c r="F597" s="159" t="s">
        <v>40</v>
      </c>
      <c r="G597" s="2" t="s">
        <v>41</v>
      </c>
      <c r="H597" s="160" t="s">
        <v>42</v>
      </c>
      <c r="I597" s="2" t="s">
        <v>43</v>
      </c>
      <c r="J597" s="106">
        <v>2228780.4880005</v>
      </c>
      <c r="K597" s="105"/>
    </row>
    <row r="598" spans="1:11" x14ac:dyDescent="0.25">
      <c r="A598" s="2" t="s">
        <v>63</v>
      </c>
      <c r="B598" s="2" t="s">
        <v>38</v>
      </c>
      <c r="C598" s="2" t="s">
        <v>48</v>
      </c>
      <c r="D598" s="103">
        <v>41671</v>
      </c>
      <c r="E598" s="104">
        <f t="shared" si="12"/>
        <v>2</v>
      </c>
      <c r="F598" s="159" t="s">
        <v>40</v>
      </c>
      <c r="G598" s="2" t="s">
        <v>41</v>
      </c>
      <c r="H598" s="160" t="s">
        <v>42</v>
      </c>
      <c r="I598" s="2" t="s">
        <v>43</v>
      </c>
      <c r="J598" s="106">
        <v>2185969.2785069998</v>
      </c>
      <c r="K598" s="105"/>
    </row>
    <row r="599" spans="1:11" x14ac:dyDescent="0.25">
      <c r="A599" s="2" t="s">
        <v>63</v>
      </c>
      <c r="B599" s="2" t="s">
        <v>38</v>
      </c>
      <c r="C599" s="2" t="s">
        <v>48</v>
      </c>
      <c r="D599" s="103">
        <v>41699</v>
      </c>
      <c r="E599" s="104">
        <f t="shared" si="12"/>
        <v>3</v>
      </c>
      <c r="F599" s="159" t="s">
        <v>40</v>
      </c>
      <c r="G599" s="2" t="s">
        <v>41</v>
      </c>
      <c r="H599" s="160" t="s">
        <v>42</v>
      </c>
      <c r="I599" s="2" t="s">
        <v>43</v>
      </c>
      <c r="J599" s="106">
        <v>1950392.0613048752</v>
      </c>
      <c r="K599" s="105"/>
    </row>
    <row r="600" spans="1:11" x14ac:dyDescent="0.25">
      <c r="A600" s="2" t="s">
        <v>63</v>
      </c>
      <c r="B600" s="2" t="s">
        <v>38</v>
      </c>
      <c r="C600" s="2" t="s">
        <v>48</v>
      </c>
      <c r="D600" s="103">
        <v>41730</v>
      </c>
      <c r="E600" s="104">
        <f t="shared" si="12"/>
        <v>4</v>
      </c>
      <c r="F600" s="159" t="s">
        <v>40</v>
      </c>
      <c r="G600" s="2" t="s">
        <v>41</v>
      </c>
      <c r="H600" s="160" t="s">
        <v>42</v>
      </c>
      <c r="I600" s="2" t="s">
        <v>43</v>
      </c>
      <c r="J600" s="106">
        <v>1986295.0526719999</v>
      </c>
      <c r="K600" s="105"/>
    </row>
    <row r="601" spans="1:11" x14ac:dyDescent="0.25">
      <c r="A601" s="2" t="s">
        <v>63</v>
      </c>
      <c r="B601" s="2" t="s">
        <v>38</v>
      </c>
      <c r="C601" s="2" t="s">
        <v>48</v>
      </c>
      <c r="D601" s="103">
        <v>41760</v>
      </c>
      <c r="E601" s="104">
        <f t="shared" si="12"/>
        <v>5</v>
      </c>
      <c r="F601" s="159" t="s">
        <v>40</v>
      </c>
      <c r="G601" s="2" t="s">
        <v>41</v>
      </c>
      <c r="H601" s="160" t="s">
        <v>42</v>
      </c>
      <c r="I601" s="2" t="s">
        <v>43</v>
      </c>
      <c r="J601" s="106">
        <v>2071155.7982568748</v>
      </c>
      <c r="K601" s="105"/>
    </row>
    <row r="602" spans="1:11" x14ac:dyDescent="0.25">
      <c r="A602" s="2" t="s">
        <v>63</v>
      </c>
      <c r="B602" s="2" t="s">
        <v>38</v>
      </c>
      <c r="C602" s="2" t="s">
        <v>48</v>
      </c>
      <c r="D602" s="103">
        <v>41791</v>
      </c>
      <c r="E602" s="104">
        <f t="shared" si="12"/>
        <v>6</v>
      </c>
      <c r="F602" s="159" t="s">
        <v>40</v>
      </c>
      <c r="G602" s="2" t="s">
        <v>41</v>
      </c>
      <c r="H602" s="160" t="s">
        <v>42</v>
      </c>
      <c r="I602" s="2" t="s">
        <v>43</v>
      </c>
      <c r="J602" s="106">
        <v>2273512.0860041254</v>
      </c>
      <c r="K602" s="105"/>
    </row>
    <row r="603" spans="1:11" x14ac:dyDescent="0.25">
      <c r="A603" s="2" t="s">
        <v>63</v>
      </c>
      <c r="B603" s="2" t="s">
        <v>38</v>
      </c>
      <c r="C603" s="2" t="s">
        <v>48</v>
      </c>
      <c r="D603" s="103">
        <v>41456</v>
      </c>
      <c r="E603" s="104">
        <f t="shared" si="12"/>
        <v>7</v>
      </c>
      <c r="F603" s="159" t="s">
        <v>40</v>
      </c>
      <c r="G603" s="2" t="s">
        <v>41</v>
      </c>
      <c r="H603" s="160" t="s">
        <v>44</v>
      </c>
      <c r="I603" s="2" t="s">
        <v>43</v>
      </c>
      <c r="J603" s="106">
        <v>3229019.3481892501</v>
      </c>
      <c r="K603" s="105"/>
    </row>
    <row r="604" spans="1:11" x14ac:dyDescent="0.25">
      <c r="A604" s="2" t="s">
        <v>63</v>
      </c>
      <c r="B604" s="2" t="s">
        <v>38</v>
      </c>
      <c r="C604" s="2" t="s">
        <v>48</v>
      </c>
      <c r="D604" s="103">
        <v>41487</v>
      </c>
      <c r="E604" s="104">
        <f t="shared" si="12"/>
        <v>8</v>
      </c>
      <c r="F604" s="159" t="s">
        <v>40</v>
      </c>
      <c r="G604" s="2" t="s">
        <v>41</v>
      </c>
      <c r="H604" s="160" t="s">
        <v>44</v>
      </c>
      <c r="I604" s="2" t="s">
        <v>43</v>
      </c>
      <c r="J604" s="106">
        <v>3998074.953249</v>
      </c>
      <c r="K604" s="105"/>
    </row>
    <row r="605" spans="1:11" x14ac:dyDescent="0.25">
      <c r="A605" s="2" t="s">
        <v>63</v>
      </c>
      <c r="B605" s="2" t="s">
        <v>38</v>
      </c>
      <c r="C605" s="2" t="s">
        <v>48</v>
      </c>
      <c r="D605" s="103">
        <v>41518</v>
      </c>
      <c r="E605" s="104">
        <f t="shared" si="12"/>
        <v>9</v>
      </c>
      <c r="F605" s="159" t="s">
        <v>40</v>
      </c>
      <c r="G605" s="2" t="s">
        <v>41</v>
      </c>
      <c r="H605" s="160" t="s">
        <v>44</v>
      </c>
      <c r="I605" s="2" t="s">
        <v>43</v>
      </c>
      <c r="J605" s="106">
        <v>3458560.3451040001</v>
      </c>
      <c r="K605" s="105"/>
    </row>
    <row r="606" spans="1:11" x14ac:dyDescent="0.25">
      <c r="A606" s="2" t="s">
        <v>63</v>
      </c>
      <c r="B606" s="2" t="s">
        <v>38</v>
      </c>
      <c r="C606" s="2" t="s">
        <v>48</v>
      </c>
      <c r="D606" s="103">
        <v>41548</v>
      </c>
      <c r="E606" s="104">
        <f t="shared" si="12"/>
        <v>10</v>
      </c>
      <c r="F606" s="159" t="s">
        <v>40</v>
      </c>
      <c r="G606" s="2" t="s">
        <v>41</v>
      </c>
      <c r="H606" s="160" t="s">
        <v>44</v>
      </c>
      <c r="I606" s="2" t="s">
        <v>43</v>
      </c>
      <c r="J606" s="106">
        <v>2863773.4980290001</v>
      </c>
      <c r="K606" s="105"/>
    </row>
    <row r="607" spans="1:11" x14ac:dyDescent="0.25">
      <c r="A607" s="2" t="s">
        <v>63</v>
      </c>
      <c r="B607" s="2" t="s">
        <v>38</v>
      </c>
      <c r="C607" s="2" t="s">
        <v>48</v>
      </c>
      <c r="D607" s="103">
        <v>41579</v>
      </c>
      <c r="E607" s="104">
        <f t="shared" si="12"/>
        <v>11</v>
      </c>
      <c r="F607" s="159" t="s">
        <v>40</v>
      </c>
      <c r="G607" s="2" t="s">
        <v>41</v>
      </c>
      <c r="H607" s="160" t="s">
        <v>44</v>
      </c>
      <c r="I607" s="2" t="s">
        <v>43</v>
      </c>
      <c r="J607" s="106">
        <v>3126213.72064</v>
      </c>
      <c r="K607" s="105"/>
    </row>
    <row r="608" spans="1:11" x14ac:dyDescent="0.25">
      <c r="A608" s="2" t="s">
        <v>63</v>
      </c>
      <c r="B608" s="2" t="s">
        <v>38</v>
      </c>
      <c r="C608" s="2" t="s">
        <v>48</v>
      </c>
      <c r="D608" s="103">
        <v>41609</v>
      </c>
      <c r="E608" s="104">
        <f t="shared" si="12"/>
        <v>12</v>
      </c>
      <c r="F608" s="159" t="s">
        <v>40</v>
      </c>
      <c r="G608" s="2" t="s">
        <v>41</v>
      </c>
      <c r="H608" s="160" t="s">
        <v>44</v>
      </c>
      <c r="I608" s="2" t="s">
        <v>43</v>
      </c>
      <c r="J608" s="106">
        <v>2691566.5882560001</v>
      </c>
      <c r="K608" s="105"/>
    </row>
    <row r="609" spans="1:11" x14ac:dyDescent="0.25">
      <c r="A609" s="2" t="s">
        <v>63</v>
      </c>
      <c r="B609" s="2" t="s">
        <v>38</v>
      </c>
      <c r="C609" s="2" t="s">
        <v>48</v>
      </c>
      <c r="D609" s="103">
        <v>41640</v>
      </c>
      <c r="E609" s="104">
        <f t="shared" si="12"/>
        <v>1</v>
      </c>
      <c r="F609" s="159" t="s">
        <v>40</v>
      </c>
      <c r="G609" s="2" t="s">
        <v>41</v>
      </c>
      <c r="H609" s="160" t="s">
        <v>44</v>
      </c>
      <c r="I609" s="2" t="s">
        <v>43</v>
      </c>
      <c r="J609" s="106">
        <v>4009179.999363</v>
      </c>
      <c r="K609" s="105"/>
    </row>
    <row r="610" spans="1:11" x14ac:dyDescent="0.25">
      <c r="A610" s="2" t="s">
        <v>63</v>
      </c>
      <c r="B610" s="2" t="s">
        <v>38</v>
      </c>
      <c r="C610" s="2" t="s">
        <v>48</v>
      </c>
      <c r="D610" s="103">
        <v>41671</v>
      </c>
      <c r="E610" s="104">
        <f t="shared" si="12"/>
        <v>2</v>
      </c>
      <c r="F610" s="159" t="s">
        <v>40</v>
      </c>
      <c r="G610" s="2" t="s">
        <v>41</v>
      </c>
      <c r="H610" s="160" t="s">
        <v>44</v>
      </c>
      <c r="I610" s="2" t="s">
        <v>43</v>
      </c>
      <c r="J610" s="106">
        <v>4249229.7763439994</v>
      </c>
      <c r="K610" s="105"/>
    </row>
    <row r="611" spans="1:11" x14ac:dyDescent="0.25">
      <c r="A611" s="2" t="s">
        <v>63</v>
      </c>
      <c r="B611" s="2" t="s">
        <v>38</v>
      </c>
      <c r="C611" s="2" t="s">
        <v>48</v>
      </c>
      <c r="D611" s="103">
        <v>41699</v>
      </c>
      <c r="E611" s="104">
        <f t="shared" si="12"/>
        <v>3</v>
      </c>
      <c r="F611" s="159" t="s">
        <v>40</v>
      </c>
      <c r="G611" s="2" t="s">
        <v>41</v>
      </c>
      <c r="H611" s="160" t="s">
        <v>44</v>
      </c>
      <c r="I611" s="2" t="s">
        <v>43</v>
      </c>
      <c r="J611" s="106">
        <v>3887025.4362960001</v>
      </c>
      <c r="K611" s="105"/>
    </row>
    <row r="612" spans="1:11" x14ac:dyDescent="0.25">
      <c r="A612" s="2" t="s">
        <v>63</v>
      </c>
      <c r="B612" s="2" t="s">
        <v>38</v>
      </c>
      <c r="C612" s="2" t="s">
        <v>48</v>
      </c>
      <c r="D612" s="103">
        <v>41730</v>
      </c>
      <c r="E612" s="104">
        <f t="shared" si="12"/>
        <v>4</v>
      </c>
      <c r="F612" s="159" t="s">
        <v>40</v>
      </c>
      <c r="G612" s="2" t="s">
        <v>41</v>
      </c>
      <c r="H612" s="160" t="s">
        <v>44</v>
      </c>
      <c r="I612" s="2" t="s">
        <v>43</v>
      </c>
      <c r="J612" s="106">
        <v>4377062.9091839995</v>
      </c>
      <c r="K612" s="105"/>
    </row>
    <row r="613" spans="1:11" x14ac:dyDescent="0.25">
      <c r="A613" s="2" t="s">
        <v>63</v>
      </c>
      <c r="B613" s="2" t="s">
        <v>38</v>
      </c>
      <c r="C613" s="2" t="s">
        <v>48</v>
      </c>
      <c r="D613" s="103">
        <v>41760</v>
      </c>
      <c r="E613" s="104">
        <f t="shared" si="12"/>
        <v>5</v>
      </c>
      <c r="F613" s="159" t="s">
        <v>40</v>
      </c>
      <c r="G613" s="2" t="s">
        <v>41</v>
      </c>
      <c r="H613" s="160" t="s">
        <v>44</v>
      </c>
      <c r="I613" s="2" t="s">
        <v>43</v>
      </c>
      <c r="J613" s="106">
        <v>4388344.7790930001</v>
      </c>
      <c r="K613" s="105"/>
    </row>
    <row r="614" spans="1:11" x14ac:dyDescent="0.25">
      <c r="A614" s="2" t="s">
        <v>63</v>
      </c>
      <c r="B614" s="2" t="s">
        <v>38</v>
      </c>
      <c r="C614" s="2" t="s">
        <v>48</v>
      </c>
      <c r="D614" s="103">
        <v>41791</v>
      </c>
      <c r="E614" s="104">
        <f t="shared" si="12"/>
        <v>6</v>
      </c>
      <c r="F614" s="159" t="s">
        <v>40</v>
      </c>
      <c r="G614" s="2" t="s">
        <v>41</v>
      </c>
      <c r="H614" s="160" t="s">
        <v>44</v>
      </c>
      <c r="I614" s="2" t="s">
        <v>43</v>
      </c>
      <c r="J614" s="106">
        <v>4431008.4784342507</v>
      </c>
      <c r="K614" s="105"/>
    </row>
    <row r="615" spans="1:11" x14ac:dyDescent="0.25">
      <c r="A615" s="2" t="s">
        <v>63</v>
      </c>
      <c r="B615" s="2" t="s">
        <v>38</v>
      </c>
      <c r="C615" s="2" t="s">
        <v>48</v>
      </c>
      <c r="D615" s="103">
        <v>41456</v>
      </c>
      <c r="E615" s="104">
        <f t="shared" si="12"/>
        <v>7</v>
      </c>
      <c r="F615" s="159" t="s">
        <v>40</v>
      </c>
      <c r="G615" s="2" t="s">
        <v>45</v>
      </c>
      <c r="H615" s="160" t="s">
        <v>42</v>
      </c>
      <c r="I615" s="2" t="s">
        <v>43</v>
      </c>
      <c r="J615" s="106">
        <v>1665101.5295861098</v>
      </c>
      <c r="K615" s="105"/>
    </row>
    <row r="616" spans="1:11" x14ac:dyDescent="0.25">
      <c r="A616" s="2" t="s">
        <v>63</v>
      </c>
      <c r="B616" s="2" t="s">
        <v>38</v>
      </c>
      <c r="C616" s="2" t="s">
        <v>48</v>
      </c>
      <c r="D616" s="103">
        <v>41487</v>
      </c>
      <c r="E616" s="104">
        <f t="shared" si="12"/>
        <v>8</v>
      </c>
      <c r="F616" s="159" t="s">
        <v>40</v>
      </c>
      <c r="G616" s="2" t="s">
        <v>45</v>
      </c>
      <c r="H616" s="160" t="s">
        <v>42</v>
      </c>
      <c r="I616" s="2" t="s">
        <v>43</v>
      </c>
      <c r="J616" s="106">
        <v>1847076.2833604398</v>
      </c>
      <c r="K616" s="105"/>
    </row>
    <row r="617" spans="1:11" x14ac:dyDescent="0.25">
      <c r="A617" s="2" t="s">
        <v>63</v>
      </c>
      <c r="B617" s="2" t="s">
        <v>38</v>
      </c>
      <c r="C617" s="2" t="s">
        <v>48</v>
      </c>
      <c r="D617" s="103">
        <v>41518</v>
      </c>
      <c r="E617" s="104">
        <f t="shared" si="12"/>
        <v>9</v>
      </c>
      <c r="F617" s="159" t="s">
        <v>40</v>
      </c>
      <c r="G617" s="2" t="s">
        <v>45</v>
      </c>
      <c r="H617" s="160" t="s">
        <v>42</v>
      </c>
      <c r="I617" s="2" t="s">
        <v>43</v>
      </c>
      <c r="J617" s="106">
        <v>1443255.6006155098</v>
      </c>
      <c r="K617" s="105"/>
    </row>
    <row r="618" spans="1:11" x14ac:dyDescent="0.25">
      <c r="A618" s="2" t="s">
        <v>63</v>
      </c>
      <c r="B618" s="2" t="s">
        <v>38</v>
      </c>
      <c r="C618" s="2" t="s">
        <v>48</v>
      </c>
      <c r="D618" s="103">
        <v>41548</v>
      </c>
      <c r="E618" s="104">
        <f t="shared" si="12"/>
        <v>10</v>
      </c>
      <c r="F618" s="159" t="s">
        <v>40</v>
      </c>
      <c r="G618" s="2" t="s">
        <v>45</v>
      </c>
      <c r="H618" s="160" t="s">
        <v>42</v>
      </c>
      <c r="I618" s="2" t="s">
        <v>43</v>
      </c>
      <c r="J618" s="106">
        <v>1340433.4702902001</v>
      </c>
      <c r="K618" s="105"/>
    </row>
    <row r="619" spans="1:11" x14ac:dyDescent="0.25">
      <c r="A619" s="2" t="s">
        <v>63</v>
      </c>
      <c r="B619" s="2" t="s">
        <v>38</v>
      </c>
      <c r="C619" s="2" t="s">
        <v>48</v>
      </c>
      <c r="D619" s="103">
        <v>41579</v>
      </c>
      <c r="E619" s="104">
        <f t="shared" si="12"/>
        <v>11</v>
      </c>
      <c r="F619" s="159" t="s">
        <v>40</v>
      </c>
      <c r="G619" s="2" t="s">
        <v>45</v>
      </c>
      <c r="H619" s="160" t="s">
        <v>42</v>
      </c>
      <c r="I619" s="2" t="s">
        <v>43</v>
      </c>
      <c r="J619" s="106">
        <v>1484304.6234175498</v>
      </c>
      <c r="K619" s="105"/>
    </row>
    <row r="620" spans="1:11" x14ac:dyDescent="0.25">
      <c r="A620" s="2" t="s">
        <v>63</v>
      </c>
      <c r="B620" s="2" t="s">
        <v>38</v>
      </c>
      <c r="C620" s="2" t="s">
        <v>48</v>
      </c>
      <c r="D620" s="103">
        <v>41609</v>
      </c>
      <c r="E620" s="104">
        <f t="shared" si="12"/>
        <v>12</v>
      </c>
      <c r="F620" s="159" t="s">
        <v>40</v>
      </c>
      <c r="G620" s="2" t="s">
        <v>45</v>
      </c>
      <c r="H620" s="160" t="s">
        <v>42</v>
      </c>
      <c r="I620" s="2" t="s">
        <v>43</v>
      </c>
      <c r="J620" s="106">
        <v>1288013.6333248802</v>
      </c>
      <c r="K620" s="105"/>
    </row>
    <row r="621" spans="1:11" x14ac:dyDescent="0.25">
      <c r="A621" s="2" t="s">
        <v>63</v>
      </c>
      <c r="B621" s="2" t="s">
        <v>38</v>
      </c>
      <c r="C621" s="2" t="s">
        <v>48</v>
      </c>
      <c r="D621" s="103">
        <v>41640</v>
      </c>
      <c r="E621" s="104">
        <f t="shared" si="12"/>
        <v>1</v>
      </c>
      <c r="F621" s="159" t="s">
        <v>40</v>
      </c>
      <c r="G621" s="2" t="s">
        <v>45</v>
      </c>
      <c r="H621" s="160" t="s">
        <v>42</v>
      </c>
      <c r="I621" s="2" t="s">
        <v>43</v>
      </c>
      <c r="J621" s="106">
        <v>1934441.18316372</v>
      </c>
      <c r="K621" s="105"/>
    </row>
    <row r="622" spans="1:11" x14ac:dyDescent="0.25">
      <c r="A622" s="2" t="s">
        <v>63</v>
      </c>
      <c r="B622" s="2" t="s">
        <v>38</v>
      </c>
      <c r="C622" s="2" t="s">
        <v>48</v>
      </c>
      <c r="D622" s="103">
        <v>41671</v>
      </c>
      <c r="E622" s="104">
        <f t="shared" si="12"/>
        <v>2</v>
      </c>
      <c r="F622" s="159" t="s">
        <v>40</v>
      </c>
      <c r="G622" s="2" t="s">
        <v>45</v>
      </c>
      <c r="H622" s="160" t="s">
        <v>42</v>
      </c>
      <c r="I622" s="2" t="s">
        <v>43</v>
      </c>
      <c r="J622" s="106">
        <v>1867732.8207522598</v>
      </c>
      <c r="K622" s="105"/>
    </row>
    <row r="623" spans="1:11" x14ac:dyDescent="0.25">
      <c r="A623" s="2" t="s">
        <v>63</v>
      </c>
      <c r="B623" s="2" t="s">
        <v>38</v>
      </c>
      <c r="C623" s="2" t="s">
        <v>48</v>
      </c>
      <c r="D623" s="103">
        <v>41699</v>
      </c>
      <c r="E623" s="104">
        <f t="shared" si="12"/>
        <v>3</v>
      </c>
      <c r="F623" s="159" t="s">
        <v>40</v>
      </c>
      <c r="G623" s="2" t="s">
        <v>45</v>
      </c>
      <c r="H623" s="160" t="s">
        <v>42</v>
      </c>
      <c r="I623" s="2" t="s">
        <v>43</v>
      </c>
      <c r="J623" s="106">
        <v>1632975.2369934299</v>
      </c>
      <c r="K623" s="105"/>
    </row>
    <row r="624" spans="1:11" x14ac:dyDescent="0.25">
      <c r="A624" s="2" t="s">
        <v>63</v>
      </c>
      <c r="B624" s="2" t="s">
        <v>38</v>
      </c>
      <c r="C624" s="2" t="s">
        <v>48</v>
      </c>
      <c r="D624" s="103">
        <v>41730</v>
      </c>
      <c r="E624" s="104">
        <f t="shared" si="12"/>
        <v>4</v>
      </c>
      <c r="F624" s="159" t="s">
        <v>40</v>
      </c>
      <c r="G624" s="2" t="s">
        <v>45</v>
      </c>
      <c r="H624" s="160" t="s">
        <v>42</v>
      </c>
      <c r="I624" s="2" t="s">
        <v>43</v>
      </c>
      <c r="J624" s="106">
        <v>1699686.4578355199</v>
      </c>
      <c r="K624" s="105"/>
    </row>
    <row r="625" spans="1:11" x14ac:dyDescent="0.25">
      <c r="A625" s="2" t="s">
        <v>63</v>
      </c>
      <c r="B625" s="2" t="s">
        <v>38</v>
      </c>
      <c r="C625" s="2" t="s">
        <v>48</v>
      </c>
      <c r="D625" s="103">
        <v>41760</v>
      </c>
      <c r="E625" s="104">
        <f t="shared" si="12"/>
        <v>5</v>
      </c>
      <c r="F625" s="159" t="s">
        <v>40</v>
      </c>
      <c r="G625" s="2" t="s">
        <v>45</v>
      </c>
      <c r="H625" s="160" t="s">
        <v>42</v>
      </c>
      <c r="I625" s="2" t="s">
        <v>43</v>
      </c>
      <c r="J625" s="106">
        <v>1838520.95026149</v>
      </c>
      <c r="K625" s="105"/>
    </row>
    <row r="626" spans="1:11" x14ac:dyDescent="0.25">
      <c r="A626" s="2" t="s">
        <v>63</v>
      </c>
      <c r="B626" s="2" t="s">
        <v>38</v>
      </c>
      <c r="C626" s="2" t="s">
        <v>48</v>
      </c>
      <c r="D626" s="103">
        <v>41791</v>
      </c>
      <c r="E626" s="104">
        <f t="shared" si="12"/>
        <v>6</v>
      </c>
      <c r="F626" s="159" t="s">
        <v>40</v>
      </c>
      <c r="G626" s="2" t="s">
        <v>45</v>
      </c>
      <c r="H626" s="160" t="s">
        <v>42</v>
      </c>
      <c r="I626" s="2" t="s">
        <v>43</v>
      </c>
      <c r="J626" s="106">
        <v>1919092.9312032503</v>
      </c>
      <c r="K626" s="105"/>
    </row>
    <row r="627" spans="1:11" x14ac:dyDescent="0.25">
      <c r="A627" s="2" t="s">
        <v>63</v>
      </c>
      <c r="B627" s="2" t="s">
        <v>38</v>
      </c>
      <c r="C627" s="2" t="s">
        <v>48</v>
      </c>
      <c r="D627" s="103">
        <v>41456</v>
      </c>
      <c r="E627" s="104">
        <f t="shared" si="12"/>
        <v>7</v>
      </c>
      <c r="F627" s="159" t="s">
        <v>40</v>
      </c>
      <c r="G627" s="2" t="s">
        <v>45</v>
      </c>
      <c r="H627" s="160" t="s">
        <v>44</v>
      </c>
      <c r="I627" s="2" t="s">
        <v>43</v>
      </c>
      <c r="J627" s="106">
        <v>2886159.0288201999</v>
      </c>
      <c r="K627" s="105"/>
    </row>
    <row r="628" spans="1:11" x14ac:dyDescent="0.25">
      <c r="A628" s="2" t="s">
        <v>63</v>
      </c>
      <c r="B628" s="2" t="s">
        <v>38</v>
      </c>
      <c r="C628" s="2" t="s">
        <v>48</v>
      </c>
      <c r="D628" s="103">
        <v>41487</v>
      </c>
      <c r="E628" s="104">
        <f t="shared" si="12"/>
        <v>8</v>
      </c>
      <c r="F628" s="159" t="s">
        <v>40</v>
      </c>
      <c r="G628" s="2" t="s">
        <v>45</v>
      </c>
      <c r="H628" s="160" t="s">
        <v>44</v>
      </c>
      <c r="I628" s="2" t="s">
        <v>43</v>
      </c>
      <c r="J628" s="106">
        <v>2138617.9464186002</v>
      </c>
      <c r="K628" s="105"/>
    </row>
    <row r="629" spans="1:11" x14ac:dyDescent="0.25">
      <c r="A629" s="2" t="s">
        <v>63</v>
      </c>
      <c r="B629" s="2" t="s">
        <v>38</v>
      </c>
      <c r="C629" s="2" t="s">
        <v>48</v>
      </c>
      <c r="D629" s="103">
        <v>41518</v>
      </c>
      <c r="E629" s="104">
        <f t="shared" si="12"/>
        <v>9</v>
      </c>
      <c r="F629" s="159" t="s">
        <v>40</v>
      </c>
      <c r="G629" s="2" t="s">
        <v>45</v>
      </c>
      <c r="H629" s="160" t="s">
        <v>44</v>
      </c>
      <c r="I629" s="2" t="s">
        <v>43</v>
      </c>
      <c r="J629" s="106">
        <v>3947712.1118929996</v>
      </c>
      <c r="K629" s="105"/>
    </row>
    <row r="630" spans="1:11" x14ac:dyDescent="0.25">
      <c r="A630" s="2" t="s">
        <v>63</v>
      </c>
      <c r="B630" s="2" t="s">
        <v>38</v>
      </c>
      <c r="C630" s="2" t="s">
        <v>48</v>
      </c>
      <c r="D630" s="103">
        <v>41548</v>
      </c>
      <c r="E630" s="104">
        <f t="shared" si="12"/>
        <v>10</v>
      </c>
      <c r="F630" s="159" t="s">
        <v>40</v>
      </c>
      <c r="G630" s="2" t="s">
        <v>45</v>
      </c>
      <c r="H630" s="160" t="s">
        <v>44</v>
      </c>
      <c r="I630" s="2" t="s">
        <v>43</v>
      </c>
      <c r="J630" s="106">
        <v>3336453.7222977998</v>
      </c>
      <c r="K630" s="105"/>
    </row>
    <row r="631" spans="1:11" x14ac:dyDescent="0.25">
      <c r="A631" s="2" t="s">
        <v>63</v>
      </c>
      <c r="B631" s="2" t="s">
        <v>38</v>
      </c>
      <c r="C631" s="2" t="s">
        <v>48</v>
      </c>
      <c r="D631" s="103">
        <v>41579</v>
      </c>
      <c r="E631" s="104">
        <f t="shared" si="12"/>
        <v>11</v>
      </c>
      <c r="F631" s="159" t="s">
        <v>40</v>
      </c>
      <c r="G631" s="2" t="s">
        <v>45</v>
      </c>
      <c r="H631" s="160" t="s">
        <v>44</v>
      </c>
      <c r="I631" s="2" t="s">
        <v>43</v>
      </c>
      <c r="J631" s="106">
        <v>2581238.6260960004</v>
      </c>
      <c r="K631" s="105"/>
    </row>
    <row r="632" spans="1:11" x14ac:dyDescent="0.25">
      <c r="A632" s="2" t="s">
        <v>63</v>
      </c>
      <c r="B632" s="2" t="s">
        <v>38</v>
      </c>
      <c r="C632" s="2" t="s">
        <v>48</v>
      </c>
      <c r="D632" s="103">
        <v>41609</v>
      </c>
      <c r="E632" s="104">
        <f t="shared" si="12"/>
        <v>12</v>
      </c>
      <c r="F632" s="159" t="s">
        <v>40</v>
      </c>
      <c r="G632" s="2" t="s">
        <v>45</v>
      </c>
      <c r="H632" s="160" t="s">
        <v>44</v>
      </c>
      <c r="I632" s="2" t="s">
        <v>43</v>
      </c>
      <c r="J632" s="106">
        <v>3389594.0119008003</v>
      </c>
      <c r="K632" s="105"/>
    </row>
    <row r="633" spans="1:11" x14ac:dyDescent="0.25">
      <c r="A633" s="2" t="s">
        <v>63</v>
      </c>
      <c r="B633" s="2" t="s">
        <v>38</v>
      </c>
      <c r="C633" s="2" t="s">
        <v>48</v>
      </c>
      <c r="D633" s="103">
        <v>41640</v>
      </c>
      <c r="E633" s="104">
        <f t="shared" si="12"/>
        <v>1</v>
      </c>
      <c r="F633" s="159" t="s">
        <v>40</v>
      </c>
      <c r="G633" s="2" t="s">
        <v>45</v>
      </c>
      <c r="H633" s="160" t="s">
        <v>44</v>
      </c>
      <c r="I633" s="2" t="s">
        <v>43</v>
      </c>
      <c r="J633" s="106">
        <v>3641782.9956648001</v>
      </c>
      <c r="K633" s="105"/>
    </row>
    <row r="634" spans="1:11" x14ac:dyDescent="0.25">
      <c r="A634" s="2" t="s">
        <v>63</v>
      </c>
      <c r="B634" s="2" t="s">
        <v>38</v>
      </c>
      <c r="C634" s="2" t="s">
        <v>48</v>
      </c>
      <c r="D634" s="103">
        <v>41671</v>
      </c>
      <c r="E634" s="104">
        <f t="shared" si="12"/>
        <v>2</v>
      </c>
      <c r="F634" s="159" t="s">
        <v>40</v>
      </c>
      <c r="G634" s="2" t="s">
        <v>45</v>
      </c>
      <c r="H634" s="160" t="s">
        <v>44</v>
      </c>
      <c r="I634" s="2" t="s">
        <v>43</v>
      </c>
      <c r="J634" s="106">
        <v>3637088.2590588001</v>
      </c>
      <c r="K634" s="105"/>
    </row>
    <row r="635" spans="1:11" x14ac:dyDescent="0.25">
      <c r="A635" s="2" t="s">
        <v>63</v>
      </c>
      <c r="B635" s="2" t="s">
        <v>38</v>
      </c>
      <c r="C635" s="2" t="s">
        <v>48</v>
      </c>
      <c r="D635" s="103">
        <v>41699</v>
      </c>
      <c r="E635" s="104">
        <f t="shared" si="12"/>
        <v>3</v>
      </c>
      <c r="F635" s="159" t="s">
        <v>40</v>
      </c>
      <c r="G635" s="2" t="s">
        <v>45</v>
      </c>
      <c r="H635" s="160" t="s">
        <v>44</v>
      </c>
      <c r="I635" s="2" t="s">
        <v>43</v>
      </c>
      <c r="J635" s="106">
        <v>2891368.2735684002</v>
      </c>
      <c r="K635" s="105"/>
    </row>
    <row r="636" spans="1:11" x14ac:dyDescent="0.25">
      <c r="A636" s="2" t="s">
        <v>63</v>
      </c>
      <c r="B636" s="2" t="s">
        <v>38</v>
      </c>
      <c r="C636" s="2" t="s">
        <v>48</v>
      </c>
      <c r="D636" s="103">
        <v>41730</v>
      </c>
      <c r="E636" s="104">
        <f t="shared" si="12"/>
        <v>4</v>
      </c>
      <c r="F636" s="159" t="s">
        <v>40</v>
      </c>
      <c r="G636" s="2" t="s">
        <v>45</v>
      </c>
      <c r="H636" s="160" t="s">
        <v>44</v>
      </c>
      <c r="I636" s="2" t="s">
        <v>43</v>
      </c>
      <c r="J636" s="106">
        <v>3090339.0142464004</v>
      </c>
      <c r="K636" s="105"/>
    </row>
    <row r="637" spans="1:11" x14ac:dyDescent="0.25">
      <c r="A637" s="2" t="s">
        <v>63</v>
      </c>
      <c r="B637" s="2" t="s">
        <v>38</v>
      </c>
      <c r="C637" s="2" t="s">
        <v>48</v>
      </c>
      <c r="D637" s="103">
        <v>41760</v>
      </c>
      <c r="E637" s="104">
        <f t="shared" si="12"/>
        <v>5</v>
      </c>
      <c r="F637" s="159" t="s">
        <v>40</v>
      </c>
      <c r="G637" s="2" t="s">
        <v>45</v>
      </c>
      <c r="H637" s="160" t="s">
        <v>44</v>
      </c>
      <c r="I637" s="2" t="s">
        <v>43</v>
      </c>
      <c r="J637" s="106">
        <v>3395668.6594643998</v>
      </c>
      <c r="K637" s="105"/>
    </row>
    <row r="638" spans="1:11" x14ac:dyDescent="0.25">
      <c r="A638" s="2" t="s">
        <v>63</v>
      </c>
      <c r="B638" s="2" t="s">
        <v>38</v>
      </c>
      <c r="C638" s="2" t="s">
        <v>48</v>
      </c>
      <c r="D638" s="103">
        <v>41791</v>
      </c>
      <c r="E638" s="104">
        <f t="shared" si="12"/>
        <v>6</v>
      </c>
      <c r="F638" s="159" t="s">
        <v>40</v>
      </c>
      <c r="G638" s="2" t="s">
        <v>45</v>
      </c>
      <c r="H638" s="160" t="s">
        <v>44</v>
      </c>
      <c r="I638" s="2" t="s">
        <v>43</v>
      </c>
      <c r="J638" s="106">
        <v>3379572.3100814</v>
      </c>
      <c r="K638" s="105"/>
    </row>
    <row r="639" spans="1:11" x14ac:dyDescent="0.25">
      <c r="A639" s="2" t="s">
        <v>63</v>
      </c>
      <c r="B639" s="2" t="s">
        <v>38</v>
      </c>
      <c r="C639" s="2" t="s">
        <v>48</v>
      </c>
      <c r="D639" s="103">
        <v>41456</v>
      </c>
      <c r="E639" s="104">
        <f t="shared" si="12"/>
        <v>7</v>
      </c>
      <c r="F639" s="159" t="s">
        <v>40</v>
      </c>
      <c r="G639" s="2" t="s">
        <v>46</v>
      </c>
      <c r="H639" s="160" t="s">
        <v>42</v>
      </c>
      <c r="I639" s="2" t="s">
        <v>43</v>
      </c>
      <c r="J639" s="106">
        <v>3083178.310218194</v>
      </c>
      <c r="K639" s="105"/>
    </row>
    <row r="640" spans="1:11" x14ac:dyDescent="0.25">
      <c r="A640" s="2" t="s">
        <v>63</v>
      </c>
      <c r="B640" s="2" t="s">
        <v>38</v>
      </c>
      <c r="C640" s="2" t="s">
        <v>48</v>
      </c>
      <c r="D640" s="103">
        <v>41487</v>
      </c>
      <c r="E640" s="104">
        <f t="shared" si="12"/>
        <v>8</v>
      </c>
      <c r="F640" s="159" t="s">
        <v>40</v>
      </c>
      <c r="G640" s="2" t="s">
        <v>46</v>
      </c>
      <c r="H640" s="160" t="s">
        <v>42</v>
      </c>
      <c r="I640" s="2" t="s">
        <v>43</v>
      </c>
      <c r="J640" s="106">
        <v>3624627.2765830643</v>
      </c>
      <c r="K640" s="105"/>
    </row>
    <row r="641" spans="1:11" x14ac:dyDescent="0.25">
      <c r="A641" s="2" t="s">
        <v>63</v>
      </c>
      <c r="B641" s="2" t="s">
        <v>38</v>
      </c>
      <c r="C641" s="2" t="s">
        <v>48</v>
      </c>
      <c r="D641" s="103">
        <v>41518</v>
      </c>
      <c r="E641" s="104">
        <f t="shared" si="12"/>
        <v>9</v>
      </c>
      <c r="F641" s="159" t="s">
        <v>40</v>
      </c>
      <c r="G641" s="2" t="s">
        <v>46</v>
      </c>
      <c r="H641" s="160" t="s">
        <v>42</v>
      </c>
      <c r="I641" s="2" t="s">
        <v>43</v>
      </c>
      <c r="J641" s="106">
        <v>3090109.4706031792</v>
      </c>
      <c r="K641" s="105"/>
    </row>
    <row r="642" spans="1:11" x14ac:dyDescent="0.25">
      <c r="A642" s="2" t="s">
        <v>63</v>
      </c>
      <c r="B642" s="2" t="s">
        <v>38</v>
      </c>
      <c r="C642" s="2" t="s">
        <v>48</v>
      </c>
      <c r="D642" s="103">
        <v>41548</v>
      </c>
      <c r="E642" s="104">
        <f t="shared" si="12"/>
        <v>10</v>
      </c>
      <c r="F642" s="159" t="s">
        <v>40</v>
      </c>
      <c r="G642" s="2" t="s">
        <v>46</v>
      </c>
      <c r="H642" s="160" t="s">
        <v>42</v>
      </c>
      <c r="I642" s="2" t="s">
        <v>43</v>
      </c>
      <c r="J642" s="106">
        <v>2588932.9613108994</v>
      </c>
      <c r="K642" s="105"/>
    </row>
    <row r="643" spans="1:11" x14ac:dyDescent="0.25">
      <c r="A643" s="2" t="s">
        <v>63</v>
      </c>
      <c r="B643" s="2" t="s">
        <v>38</v>
      </c>
      <c r="C643" s="2" t="s">
        <v>48</v>
      </c>
      <c r="D643" s="103">
        <v>41579</v>
      </c>
      <c r="E643" s="104">
        <f t="shared" si="12"/>
        <v>11</v>
      </c>
      <c r="F643" s="159" t="s">
        <v>40</v>
      </c>
      <c r="G643" s="2" t="s">
        <v>46</v>
      </c>
      <c r="H643" s="160" t="s">
        <v>42</v>
      </c>
      <c r="I643" s="2" t="s">
        <v>43</v>
      </c>
      <c r="J643" s="106">
        <v>2871337.5293786996</v>
      </c>
      <c r="K643" s="105"/>
    </row>
    <row r="644" spans="1:11" x14ac:dyDescent="0.25">
      <c r="A644" s="2" t="s">
        <v>63</v>
      </c>
      <c r="B644" s="2" t="s">
        <v>38</v>
      </c>
      <c r="C644" s="2" t="s">
        <v>48</v>
      </c>
      <c r="D644" s="103">
        <v>41609</v>
      </c>
      <c r="E644" s="104">
        <f t="shared" si="12"/>
        <v>12</v>
      </c>
      <c r="F644" s="159" t="s">
        <v>40</v>
      </c>
      <c r="G644" s="2" t="s">
        <v>46</v>
      </c>
      <c r="H644" s="160" t="s">
        <v>42</v>
      </c>
      <c r="I644" s="2" t="s">
        <v>43</v>
      </c>
      <c r="J644" s="106">
        <v>2476353.7848823196</v>
      </c>
      <c r="K644" s="105"/>
    </row>
    <row r="645" spans="1:11" x14ac:dyDescent="0.25">
      <c r="A645" s="2" t="s">
        <v>63</v>
      </c>
      <c r="B645" s="2" t="s">
        <v>38</v>
      </c>
      <c r="C645" s="2" t="s">
        <v>48</v>
      </c>
      <c r="D645" s="103">
        <v>41640</v>
      </c>
      <c r="E645" s="104">
        <f t="shared" si="12"/>
        <v>1</v>
      </c>
      <c r="F645" s="159" t="s">
        <v>40</v>
      </c>
      <c r="G645" s="2" t="s">
        <v>46</v>
      </c>
      <c r="H645" s="160" t="s">
        <v>42</v>
      </c>
      <c r="I645" s="2" t="s">
        <v>43</v>
      </c>
      <c r="J645" s="106">
        <v>3520427.5225060191</v>
      </c>
      <c r="K645" s="105"/>
    </row>
    <row r="646" spans="1:11" x14ac:dyDescent="0.25">
      <c r="A646" s="2" t="s">
        <v>63</v>
      </c>
      <c r="B646" s="2" t="s">
        <v>38</v>
      </c>
      <c r="C646" s="2" t="s">
        <v>48</v>
      </c>
      <c r="D646" s="103">
        <v>41671</v>
      </c>
      <c r="E646" s="104">
        <f t="shared" si="12"/>
        <v>2</v>
      </c>
      <c r="F646" s="159" t="s">
        <v>40</v>
      </c>
      <c r="G646" s="2" t="s">
        <v>46</v>
      </c>
      <c r="H646" s="160" t="s">
        <v>42</v>
      </c>
      <c r="I646" s="2" t="s">
        <v>43</v>
      </c>
      <c r="J646" s="106">
        <v>3874818.9917811132</v>
      </c>
      <c r="K646" s="105"/>
    </row>
    <row r="647" spans="1:11" x14ac:dyDescent="0.25">
      <c r="A647" s="2" t="s">
        <v>63</v>
      </c>
      <c r="B647" s="2" t="s">
        <v>38</v>
      </c>
      <c r="C647" s="2" t="s">
        <v>48</v>
      </c>
      <c r="D647" s="103">
        <v>41699</v>
      </c>
      <c r="E647" s="104">
        <f t="shared" si="12"/>
        <v>3</v>
      </c>
      <c r="F647" s="159" t="s">
        <v>40</v>
      </c>
      <c r="G647" s="2" t="s">
        <v>46</v>
      </c>
      <c r="H647" s="160" t="s">
        <v>42</v>
      </c>
      <c r="I647" s="2" t="s">
        <v>43</v>
      </c>
      <c r="J647" s="106">
        <v>3237363.8548801187</v>
      </c>
      <c r="K647" s="105"/>
    </row>
    <row r="648" spans="1:11" x14ac:dyDescent="0.25">
      <c r="A648" s="2" t="s">
        <v>63</v>
      </c>
      <c r="B648" s="2" t="s">
        <v>38</v>
      </c>
      <c r="C648" s="2" t="s">
        <v>48</v>
      </c>
      <c r="D648" s="103">
        <v>41730</v>
      </c>
      <c r="E648" s="104">
        <f t="shared" si="12"/>
        <v>4</v>
      </c>
      <c r="F648" s="159" t="s">
        <v>40</v>
      </c>
      <c r="G648" s="2" t="s">
        <v>46</v>
      </c>
      <c r="H648" s="160" t="s">
        <v>42</v>
      </c>
      <c r="I648" s="2" t="s">
        <v>43</v>
      </c>
      <c r="J648" s="106">
        <v>3615453.1290214392</v>
      </c>
      <c r="K648" s="105"/>
    </row>
    <row r="649" spans="1:11" x14ac:dyDescent="0.25">
      <c r="A649" s="2" t="s">
        <v>63</v>
      </c>
      <c r="B649" s="2" t="s">
        <v>38</v>
      </c>
      <c r="C649" s="2" t="s">
        <v>48</v>
      </c>
      <c r="D649" s="103">
        <v>41760</v>
      </c>
      <c r="E649" s="104">
        <f t="shared" si="12"/>
        <v>5</v>
      </c>
      <c r="F649" s="159" t="s">
        <v>40</v>
      </c>
      <c r="G649" s="2" t="s">
        <v>46</v>
      </c>
      <c r="H649" s="160" t="s">
        <v>42</v>
      </c>
      <c r="I649" s="2" t="s">
        <v>43</v>
      </c>
      <c r="J649" s="106">
        <v>2956857.0525275953</v>
      </c>
      <c r="K649" s="105"/>
    </row>
    <row r="650" spans="1:11" x14ac:dyDescent="0.25">
      <c r="A650" s="2" t="s">
        <v>63</v>
      </c>
      <c r="B650" s="2" t="s">
        <v>38</v>
      </c>
      <c r="C650" s="2" t="s">
        <v>48</v>
      </c>
      <c r="D650" s="103">
        <v>41791</v>
      </c>
      <c r="E650" s="104">
        <f t="shared" si="12"/>
        <v>6</v>
      </c>
      <c r="F650" s="159" t="s">
        <v>40</v>
      </c>
      <c r="G650" s="2" t="s">
        <v>46</v>
      </c>
      <c r="H650" s="160" t="s">
        <v>42</v>
      </c>
      <c r="I650" s="2" t="s">
        <v>43</v>
      </c>
      <c r="J650" s="106">
        <v>3215096.199550285</v>
      </c>
      <c r="K650" s="105"/>
    </row>
    <row r="651" spans="1:11" x14ac:dyDescent="0.25">
      <c r="A651" s="2" t="s">
        <v>63</v>
      </c>
      <c r="B651" s="2" t="s">
        <v>49</v>
      </c>
      <c r="C651" s="2" t="s">
        <v>39</v>
      </c>
      <c r="D651" s="103">
        <v>41456</v>
      </c>
      <c r="E651" s="104">
        <f t="shared" si="12"/>
        <v>7</v>
      </c>
      <c r="F651" s="159" t="s">
        <v>50</v>
      </c>
      <c r="G651" s="2" t="s">
        <v>51</v>
      </c>
      <c r="H651" s="160" t="s">
        <v>52</v>
      </c>
      <c r="I651" s="2" t="s">
        <v>43</v>
      </c>
      <c r="J651" s="106">
        <v>859050.95871603675</v>
      </c>
      <c r="K651" s="105"/>
    </row>
    <row r="652" spans="1:11" x14ac:dyDescent="0.25">
      <c r="A652" s="2" t="s">
        <v>63</v>
      </c>
      <c r="B652" s="2" t="s">
        <v>49</v>
      </c>
      <c r="C652" s="2" t="s">
        <v>39</v>
      </c>
      <c r="D652" s="103">
        <v>41487</v>
      </c>
      <c r="E652" s="104">
        <f t="shared" si="12"/>
        <v>8</v>
      </c>
      <c r="F652" s="159" t="s">
        <v>50</v>
      </c>
      <c r="G652" s="2" t="s">
        <v>51</v>
      </c>
      <c r="H652" s="160" t="s">
        <v>52</v>
      </c>
      <c r="I652" s="2" t="s">
        <v>43</v>
      </c>
      <c r="J652" s="106">
        <v>1256568.663764968</v>
      </c>
      <c r="K652" s="105"/>
    </row>
    <row r="653" spans="1:11" x14ac:dyDescent="0.25">
      <c r="A653" s="2" t="s">
        <v>63</v>
      </c>
      <c r="B653" s="2" t="s">
        <v>49</v>
      </c>
      <c r="C653" s="2" t="s">
        <v>39</v>
      </c>
      <c r="D653" s="103">
        <v>41518</v>
      </c>
      <c r="E653" s="104">
        <f t="shared" si="12"/>
        <v>9</v>
      </c>
      <c r="F653" s="159" t="s">
        <v>50</v>
      </c>
      <c r="G653" s="2" t="s">
        <v>51</v>
      </c>
      <c r="H653" s="160" t="s">
        <v>52</v>
      </c>
      <c r="I653" s="2" t="s">
        <v>43</v>
      </c>
      <c r="J653" s="106">
        <v>945239.11169929046</v>
      </c>
      <c r="K653" s="105"/>
    </row>
    <row r="654" spans="1:11" x14ac:dyDescent="0.25">
      <c r="A654" s="2" t="s">
        <v>63</v>
      </c>
      <c r="B654" s="2" t="s">
        <v>49</v>
      </c>
      <c r="C654" s="2" t="s">
        <v>39</v>
      </c>
      <c r="D654" s="103">
        <v>41548</v>
      </c>
      <c r="E654" s="104">
        <f t="shared" si="12"/>
        <v>10</v>
      </c>
      <c r="F654" s="159" t="s">
        <v>50</v>
      </c>
      <c r="G654" s="2" t="s">
        <v>51</v>
      </c>
      <c r="H654" s="160" t="s">
        <v>52</v>
      </c>
      <c r="I654" s="2" t="s">
        <v>43</v>
      </c>
      <c r="J654" s="106">
        <v>897002.08738166792</v>
      </c>
      <c r="K654" s="105"/>
    </row>
    <row r="655" spans="1:11" x14ac:dyDescent="0.25">
      <c r="A655" s="2" t="s">
        <v>63</v>
      </c>
      <c r="B655" s="2" t="s">
        <v>49</v>
      </c>
      <c r="C655" s="2" t="s">
        <v>39</v>
      </c>
      <c r="D655" s="103">
        <v>41579</v>
      </c>
      <c r="E655" s="104">
        <f t="shared" si="12"/>
        <v>11</v>
      </c>
      <c r="F655" s="159" t="s">
        <v>50</v>
      </c>
      <c r="G655" s="2" t="s">
        <v>51</v>
      </c>
      <c r="H655" s="160" t="s">
        <v>52</v>
      </c>
      <c r="I655" s="2" t="s">
        <v>43</v>
      </c>
      <c r="J655" s="106">
        <v>983029.73485591868</v>
      </c>
      <c r="K655" s="105"/>
    </row>
    <row r="656" spans="1:11" x14ac:dyDescent="0.25">
      <c r="A656" s="2" t="s">
        <v>63</v>
      </c>
      <c r="B656" s="2" t="s">
        <v>49</v>
      </c>
      <c r="C656" s="2" t="s">
        <v>39</v>
      </c>
      <c r="D656" s="103">
        <v>41609</v>
      </c>
      <c r="E656" s="104">
        <f t="shared" ref="E656:E719" si="13">MONTH(D656)</f>
        <v>12</v>
      </c>
      <c r="F656" s="159" t="s">
        <v>50</v>
      </c>
      <c r="G656" s="2" t="s">
        <v>51</v>
      </c>
      <c r="H656" s="160" t="s">
        <v>52</v>
      </c>
      <c r="I656" s="2" t="s">
        <v>43</v>
      </c>
      <c r="J656" s="106">
        <v>938538.15127751243</v>
      </c>
      <c r="K656" s="105"/>
    </row>
    <row r="657" spans="1:11" x14ac:dyDescent="0.25">
      <c r="A657" s="2" t="s">
        <v>63</v>
      </c>
      <c r="B657" s="2" t="s">
        <v>49</v>
      </c>
      <c r="C657" s="2" t="s">
        <v>39</v>
      </c>
      <c r="D657" s="103">
        <v>41640</v>
      </c>
      <c r="E657" s="104">
        <f t="shared" si="13"/>
        <v>1</v>
      </c>
      <c r="F657" s="159" t="s">
        <v>50</v>
      </c>
      <c r="G657" s="2" t="s">
        <v>51</v>
      </c>
      <c r="H657" s="160" t="s">
        <v>52</v>
      </c>
      <c r="I657" s="2" t="s">
        <v>43</v>
      </c>
      <c r="J657" s="106">
        <v>1120011.9018488396</v>
      </c>
      <c r="K657" s="105"/>
    </row>
    <row r="658" spans="1:11" x14ac:dyDescent="0.25">
      <c r="A658" s="2" t="s">
        <v>63</v>
      </c>
      <c r="B658" s="2" t="s">
        <v>49</v>
      </c>
      <c r="C658" s="2" t="s">
        <v>39</v>
      </c>
      <c r="D658" s="103">
        <v>41671</v>
      </c>
      <c r="E658" s="104">
        <f t="shared" si="13"/>
        <v>2</v>
      </c>
      <c r="F658" s="159" t="s">
        <v>50</v>
      </c>
      <c r="G658" s="2" t="s">
        <v>51</v>
      </c>
      <c r="H658" s="160" t="s">
        <v>52</v>
      </c>
      <c r="I658" s="2" t="s">
        <v>43</v>
      </c>
      <c r="J658" s="106">
        <v>908869.29775302368</v>
      </c>
      <c r="K658" s="105"/>
    </row>
    <row r="659" spans="1:11" x14ac:dyDescent="0.25">
      <c r="A659" s="2" t="s">
        <v>63</v>
      </c>
      <c r="B659" s="2" t="s">
        <v>49</v>
      </c>
      <c r="C659" s="2" t="s">
        <v>39</v>
      </c>
      <c r="D659" s="103">
        <v>41699</v>
      </c>
      <c r="E659" s="104">
        <f t="shared" si="13"/>
        <v>3</v>
      </c>
      <c r="F659" s="159" t="s">
        <v>50</v>
      </c>
      <c r="G659" s="2" t="s">
        <v>51</v>
      </c>
      <c r="H659" s="160" t="s">
        <v>52</v>
      </c>
      <c r="I659" s="2" t="s">
        <v>43</v>
      </c>
      <c r="J659" s="106">
        <v>962926.50469158008</v>
      </c>
      <c r="K659" s="105"/>
    </row>
    <row r="660" spans="1:11" x14ac:dyDescent="0.25">
      <c r="A660" s="2" t="s">
        <v>63</v>
      </c>
      <c r="B660" s="2" t="s">
        <v>49</v>
      </c>
      <c r="C660" s="2" t="s">
        <v>39</v>
      </c>
      <c r="D660" s="103">
        <v>41730</v>
      </c>
      <c r="E660" s="104">
        <f t="shared" si="13"/>
        <v>4</v>
      </c>
      <c r="F660" s="159" t="s">
        <v>50</v>
      </c>
      <c r="G660" s="2" t="s">
        <v>51</v>
      </c>
      <c r="H660" s="160" t="s">
        <v>52</v>
      </c>
      <c r="I660" s="2" t="s">
        <v>43</v>
      </c>
      <c r="J660" s="106">
        <v>972833.26691238175</v>
      </c>
      <c r="K660" s="105"/>
    </row>
    <row r="661" spans="1:11" x14ac:dyDescent="0.25">
      <c r="A661" s="2" t="s">
        <v>63</v>
      </c>
      <c r="B661" s="2" t="s">
        <v>49</v>
      </c>
      <c r="C661" s="2" t="s">
        <v>39</v>
      </c>
      <c r="D661" s="103">
        <v>41760</v>
      </c>
      <c r="E661" s="104">
        <f t="shared" si="13"/>
        <v>5</v>
      </c>
      <c r="F661" s="159" t="s">
        <v>50</v>
      </c>
      <c r="G661" s="2" t="s">
        <v>51</v>
      </c>
      <c r="H661" s="160" t="s">
        <v>52</v>
      </c>
      <c r="I661" s="2" t="s">
        <v>43</v>
      </c>
      <c r="J661" s="106">
        <v>1071765.8371174217</v>
      </c>
      <c r="K661" s="105"/>
    </row>
    <row r="662" spans="1:11" x14ac:dyDescent="0.25">
      <c r="A662" s="2" t="s">
        <v>63</v>
      </c>
      <c r="B662" s="2" t="s">
        <v>49</v>
      </c>
      <c r="C662" s="2" t="s">
        <v>39</v>
      </c>
      <c r="D662" s="103">
        <v>41791</v>
      </c>
      <c r="E662" s="104">
        <f t="shared" si="13"/>
        <v>6</v>
      </c>
      <c r="F662" s="159" t="s">
        <v>50</v>
      </c>
      <c r="G662" s="2" t="s">
        <v>51</v>
      </c>
      <c r="H662" s="160" t="s">
        <v>52</v>
      </c>
      <c r="I662" s="2" t="s">
        <v>43</v>
      </c>
      <c r="J662" s="106">
        <v>1137792.8543239292</v>
      </c>
      <c r="K662" s="105"/>
    </row>
    <row r="663" spans="1:11" x14ac:dyDescent="0.25">
      <c r="A663" s="2" t="s">
        <v>63</v>
      </c>
      <c r="B663" s="2" t="s">
        <v>49</v>
      </c>
      <c r="C663" s="2" t="s">
        <v>39</v>
      </c>
      <c r="D663" s="103">
        <v>41456</v>
      </c>
      <c r="E663" s="104">
        <f t="shared" si="13"/>
        <v>7</v>
      </c>
      <c r="F663" s="159" t="s">
        <v>50</v>
      </c>
      <c r="G663" s="2" t="s">
        <v>53</v>
      </c>
      <c r="H663" s="160" t="s">
        <v>54</v>
      </c>
      <c r="I663" s="2" t="s">
        <v>43</v>
      </c>
      <c r="J663" s="106">
        <v>411478.37181662378</v>
      </c>
      <c r="K663" s="105"/>
    </row>
    <row r="664" spans="1:11" x14ac:dyDescent="0.25">
      <c r="A664" s="2" t="s">
        <v>63</v>
      </c>
      <c r="B664" s="2" t="s">
        <v>49</v>
      </c>
      <c r="C664" s="2" t="s">
        <v>39</v>
      </c>
      <c r="D664" s="103">
        <v>41487</v>
      </c>
      <c r="E664" s="104">
        <f t="shared" si="13"/>
        <v>8</v>
      </c>
      <c r="F664" s="159" t="s">
        <v>50</v>
      </c>
      <c r="G664" s="2" t="s">
        <v>53</v>
      </c>
      <c r="H664" s="160" t="s">
        <v>54</v>
      </c>
      <c r="I664" s="2" t="s">
        <v>43</v>
      </c>
      <c r="J664" s="106">
        <v>558286.81851324998</v>
      </c>
      <c r="K664" s="105"/>
    </row>
    <row r="665" spans="1:11" x14ac:dyDescent="0.25">
      <c r="A665" s="2" t="s">
        <v>63</v>
      </c>
      <c r="B665" s="2" t="s">
        <v>49</v>
      </c>
      <c r="C665" s="2" t="s">
        <v>39</v>
      </c>
      <c r="D665" s="103">
        <v>41518</v>
      </c>
      <c r="E665" s="104">
        <f t="shared" si="13"/>
        <v>9</v>
      </c>
      <c r="F665" s="159" t="s">
        <v>50</v>
      </c>
      <c r="G665" s="2" t="s">
        <v>53</v>
      </c>
      <c r="H665" s="160" t="s">
        <v>54</v>
      </c>
      <c r="I665" s="2" t="s">
        <v>43</v>
      </c>
      <c r="J665" s="106">
        <v>449699.38278299873</v>
      </c>
      <c r="K665" s="105"/>
    </row>
    <row r="666" spans="1:11" x14ac:dyDescent="0.25">
      <c r="A666" s="2" t="s">
        <v>63</v>
      </c>
      <c r="B666" s="2" t="s">
        <v>49</v>
      </c>
      <c r="C666" s="2" t="s">
        <v>39</v>
      </c>
      <c r="D666" s="103">
        <v>41548</v>
      </c>
      <c r="E666" s="104">
        <f t="shared" si="13"/>
        <v>10</v>
      </c>
      <c r="F666" s="159" t="s">
        <v>50</v>
      </c>
      <c r="G666" s="2" t="s">
        <v>53</v>
      </c>
      <c r="H666" s="160" t="s">
        <v>54</v>
      </c>
      <c r="I666" s="2" t="s">
        <v>43</v>
      </c>
      <c r="J666" s="106">
        <v>427182.91524</v>
      </c>
      <c r="K666" s="105"/>
    </row>
    <row r="667" spans="1:11" x14ac:dyDescent="0.25">
      <c r="A667" s="2" t="s">
        <v>63</v>
      </c>
      <c r="B667" s="2" t="s">
        <v>49</v>
      </c>
      <c r="C667" s="2" t="s">
        <v>39</v>
      </c>
      <c r="D667" s="103">
        <v>41579</v>
      </c>
      <c r="E667" s="104">
        <f t="shared" si="13"/>
        <v>11</v>
      </c>
      <c r="F667" s="159" t="s">
        <v>50</v>
      </c>
      <c r="G667" s="2" t="s">
        <v>53</v>
      </c>
      <c r="H667" s="160" t="s">
        <v>54</v>
      </c>
      <c r="I667" s="2" t="s">
        <v>43</v>
      </c>
      <c r="J667" s="106">
        <v>415259.38098750002</v>
      </c>
      <c r="K667" s="105"/>
    </row>
    <row r="668" spans="1:11" x14ac:dyDescent="0.25">
      <c r="A668" s="2" t="s">
        <v>63</v>
      </c>
      <c r="B668" s="2" t="s">
        <v>49</v>
      </c>
      <c r="C668" s="2" t="s">
        <v>39</v>
      </c>
      <c r="D668" s="103">
        <v>41609</v>
      </c>
      <c r="E668" s="104">
        <f t="shared" si="13"/>
        <v>12</v>
      </c>
      <c r="F668" s="159" t="s">
        <v>50</v>
      </c>
      <c r="G668" s="2" t="s">
        <v>53</v>
      </c>
      <c r="H668" s="160" t="s">
        <v>54</v>
      </c>
      <c r="I668" s="2" t="s">
        <v>43</v>
      </c>
      <c r="J668" s="106">
        <v>427041.03370000009</v>
      </c>
      <c r="K668" s="105"/>
    </row>
    <row r="669" spans="1:11" x14ac:dyDescent="0.25">
      <c r="A669" s="2" t="s">
        <v>63</v>
      </c>
      <c r="B669" s="2" t="s">
        <v>49</v>
      </c>
      <c r="C669" s="2" t="s">
        <v>39</v>
      </c>
      <c r="D669" s="103">
        <v>41640</v>
      </c>
      <c r="E669" s="104">
        <f t="shared" si="13"/>
        <v>1</v>
      </c>
      <c r="F669" s="159" t="s">
        <v>50</v>
      </c>
      <c r="G669" s="2" t="s">
        <v>53</v>
      </c>
      <c r="H669" s="160" t="s">
        <v>54</v>
      </c>
      <c r="I669" s="2" t="s">
        <v>43</v>
      </c>
      <c r="J669" s="106">
        <v>536309.89158199995</v>
      </c>
      <c r="K669" s="105"/>
    </row>
    <row r="670" spans="1:11" x14ac:dyDescent="0.25">
      <c r="A670" s="2" t="s">
        <v>63</v>
      </c>
      <c r="B670" s="2" t="s">
        <v>49</v>
      </c>
      <c r="C670" s="2" t="s">
        <v>39</v>
      </c>
      <c r="D670" s="103">
        <v>41671</v>
      </c>
      <c r="E670" s="104">
        <f t="shared" si="13"/>
        <v>2</v>
      </c>
      <c r="F670" s="159" t="s">
        <v>50</v>
      </c>
      <c r="G670" s="2" t="s">
        <v>53</v>
      </c>
      <c r="H670" s="160" t="s">
        <v>54</v>
      </c>
      <c r="I670" s="2" t="s">
        <v>43</v>
      </c>
      <c r="J670" s="106">
        <v>414358.37553974998</v>
      </c>
      <c r="K670" s="105"/>
    </row>
    <row r="671" spans="1:11" x14ac:dyDescent="0.25">
      <c r="A671" s="2" t="s">
        <v>63</v>
      </c>
      <c r="B671" s="2" t="s">
        <v>49</v>
      </c>
      <c r="C671" s="2" t="s">
        <v>39</v>
      </c>
      <c r="D671" s="103">
        <v>41699</v>
      </c>
      <c r="E671" s="104">
        <f t="shared" si="13"/>
        <v>3</v>
      </c>
      <c r="F671" s="159" t="s">
        <v>50</v>
      </c>
      <c r="G671" s="2" t="s">
        <v>53</v>
      </c>
      <c r="H671" s="160" t="s">
        <v>54</v>
      </c>
      <c r="I671" s="2" t="s">
        <v>43</v>
      </c>
      <c r="J671" s="106">
        <v>484912.71240800002</v>
      </c>
      <c r="K671" s="105"/>
    </row>
    <row r="672" spans="1:11" x14ac:dyDescent="0.25">
      <c r="A672" s="2" t="s">
        <v>63</v>
      </c>
      <c r="B672" s="2" t="s">
        <v>49</v>
      </c>
      <c r="C672" s="2" t="s">
        <v>39</v>
      </c>
      <c r="D672" s="103">
        <v>41730</v>
      </c>
      <c r="E672" s="104">
        <f t="shared" si="13"/>
        <v>4</v>
      </c>
      <c r="F672" s="159" t="s">
        <v>50</v>
      </c>
      <c r="G672" s="2" t="s">
        <v>53</v>
      </c>
      <c r="H672" s="160" t="s">
        <v>54</v>
      </c>
      <c r="I672" s="2" t="s">
        <v>43</v>
      </c>
      <c r="J672" s="106">
        <v>419935.11569100001</v>
      </c>
      <c r="K672" s="105"/>
    </row>
    <row r="673" spans="1:11" x14ac:dyDescent="0.25">
      <c r="A673" s="2" t="s">
        <v>63</v>
      </c>
      <c r="B673" s="2" t="s">
        <v>49</v>
      </c>
      <c r="C673" s="2" t="s">
        <v>39</v>
      </c>
      <c r="D673" s="103">
        <v>41760</v>
      </c>
      <c r="E673" s="104">
        <f t="shared" si="13"/>
        <v>5</v>
      </c>
      <c r="F673" s="159" t="s">
        <v>50</v>
      </c>
      <c r="G673" s="2" t="s">
        <v>53</v>
      </c>
      <c r="H673" s="160" t="s">
        <v>54</v>
      </c>
      <c r="I673" s="2" t="s">
        <v>43</v>
      </c>
      <c r="J673" s="106">
        <v>448216.05637499999</v>
      </c>
      <c r="K673" s="105"/>
    </row>
    <row r="674" spans="1:11" x14ac:dyDescent="0.25">
      <c r="A674" s="2" t="s">
        <v>63</v>
      </c>
      <c r="B674" s="2" t="s">
        <v>49</v>
      </c>
      <c r="C674" s="2" t="s">
        <v>39</v>
      </c>
      <c r="D674" s="103">
        <v>41791</v>
      </c>
      <c r="E674" s="104">
        <f t="shared" si="13"/>
        <v>6</v>
      </c>
      <c r="F674" s="159" t="s">
        <v>50</v>
      </c>
      <c r="G674" s="2" t="s">
        <v>53</v>
      </c>
      <c r="H674" s="160" t="s">
        <v>54</v>
      </c>
      <c r="I674" s="2" t="s">
        <v>43</v>
      </c>
      <c r="J674" s="106">
        <v>532127.64313450002</v>
      </c>
      <c r="K674" s="105"/>
    </row>
    <row r="675" spans="1:11" x14ac:dyDescent="0.25">
      <c r="A675" s="2" t="s">
        <v>63</v>
      </c>
      <c r="B675" s="2" t="s">
        <v>49</v>
      </c>
      <c r="C675" s="2" t="s">
        <v>39</v>
      </c>
      <c r="D675" s="103">
        <v>41456</v>
      </c>
      <c r="E675" s="104">
        <f t="shared" si="13"/>
        <v>7</v>
      </c>
      <c r="F675" s="159" t="s">
        <v>50</v>
      </c>
      <c r="G675" s="2" t="s">
        <v>53</v>
      </c>
      <c r="H675" s="160" t="s">
        <v>55</v>
      </c>
      <c r="I675" s="2" t="s">
        <v>43</v>
      </c>
      <c r="J675" s="106">
        <v>610297.37310056051</v>
      </c>
      <c r="K675" s="105"/>
    </row>
    <row r="676" spans="1:11" x14ac:dyDescent="0.25">
      <c r="A676" s="2" t="s">
        <v>63</v>
      </c>
      <c r="B676" s="2" t="s">
        <v>49</v>
      </c>
      <c r="C676" s="2" t="s">
        <v>39</v>
      </c>
      <c r="D676" s="103">
        <v>41487</v>
      </c>
      <c r="E676" s="104">
        <f t="shared" si="13"/>
        <v>8</v>
      </c>
      <c r="F676" s="159" t="s">
        <v>50</v>
      </c>
      <c r="G676" s="2" t="s">
        <v>53</v>
      </c>
      <c r="H676" s="160" t="s">
        <v>55</v>
      </c>
      <c r="I676" s="2" t="s">
        <v>43</v>
      </c>
      <c r="J676" s="106">
        <v>908795.20773656247</v>
      </c>
      <c r="K676" s="105"/>
    </row>
    <row r="677" spans="1:11" x14ac:dyDescent="0.25">
      <c r="A677" s="2" t="s">
        <v>63</v>
      </c>
      <c r="B677" s="2" t="s">
        <v>49</v>
      </c>
      <c r="C677" s="2" t="s">
        <v>39</v>
      </c>
      <c r="D677" s="103">
        <v>41518</v>
      </c>
      <c r="E677" s="104">
        <f t="shared" si="13"/>
        <v>9</v>
      </c>
      <c r="F677" s="159" t="s">
        <v>50</v>
      </c>
      <c r="G677" s="2" t="s">
        <v>53</v>
      </c>
      <c r="H677" s="160" t="s">
        <v>55</v>
      </c>
      <c r="I677" s="2" t="s">
        <v>43</v>
      </c>
      <c r="J677" s="106">
        <v>711025.90062299802</v>
      </c>
      <c r="K677" s="105"/>
    </row>
    <row r="678" spans="1:11" x14ac:dyDescent="0.25">
      <c r="A678" s="2" t="s">
        <v>63</v>
      </c>
      <c r="B678" s="2" t="s">
        <v>49</v>
      </c>
      <c r="C678" s="2" t="s">
        <v>39</v>
      </c>
      <c r="D678" s="103">
        <v>41548</v>
      </c>
      <c r="E678" s="104">
        <f t="shared" si="13"/>
        <v>10</v>
      </c>
      <c r="F678" s="159" t="s">
        <v>50</v>
      </c>
      <c r="G678" s="2" t="s">
        <v>53</v>
      </c>
      <c r="H678" s="160" t="s">
        <v>55</v>
      </c>
      <c r="I678" s="2" t="s">
        <v>43</v>
      </c>
      <c r="J678" s="106">
        <v>699813.46326262481</v>
      </c>
      <c r="K678" s="105"/>
    </row>
    <row r="679" spans="1:11" x14ac:dyDescent="0.25">
      <c r="A679" s="2" t="s">
        <v>63</v>
      </c>
      <c r="B679" s="2" t="s">
        <v>49</v>
      </c>
      <c r="C679" s="2" t="s">
        <v>39</v>
      </c>
      <c r="D679" s="103">
        <v>41579</v>
      </c>
      <c r="E679" s="104">
        <f t="shared" si="13"/>
        <v>11</v>
      </c>
      <c r="F679" s="159" t="s">
        <v>50</v>
      </c>
      <c r="G679" s="2" t="s">
        <v>53</v>
      </c>
      <c r="H679" s="160" t="s">
        <v>55</v>
      </c>
      <c r="I679" s="2" t="s">
        <v>43</v>
      </c>
      <c r="J679" s="106">
        <v>619174.29107624991</v>
      </c>
      <c r="K679" s="105"/>
    </row>
    <row r="680" spans="1:11" x14ac:dyDescent="0.25">
      <c r="A680" s="2" t="s">
        <v>63</v>
      </c>
      <c r="B680" s="2" t="s">
        <v>49</v>
      </c>
      <c r="C680" s="2" t="s">
        <v>39</v>
      </c>
      <c r="D680" s="103">
        <v>41609</v>
      </c>
      <c r="E680" s="104">
        <f t="shared" si="13"/>
        <v>12</v>
      </c>
      <c r="F680" s="159" t="s">
        <v>50</v>
      </c>
      <c r="G680" s="2" t="s">
        <v>53</v>
      </c>
      <c r="H680" s="160" t="s">
        <v>55</v>
      </c>
      <c r="I680" s="2" t="s">
        <v>43</v>
      </c>
      <c r="J680" s="106">
        <v>641582.36576999992</v>
      </c>
      <c r="K680" s="105"/>
    </row>
    <row r="681" spans="1:11" x14ac:dyDescent="0.25">
      <c r="A681" s="2" t="s">
        <v>63</v>
      </c>
      <c r="B681" s="2" t="s">
        <v>49</v>
      </c>
      <c r="C681" s="2" t="s">
        <v>39</v>
      </c>
      <c r="D681" s="103">
        <v>41640</v>
      </c>
      <c r="E681" s="104">
        <f t="shared" si="13"/>
        <v>1</v>
      </c>
      <c r="F681" s="159" t="s">
        <v>50</v>
      </c>
      <c r="G681" s="2" t="s">
        <v>53</v>
      </c>
      <c r="H681" s="160" t="s">
        <v>55</v>
      </c>
      <c r="I681" s="2" t="s">
        <v>43</v>
      </c>
      <c r="J681" s="106">
        <v>740585.34395999974</v>
      </c>
      <c r="K681" s="105"/>
    </row>
    <row r="682" spans="1:11" x14ac:dyDescent="0.25">
      <c r="A682" s="2" t="s">
        <v>63</v>
      </c>
      <c r="B682" s="2" t="s">
        <v>49</v>
      </c>
      <c r="C682" s="2" t="s">
        <v>39</v>
      </c>
      <c r="D682" s="103">
        <v>41671</v>
      </c>
      <c r="E682" s="104">
        <f t="shared" si="13"/>
        <v>2</v>
      </c>
      <c r="F682" s="159" t="s">
        <v>50</v>
      </c>
      <c r="G682" s="2" t="s">
        <v>53</v>
      </c>
      <c r="H682" s="160" t="s">
        <v>55</v>
      </c>
      <c r="I682" s="2" t="s">
        <v>43</v>
      </c>
      <c r="J682" s="106">
        <v>665533.05688012496</v>
      </c>
      <c r="K682" s="105"/>
    </row>
    <row r="683" spans="1:11" x14ac:dyDescent="0.25">
      <c r="A683" s="2" t="s">
        <v>63</v>
      </c>
      <c r="B683" s="2" t="s">
        <v>49</v>
      </c>
      <c r="C683" s="2" t="s">
        <v>39</v>
      </c>
      <c r="D683" s="103">
        <v>41699</v>
      </c>
      <c r="E683" s="104">
        <f t="shared" si="13"/>
        <v>3</v>
      </c>
      <c r="F683" s="159" t="s">
        <v>50</v>
      </c>
      <c r="G683" s="2" t="s">
        <v>53</v>
      </c>
      <c r="H683" s="160" t="s">
        <v>55</v>
      </c>
      <c r="I683" s="2" t="s">
        <v>43</v>
      </c>
      <c r="J683" s="106">
        <v>608946.05938500003</v>
      </c>
      <c r="K683" s="105"/>
    </row>
    <row r="684" spans="1:11" x14ac:dyDescent="0.25">
      <c r="A684" s="2" t="s">
        <v>63</v>
      </c>
      <c r="B684" s="2" t="s">
        <v>49</v>
      </c>
      <c r="C684" s="2" t="s">
        <v>39</v>
      </c>
      <c r="D684" s="103">
        <v>41730</v>
      </c>
      <c r="E684" s="104">
        <f t="shared" si="13"/>
        <v>4</v>
      </c>
      <c r="F684" s="159" t="s">
        <v>50</v>
      </c>
      <c r="G684" s="2" t="s">
        <v>53</v>
      </c>
      <c r="H684" s="160" t="s">
        <v>55</v>
      </c>
      <c r="I684" s="2" t="s">
        <v>43</v>
      </c>
      <c r="J684" s="106">
        <v>706548.92858549999</v>
      </c>
      <c r="K684" s="105"/>
    </row>
    <row r="685" spans="1:11" x14ac:dyDescent="0.25">
      <c r="A685" s="2" t="s">
        <v>63</v>
      </c>
      <c r="B685" s="2" t="s">
        <v>49</v>
      </c>
      <c r="C685" s="2" t="s">
        <v>39</v>
      </c>
      <c r="D685" s="103">
        <v>41760</v>
      </c>
      <c r="E685" s="104">
        <f t="shared" si="13"/>
        <v>5</v>
      </c>
      <c r="F685" s="159" t="s">
        <v>50</v>
      </c>
      <c r="G685" s="2" t="s">
        <v>53</v>
      </c>
      <c r="H685" s="160" t="s">
        <v>55</v>
      </c>
      <c r="I685" s="2" t="s">
        <v>43</v>
      </c>
      <c r="J685" s="106">
        <v>684073.99396875</v>
      </c>
      <c r="K685" s="105"/>
    </row>
    <row r="686" spans="1:11" x14ac:dyDescent="0.25">
      <c r="A686" s="2" t="s">
        <v>63</v>
      </c>
      <c r="B686" s="2" t="s">
        <v>49</v>
      </c>
      <c r="C686" s="2" t="s">
        <v>39</v>
      </c>
      <c r="D686" s="103">
        <v>41791</v>
      </c>
      <c r="E686" s="104">
        <f t="shared" si="13"/>
        <v>6</v>
      </c>
      <c r="F686" s="159" t="s">
        <v>50</v>
      </c>
      <c r="G686" s="2" t="s">
        <v>53</v>
      </c>
      <c r="H686" s="160" t="s">
        <v>55</v>
      </c>
      <c r="I686" s="2" t="s">
        <v>43</v>
      </c>
      <c r="J686" s="106">
        <v>795822.70165668742</v>
      </c>
      <c r="K686" s="105"/>
    </row>
    <row r="687" spans="1:11" x14ac:dyDescent="0.25">
      <c r="A687" s="2" t="s">
        <v>63</v>
      </c>
      <c r="B687" s="2" t="s">
        <v>49</v>
      </c>
      <c r="C687" s="2" t="s">
        <v>39</v>
      </c>
      <c r="D687" s="103">
        <v>41456</v>
      </c>
      <c r="E687" s="104">
        <f t="shared" si="13"/>
        <v>7</v>
      </c>
      <c r="F687" s="159" t="s">
        <v>50</v>
      </c>
      <c r="G687" s="2" t="s">
        <v>56</v>
      </c>
      <c r="H687" s="160" t="s">
        <v>57</v>
      </c>
      <c r="I687" s="2" t="s">
        <v>43</v>
      </c>
      <c r="J687" s="106">
        <v>334574.56978850893</v>
      </c>
      <c r="K687" s="105"/>
    </row>
    <row r="688" spans="1:11" x14ac:dyDescent="0.25">
      <c r="A688" s="2" t="s">
        <v>63</v>
      </c>
      <c r="B688" s="2" t="s">
        <v>49</v>
      </c>
      <c r="C688" s="2" t="s">
        <v>39</v>
      </c>
      <c r="D688" s="103">
        <v>41487</v>
      </c>
      <c r="E688" s="104">
        <f t="shared" si="13"/>
        <v>8</v>
      </c>
      <c r="F688" s="159" t="s">
        <v>50</v>
      </c>
      <c r="G688" s="2" t="s">
        <v>56</v>
      </c>
      <c r="H688" s="160" t="s">
        <v>57</v>
      </c>
      <c r="I688" s="2" t="s">
        <v>43</v>
      </c>
      <c r="J688" s="106">
        <v>492735.34629342239</v>
      </c>
      <c r="K688" s="105"/>
    </row>
    <row r="689" spans="1:11" x14ac:dyDescent="0.25">
      <c r="A689" s="2" t="s">
        <v>63</v>
      </c>
      <c r="B689" s="2" t="s">
        <v>49</v>
      </c>
      <c r="C689" s="2" t="s">
        <v>39</v>
      </c>
      <c r="D689" s="103">
        <v>41518</v>
      </c>
      <c r="E689" s="104">
        <f t="shared" si="13"/>
        <v>9</v>
      </c>
      <c r="F689" s="159" t="s">
        <v>50</v>
      </c>
      <c r="G689" s="2" t="s">
        <v>56</v>
      </c>
      <c r="H689" s="160" t="s">
        <v>57</v>
      </c>
      <c r="I689" s="2" t="s">
        <v>43</v>
      </c>
      <c r="J689" s="106">
        <v>423886.13007635879</v>
      </c>
      <c r="K689" s="105"/>
    </row>
    <row r="690" spans="1:11" x14ac:dyDescent="0.25">
      <c r="A690" s="2" t="s">
        <v>63</v>
      </c>
      <c r="B690" s="2" t="s">
        <v>49</v>
      </c>
      <c r="C690" s="2" t="s">
        <v>39</v>
      </c>
      <c r="D690" s="103">
        <v>41548</v>
      </c>
      <c r="E690" s="104">
        <f t="shared" si="13"/>
        <v>10</v>
      </c>
      <c r="F690" s="159" t="s">
        <v>50</v>
      </c>
      <c r="G690" s="2" t="s">
        <v>56</v>
      </c>
      <c r="H690" s="160" t="s">
        <v>57</v>
      </c>
      <c r="I690" s="2" t="s">
        <v>43</v>
      </c>
      <c r="J690" s="106">
        <v>370340.02732499992</v>
      </c>
      <c r="K690" s="105"/>
    </row>
    <row r="691" spans="1:11" x14ac:dyDescent="0.25">
      <c r="A691" s="2" t="s">
        <v>63</v>
      </c>
      <c r="B691" s="2" t="s">
        <v>49</v>
      </c>
      <c r="C691" s="2" t="s">
        <v>39</v>
      </c>
      <c r="D691" s="103">
        <v>41579</v>
      </c>
      <c r="E691" s="104">
        <f t="shared" si="13"/>
        <v>11</v>
      </c>
      <c r="F691" s="159" t="s">
        <v>50</v>
      </c>
      <c r="G691" s="2" t="s">
        <v>56</v>
      </c>
      <c r="H691" s="160" t="s">
        <v>57</v>
      </c>
      <c r="I691" s="2" t="s">
        <v>43</v>
      </c>
      <c r="J691" s="106">
        <v>388537.72727419995</v>
      </c>
      <c r="K691" s="105"/>
    </row>
    <row r="692" spans="1:11" x14ac:dyDescent="0.25">
      <c r="A692" s="2" t="s">
        <v>63</v>
      </c>
      <c r="B692" s="2" t="s">
        <v>49</v>
      </c>
      <c r="C692" s="2" t="s">
        <v>39</v>
      </c>
      <c r="D692" s="103">
        <v>41609</v>
      </c>
      <c r="E692" s="104">
        <f t="shared" si="13"/>
        <v>12</v>
      </c>
      <c r="F692" s="159" t="s">
        <v>50</v>
      </c>
      <c r="G692" s="2" t="s">
        <v>56</v>
      </c>
      <c r="H692" s="160" t="s">
        <v>57</v>
      </c>
      <c r="I692" s="2" t="s">
        <v>43</v>
      </c>
      <c r="J692" s="106">
        <v>338577.18673479994</v>
      </c>
      <c r="K692" s="105"/>
    </row>
    <row r="693" spans="1:11" x14ac:dyDescent="0.25">
      <c r="A693" s="2" t="s">
        <v>63</v>
      </c>
      <c r="B693" s="2" t="s">
        <v>49</v>
      </c>
      <c r="C693" s="2" t="s">
        <v>39</v>
      </c>
      <c r="D693" s="103">
        <v>41640</v>
      </c>
      <c r="E693" s="104">
        <f t="shared" si="13"/>
        <v>1</v>
      </c>
      <c r="F693" s="159" t="s">
        <v>50</v>
      </c>
      <c r="G693" s="2" t="s">
        <v>56</v>
      </c>
      <c r="H693" s="160" t="s">
        <v>57</v>
      </c>
      <c r="I693" s="2" t="s">
        <v>43</v>
      </c>
      <c r="J693" s="106">
        <v>466373.20086803986</v>
      </c>
      <c r="K693" s="105"/>
    </row>
    <row r="694" spans="1:11" x14ac:dyDescent="0.25">
      <c r="A694" s="2" t="s">
        <v>63</v>
      </c>
      <c r="B694" s="2" t="s">
        <v>49</v>
      </c>
      <c r="C694" s="2" t="s">
        <v>39</v>
      </c>
      <c r="D694" s="103">
        <v>41671</v>
      </c>
      <c r="E694" s="104">
        <f t="shared" si="13"/>
        <v>2</v>
      </c>
      <c r="F694" s="159" t="s">
        <v>50</v>
      </c>
      <c r="G694" s="2" t="s">
        <v>56</v>
      </c>
      <c r="H694" s="160" t="s">
        <v>57</v>
      </c>
      <c r="I694" s="2" t="s">
        <v>43</v>
      </c>
      <c r="J694" s="106">
        <v>388574.67707873997</v>
      </c>
      <c r="K694" s="105"/>
    </row>
    <row r="695" spans="1:11" x14ac:dyDescent="0.25">
      <c r="A695" s="2" t="s">
        <v>63</v>
      </c>
      <c r="B695" s="2" t="s">
        <v>49</v>
      </c>
      <c r="C695" s="2" t="s">
        <v>39</v>
      </c>
      <c r="D695" s="103">
        <v>41699</v>
      </c>
      <c r="E695" s="104">
        <f t="shared" si="13"/>
        <v>3</v>
      </c>
      <c r="F695" s="159" t="s">
        <v>50</v>
      </c>
      <c r="G695" s="2" t="s">
        <v>56</v>
      </c>
      <c r="H695" s="160" t="s">
        <v>57</v>
      </c>
      <c r="I695" s="2" t="s">
        <v>43</v>
      </c>
      <c r="J695" s="106">
        <v>356192.71368815994</v>
      </c>
      <c r="K695" s="105"/>
    </row>
    <row r="696" spans="1:11" x14ac:dyDescent="0.25">
      <c r="A696" s="2" t="s">
        <v>63</v>
      </c>
      <c r="B696" s="2" t="s">
        <v>49</v>
      </c>
      <c r="C696" s="2" t="s">
        <v>39</v>
      </c>
      <c r="D696" s="103">
        <v>41730</v>
      </c>
      <c r="E696" s="104">
        <f t="shared" si="13"/>
        <v>4</v>
      </c>
      <c r="F696" s="159" t="s">
        <v>50</v>
      </c>
      <c r="G696" s="2" t="s">
        <v>56</v>
      </c>
      <c r="H696" s="160" t="s">
        <v>57</v>
      </c>
      <c r="I696" s="2" t="s">
        <v>43</v>
      </c>
      <c r="J696" s="106">
        <v>381723.53905412991</v>
      </c>
      <c r="K696" s="105"/>
    </row>
    <row r="697" spans="1:11" x14ac:dyDescent="0.25">
      <c r="A697" s="2" t="s">
        <v>63</v>
      </c>
      <c r="B697" s="2" t="s">
        <v>49</v>
      </c>
      <c r="C697" s="2" t="s">
        <v>39</v>
      </c>
      <c r="D697" s="103">
        <v>41760</v>
      </c>
      <c r="E697" s="104">
        <f t="shared" si="13"/>
        <v>5</v>
      </c>
      <c r="F697" s="159" t="s">
        <v>50</v>
      </c>
      <c r="G697" s="2" t="s">
        <v>56</v>
      </c>
      <c r="H697" s="160" t="s">
        <v>57</v>
      </c>
      <c r="I697" s="2" t="s">
        <v>43</v>
      </c>
      <c r="J697" s="106">
        <v>429911.03490812494</v>
      </c>
      <c r="K697" s="105"/>
    </row>
    <row r="698" spans="1:11" x14ac:dyDescent="0.25">
      <c r="A698" s="2" t="s">
        <v>63</v>
      </c>
      <c r="B698" s="2" t="s">
        <v>49</v>
      </c>
      <c r="C698" s="2" t="s">
        <v>39</v>
      </c>
      <c r="D698" s="103">
        <v>41791</v>
      </c>
      <c r="E698" s="104">
        <f t="shared" si="13"/>
        <v>6</v>
      </c>
      <c r="F698" s="159" t="s">
        <v>50</v>
      </c>
      <c r="G698" s="2" t="s">
        <v>56</v>
      </c>
      <c r="H698" s="160" t="s">
        <v>57</v>
      </c>
      <c r="I698" s="2" t="s">
        <v>43</v>
      </c>
      <c r="J698" s="106">
        <v>476034.24514096242</v>
      </c>
      <c r="K698" s="105"/>
    </row>
    <row r="699" spans="1:11" x14ac:dyDescent="0.25">
      <c r="A699" s="2" t="s">
        <v>63</v>
      </c>
      <c r="B699" s="2" t="s">
        <v>49</v>
      </c>
      <c r="C699" s="2" t="s">
        <v>39</v>
      </c>
      <c r="D699" s="103">
        <v>41456</v>
      </c>
      <c r="E699" s="104">
        <f t="shared" si="13"/>
        <v>7</v>
      </c>
      <c r="F699" s="159" t="s">
        <v>50</v>
      </c>
      <c r="G699" s="2" t="s">
        <v>56</v>
      </c>
      <c r="H699" s="160" t="s">
        <v>58</v>
      </c>
      <c r="I699" s="2" t="s">
        <v>43</v>
      </c>
      <c r="J699" s="106">
        <v>221632.12385716435</v>
      </c>
      <c r="K699" s="105"/>
    </row>
    <row r="700" spans="1:11" x14ac:dyDescent="0.25">
      <c r="A700" s="2" t="s">
        <v>63</v>
      </c>
      <c r="B700" s="2" t="s">
        <v>49</v>
      </c>
      <c r="C700" s="2" t="s">
        <v>39</v>
      </c>
      <c r="D700" s="103">
        <v>41487</v>
      </c>
      <c r="E700" s="104">
        <f t="shared" si="13"/>
        <v>8</v>
      </c>
      <c r="F700" s="159" t="s">
        <v>50</v>
      </c>
      <c r="G700" s="2" t="s">
        <v>56</v>
      </c>
      <c r="H700" s="160" t="s">
        <v>58</v>
      </c>
      <c r="I700" s="2" t="s">
        <v>43</v>
      </c>
      <c r="J700" s="106">
        <v>298721.115169695</v>
      </c>
      <c r="K700" s="105"/>
    </row>
    <row r="701" spans="1:11" x14ac:dyDescent="0.25">
      <c r="A701" s="2" t="s">
        <v>63</v>
      </c>
      <c r="B701" s="2" t="s">
        <v>49</v>
      </c>
      <c r="C701" s="2" t="s">
        <v>39</v>
      </c>
      <c r="D701" s="103">
        <v>41518</v>
      </c>
      <c r="E701" s="104">
        <f t="shared" si="13"/>
        <v>9</v>
      </c>
      <c r="F701" s="159" t="s">
        <v>50</v>
      </c>
      <c r="G701" s="2" t="s">
        <v>56</v>
      </c>
      <c r="H701" s="160" t="s">
        <v>58</v>
      </c>
      <c r="I701" s="2" t="s">
        <v>43</v>
      </c>
      <c r="J701" s="106">
        <v>263980.61528681178</v>
      </c>
      <c r="K701" s="105"/>
    </row>
    <row r="702" spans="1:11" x14ac:dyDescent="0.25">
      <c r="A702" s="2" t="s">
        <v>63</v>
      </c>
      <c r="B702" s="2" t="s">
        <v>49</v>
      </c>
      <c r="C702" s="2" t="s">
        <v>39</v>
      </c>
      <c r="D702" s="103">
        <v>41548</v>
      </c>
      <c r="E702" s="104">
        <f t="shared" si="13"/>
        <v>10</v>
      </c>
      <c r="F702" s="159" t="s">
        <v>50</v>
      </c>
      <c r="G702" s="2" t="s">
        <v>56</v>
      </c>
      <c r="H702" s="160" t="s">
        <v>58</v>
      </c>
      <c r="I702" s="2" t="s">
        <v>43</v>
      </c>
      <c r="J702" s="106">
        <v>219795.94496150999</v>
      </c>
      <c r="K702" s="105"/>
    </row>
    <row r="703" spans="1:11" x14ac:dyDescent="0.25">
      <c r="A703" s="2" t="s">
        <v>63</v>
      </c>
      <c r="B703" s="2" t="s">
        <v>49</v>
      </c>
      <c r="C703" s="2" t="s">
        <v>39</v>
      </c>
      <c r="D703" s="103">
        <v>41579</v>
      </c>
      <c r="E703" s="104">
        <f t="shared" si="13"/>
        <v>11</v>
      </c>
      <c r="F703" s="159" t="s">
        <v>50</v>
      </c>
      <c r="G703" s="2" t="s">
        <v>56</v>
      </c>
      <c r="H703" s="160" t="s">
        <v>58</v>
      </c>
      <c r="I703" s="2" t="s">
        <v>43</v>
      </c>
      <c r="J703" s="106">
        <v>258222.34619527502</v>
      </c>
      <c r="K703" s="105"/>
    </row>
    <row r="704" spans="1:11" x14ac:dyDescent="0.25">
      <c r="A704" s="2" t="s">
        <v>63</v>
      </c>
      <c r="B704" s="2" t="s">
        <v>49</v>
      </c>
      <c r="C704" s="2" t="s">
        <v>39</v>
      </c>
      <c r="D704" s="103">
        <v>41609</v>
      </c>
      <c r="E704" s="104">
        <f t="shared" si="13"/>
        <v>12</v>
      </c>
      <c r="F704" s="159" t="s">
        <v>50</v>
      </c>
      <c r="G704" s="2" t="s">
        <v>56</v>
      </c>
      <c r="H704" s="160" t="s">
        <v>58</v>
      </c>
      <c r="I704" s="2" t="s">
        <v>43</v>
      </c>
      <c r="J704" s="106">
        <v>230372.47477350003</v>
      </c>
      <c r="K704" s="105"/>
    </row>
    <row r="705" spans="1:11" x14ac:dyDescent="0.25">
      <c r="A705" s="2" t="s">
        <v>63</v>
      </c>
      <c r="B705" s="2" t="s">
        <v>49</v>
      </c>
      <c r="C705" s="2" t="s">
        <v>39</v>
      </c>
      <c r="D705" s="103">
        <v>41640</v>
      </c>
      <c r="E705" s="104">
        <f t="shared" si="13"/>
        <v>1</v>
      </c>
      <c r="F705" s="159" t="s">
        <v>50</v>
      </c>
      <c r="G705" s="2" t="s">
        <v>56</v>
      </c>
      <c r="H705" s="160" t="s">
        <v>58</v>
      </c>
      <c r="I705" s="2" t="s">
        <v>43</v>
      </c>
      <c r="J705" s="106">
        <v>269842.36896287993</v>
      </c>
      <c r="K705" s="105"/>
    </row>
    <row r="706" spans="1:11" x14ac:dyDescent="0.25">
      <c r="A706" s="2" t="s">
        <v>63</v>
      </c>
      <c r="B706" s="2" t="s">
        <v>49</v>
      </c>
      <c r="C706" s="2" t="s">
        <v>39</v>
      </c>
      <c r="D706" s="103">
        <v>41671</v>
      </c>
      <c r="E706" s="104">
        <f t="shared" si="13"/>
        <v>2</v>
      </c>
      <c r="F706" s="159" t="s">
        <v>50</v>
      </c>
      <c r="G706" s="2" t="s">
        <v>56</v>
      </c>
      <c r="H706" s="160" t="s">
        <v>58</v>
      </c>
      <c r="I706" s="2" t="s">
        <v>43</v>
      </c>
      <c r="J706" s="106">
        <v>229486.43250580502</v>
      </c>
      <c r="K706" s="105"/>
    </row>
    <row r="707" spans="1:11" x14ac:dyDescent="0.25">
      <c r="A707" s="2" t="s">
        <v>63</v>
      </c>
      <c r="B707" s="2" t="s">
        <v>49</v>
      </c>
      <c r="C707" s="2" t="s">
        <v>39</v>
      </c>
      <c r="D707" s="103">
        <v>41699</v>
      </c>
      <c r="E707" s="104">
        <f t="shared" si="13"/>
        <v>3</v>
      </c>
      <c r="F707" s="159" t="s">
        <v>50</v>
      </c>
      <c r="G707" s="2" t="s">
        <v>56</v>
      </c>
      <c r="H707" s="160" t="s">
        <v>58</v>
      </c>
      <c r="I707" s="2" t="s">
        <v>43</v>
      </c>
      <c r="J707" s="106">
        <v>247771.36577484003</v>
      </c>
      <c r="K707" s="105"/>
    </row>
    <row r="708" spans="1:11" x14ac:dyDescent="0.25">
      <c r="A708" s="2" t="s">
        <v>63</v>
      </c>
      <c r="B708" s="2" t="s">
        <v>49</v>
      </c>
      <c r="C708" s="2" t="s">
        <v>39</v>
      </c>
      <c r="D708" s="103">
        <v>41730</v>
      </c>
      <c r="E708" s="104">
        <f t="shared" si="13"/>
        <v>4</v>
      </c>
      <c r="F708" s="159" t="s">
        <v>50</v>
      </c>
      <c r="G708" s="2" t="s">
        <v>56</v>
      </c>
      <c r="H708" s="160" t="s">
        <v>58</v>
      </c>
      <c r="I708" s="2" t="s">
        <v>43</v>
      </c>
      <c r="J708" s="106">
        <v>247653.76578579002</v>
      </c>
      <c r="K708" s="105"/>
    </row>
    <row r="709" spans="1:11" x14ac:dyDescent="0.25">
      <c r="A709" s="2" t="s">
        <v>63</v>
      </c>
      <c r="B709" s="2" t="s">
        <v>49</v>
      </c>
      <c r="C709" s="2" t="s">
        <v>39</v>
      </c>
      <c r="D709" s="103">
        <v>41760</v>
      </c>
      <c r="E709" s="104">
        <f t="shared" si="13"/>
        <v>5</v>
      </c>
      <c r="F709" s="159" t="s">
        <v>50</v>
      </c>
      <c r="G709" s="2" t="s">
        <v>56</v>
      </c>
      <c r="H709" s="160" t="s">
        <v>58</v>
      </c>
      <c r="I709" s="2" t="s">
        <v>43</v>
      </c>
      <c r="J709" s="106">
        <v>257537.95336406256</v>
      </c>
      <c r="K709" s="105"/>
    </row>
    <row r="710" spans="1:11" x14ac:dyDescent="0.25">
      <c r="A710" s="2" t="s">
        <v>63</v>
      </c>
      <c r="B710" s="2" t="s">
        <v>49</v>
      </c>
      <c r="C710" s="2" t="s">
        <v>39</v>
      </c>
      <c r="D710" s="103">
        <v>41791</v>
      </c>
      <c r="E710" s="104">
        <f t="shared" si="13"/>
        <v>6</v>
      </c>
      <c r="F710" s="159" t="s">
        <v>50</v>
      </c>
      <c r="G710" s="2" t="s">
        <v>56</v>
      </c>
      <c r="H710" s="160" t="s">
        <v>58</v>
      </c>
      <c r="I710" s="2" t="s">
        <v>43</v>
      </c>
      <c r="J710" s="106">
        <v>273028.52946296253</v>
      </c>
      <c r="K710" s="105"/>
    </row>
    <row r="711" spans="1:11" x14ac:dyDescent="0.25">
      <c r="A711" s="2" t="s">
        <v>63</v>
      </c>
      <c r="B711" s="2" t="s">
        <v>49</v>
      </c>
      <c r="C711" s="2" t="s">
        <v>39</v>
      </c>
      <c r="D711" s="103">
        <v>41456</v>
      </c>
      <c r="E711" s="104">
        <f t="shared" si="13"/>
        <v>7</v>
      </c>
      <c r="F711" s="159" t="s">
        <v>50</v>
      </c>
      <c r="G711" s="2" t="s">
        <v>56</v>
      </c>
      <c r="H711" s="160" t="s">
        <v>59</v>
      </c>
      <c r="I711" s="2" t="s">
        <v>43</v>
      </c>
      <c r="J711" s="106">
        <v>270317.51001272164</v>
      </c>
      <c r="K711" s="105"/>
    </row>
    <row r="712" spans="1:11" x14ac:dyDescent="0.25">
      <c r="A712" s="2" t="s">
        <v>63</v>
      </c>
      <c r="B712" s="2" t="s">
        <v>49</v>
      </c>
      <c r="C712" s="2" t="s">
        <v>39</v>
      </c>
      <c r="D712" s="103">
        <v>41487</v>
      </c>
      <c r="E712" s="104">
        <f t="shared" si="13"/>
        <v>8</v>
      </c>
      <c r="F712" s="159" t="s">
        <v>50</v>
      </c>
      <c r="G712" s="2" t="s">
        <v>56</v>
      </c>
      <c r="H712" s="160" t="s">
        <v>59</v>
      </c>
      <c r="I712" s="2" t="s">
        <v>43</v>
      </c>
      <c r="J712" s="106">
        <v>345609.90627034125</v>
      </c>
      <c r="K712" s="105"/>
    </row>
    <row r="713" spans="1:11" x14ac:dyDescent="0.25">
      <c r="A713" s="2" t="s">
        <v>63</v>
      </c>
      <c r="B713" s="2" t="s">
        <v>49</v>
      </c>
      <c r="C713" s="2" t="s">
        <v>39</v>
      </c>
      <c r="D713" s="103">
        <v>41518</v>
      </c>
      <c r="E713" s="104">
        <f t="shared" si="13"/>
        <v>9</v>
      </c>
      <c r="F713" s="159" t="s">
        <v>50</v>
      </c>
      <c r="G713" s="2" t="s">
        <v>56</v>
      </c>
      <c r="H713" s="160" t="s">
        <v>59</v>
      </c>
      <c r="I713" s="2" t="s">
        <v>43</v>
      </c>
      <c r="J713" s="106">
        <v>281982.65504614048</v>
      </c>
      <c r="K713" s="105"/>
    </row>
    <row r="714" spans="1:11" x14ac:dyDescent="0.25">
      <c r="A714" s="2" t="s">
        <v>63</v>
      </c>
      <c r="B714" s="2" t="s">
        <v>49</v>
      </c>
      <c r="C714" s="2" t="s">
        <v>39</v>
      </c>
      <c r="D714" s="103">
        <v>41548</v>
      </c>
      <c r="E714" s="104">
        <f t="shared" si="13"/>
        <v>10</v>
      </c>
      <c r="F714" s="159" t="s">
        <v>50</v>
      </c>
      <c r="G714" s="2" t="s">
        <v>56</v>
      </c>
      <c r="H714" s="160" t="s">
        <v>59</v>
      </c>
      <c r="I714" s="2" t="s">
        <v>43</v>
      </c>
      <c r="J714" s="106">
        <v>262525.43281191739</v>
      </c>
      <c r="K714" s="105"/>
    </row>
    <row r="715" spans="1:11" x14ac:dyDescent="0.25">
      <c r="A715" s="2" t="s">
        <v>63</v>
      </c>
      <c r="B715" s="2" t="s">
        <v>49</v>
      </c>
      <c r="C715" s="2" t="s">
        <v>39</v>
      </c>
      <c r="D715" s="103">
        <v>41579</v>
      </c>
      <c r="E715" s="104">
        <f t="shared" si="13"/>
        <v>11</v>
      </c>
      <c r="F715" s="159" t="s">
        <v>50</v>
      </c>
      <c r="G715" s="2" t="s">
        <v>56</v>
      </c>
      <c r="H715" s="160" t="s">
        <v>59</v>
      </c>
      <c r="I715" s="2" t="s">
        <v>43</v>
      </c>
      <c r="J715" s="106">
        <v>264530.39711157506</v>
      </c>
      <c r="K715" s="105"/>
    </row>
    <row r="716" spans="1:11" x14ac:dyDescent="0.25">
      <c r="A716" s="2" t="s">
        <v>63</v>
      </c>
      <c r="B716" s="2" t="s">
        <v>49</v>
      </c>
      <c r="C716" s="2" t="s">
        <v>39</v>
      </c>
      <c r="D716" s="103">
        <v>41609</v>
      </c>
      <c r="E716" s="104">
        <f t="shared" si="13"/>
        <v>12</v>
      </c>
      <c r="F716" s="159" t="s">
        <v>50</v>
      </c>
      <c r="G716" s="2" t="s">
        <v>56</v>
      </c>
      <c r="H716" s="160" t="s">
        <v>59</v>
      </c>
      <c r="I716" s="2" t="s">
        <v>43</v>
      </c>
      <c r="J716" s="106">
        <v>252866.98882554998</v>
      </c>
      <c r="K716" s="105"/>
    </row>
    <row r="717" spans="1:11" x14ac:dyDescent="0.25">
      <c r="A717" s="2" t="s">
        <v>63</v>
      </c>
      <c r="B717" s="2" t="s">
        <v>49</v>
      </c>
      <c r="C717" s="2" t="s">
        <v>39</v>
      </c>
      <c r="D717" s="103">
        <v>41640</v>
      </c>
      <c r="E717" s="104">
        <f t="shared" si="13"/>
        <v>1</v>
      </c>
      <c r="F717" s="159" t="s">
        <v>50</v>
      </c>
      <c r="G717" s="2" t="s">
        <v>56</v>
      </c>
      <c r="H717" s="160" t="s">
        <v>59</v>
      </c>
      <c r="I717" s="2" t="s">
        <v>43</v>
      </c>
      <c r="J717" s="106">
        <v>306190.89609723992</v>
      </c>
      <c r="K717" s="105"/>
    </row>
    <row r="718" spans="1:11" x14ac:dyDescent="0.25">
      <c r="A718" s="2" t="s">
        <v>63</v>
      </c>
      <c r="B718" s="2" t="s">
        <v>49</v>
      </c>
      <c r="C718" s="2" t="s">
        <v>39</v>
      </c>
      <c r="D718" s="103">
        <v>41671</v>
      </c>
      <c r="E718" s="104">
        <f t="shared" si="13"/>
        <v>2</v>
      </c>
      <c r="F718" s="159" t="s">
        <v>50</v>
      </c>
      <c r="G718" s="2" t="s">
        <v>56</v>
      </c>
      <c r="H718" s="160" t="s">
        <v>59</v>
      </c>
      <c r="I718" s="2" t="s">
        <v>43</v>
      </c>
      <c r="J718" s="106">
        <v>271830.070734885</v>
      </c>
      <c r="K718" s="105"/>
    </row>
    <row r="719" spans="1:11" x14ac:dyDescent="0.25">
      <c r="A719" s="2" t="s">
        <v>63</v>
      </c>
      <c r="B719" s="2" t="s">
        <v>49</v>
      </c>
      <c r="C719" s="2" t="s">
        <v>39</v>
      </c>
      <c r="D719" s="103">
        <v>41699</v>
      </c>
      <c r="E719" s="104">
        <f t="shared" si="13"/>
        <v>3</v>
      </c>
      <c r="F719" s="159" t="s">
        <v>50</v>
      </c>
      <c r="G719" s="2" t="s">
        <v>56</v>
      </c>
      <c r="H719" s="160" t="s">
        <v>59</v>
      </c>
      <c r="I719" s="2" t="s">
        <v>43</v>
      </c>
      <c r="J719" s="106">
        <v>271101.39427444007</v>
      </c>
      <c r="K719" s="105"/>
    </row>
    <row r="720" spans="1:11" x14ac:dyDescent="0.25">
      <c r="A720" s="2" t="s">
        <v>63</v>
      </c>
      <c r="B720" s="2" t="s">
        <v>49</v>
      </c>
      <c r="C720" s="2" t="s">
        <v>39</v>
      </c>
      <c r="D720" s="103">
        <v>41730</v>
      </c>
      <c r="E720" s="104">
        <f t="shared" ref="E720:E783" si="14">MONTH(D720)</f>
        <v>4</v>
      </c>
      <c r="F720" s="159" t="s">
        <v>50</v>
      </c>
      <c r="G720" s="2" t="s">
        <v>56</v>
      </c>
      <c r="H720" s="160" t="s">
        <v>59</v>
      </c>
      <c r="I720" s="2" t="s">
        <v>43</v>
      </c>
      <c r="J720" s="106">
        <v>274351.7614925587</v>
      </c>
      <c r="K720" s="105"/>
    </row>
    <row r="721" spans="1:11" x14ac:dyDescent="0.25">
      <c r="A721" s="2" t="s">
        <v>63</v>
      </c>
      <c r="B721" s="2" t="s">
        <v>49</v>
      </c>
      <c r="C721" s="2" t="s">
        <v>39</v>
      </c>
      <c r="D721" s="103">
        <v>41760</v>
      </c>
      <c r="E721" s="104">
        <f t="shared" si="14"/>
        <v>5</v>
      </c>
      <c r="F721" s="159" t="s">
        <v>50</v>
      </c>
      <c r="G721" s="2" t="s">
        <v>56</v>
      </c>
      <c r="H721" s="160" t="s">
        <v>59</v>
      </c>
      <c r="I721" s="2" t="s">
        <v>43</v>
      </c>
      <c r="J721" s="106">
        <v>294826.72073953127</v>
      </c>
      <c r="K721" s="105"/>
    </row>
    <row r="722" spans="1:11" x14ac:dyDescent="0.25">
      <c r="A722" s="2" t="s">
        <v>63</v>
      </c>
      <c r="B722" s="2" t="s">
        <v>49</v>
      </c>
      <c r="C722" s="2" t="s">
        <v>39</v>
      </c>
      <c r="D722" s="103">
        <v>41791</v>
      </c>
      <c r="E722" s="104">
        <f t="shared" si="14"/>
        <v>6</v>
      </c>
      <c r="F722" s="159" t="s">
        <v>50</v>
      </c>
      <c r="G722" s="2" t="s">
        <v>56</v>
      </c>
      <c r="H722" s="160" t="s">
        <v>59</v>
      </c>
      <c r="I722" s="2" t="s">
        <v>43</v>
      </c>
      <c r="J722" s="106">
        <v>340841.04228242871</v>
      </c>
      <c r="K722" s="105"/>
    </row>
    <row r="723" spans="1:11" x14ac:dyDescent="0.25">
      <c r="A723" s="2" t="s">
        <v>63</v>
      </c>
      <c r="B723" s="2" t="s">
        <v>49</v>
      </c>
      <c r="C723" s="2" t="s">
        <v>39</v>
      </c>
      <c r="D723" s="103">
        <v>41456</v>
      </c>
      <c r="E723" s="104">
        <f t="shared" si="14"/>
        <v>7</v>
      </c>
      <c r="F723" s="159" t="s">
        <v>50</v>
      </c>
      <c r="G723" s="2" t="s">
        <v>56</v>
      </c>
      <c r="H723" s="160" t="s">
        <v>60</v>
      </c>
      <c r="I723" s="2" t="s">
        <v>43</v>
      </c>
      <c r="J723" s="106">
        <v>186895.31347357444</v>
      </c>
      <c r="K723" s="105"/>
    </row>
    <row r="724" spans="1:11" x14ac:dyDescent="0.25">
      <c r="A724" s="2" t="s">
        <v>63</v>
      </c>
      <c r="B724" s="2" t="s">
        <v>49</v>
      </c>
      <c r="C724" s="2" t="s">
        <v>39</v>
      </c>
      <c r="D724" s="103">
        <v>41487</v>
      </c>
      <c r="E724" s="104">
        <f t="shared" si="14"/>
        <v>8</v>
      </c>
      <c r="F724" s="159" t="s">
        <v>50</v>
      </c>
      <c r="G724" s="2" t="s">
        <v>56</v>
      </c>
      <c r="H724" s="160" t="s">
        <v>60</v>
      </c>
      <c r="I724" s="2" t="s">
        <v>43</v>
      </c>
      <c r="J724" s="106">
        <v>232460.33937309752</v>
      </c>
      <c r="K724" s="105"/>
    </row>
    <row r="725" spans="1:11" x14ac:dyDescent="0.25">
      <c r="A725" s="2" t="s">
        <v>63</v>
      </c>
      <c r="B725" s="2" t="s">
        <v>49</v>
      </c>
      <c r="C725" s="2" t="s">
        <v>39</v>
      </c>
      <c r="D725" s="103">
        <v>41518</v>
      </c>
      <c r="E725" s="104">
        <f t="shared" si="14"/>
        <v>9</v>
      </c>
      <c r="F725" s="159" t="s">
        <v>50</v>
      </c>
      <c r="G725" s="2" t="s">
        <v>56</v>
      </c>
      <c r="H725" s="160" t="s">
        <v>60</v>
      </c>
      <c r="I725" s="2" t="s">
        <v>43</v>
      </c>
      <c r="J725" s="106">
        <v>196800.64514333947</v>
      </c>
      <c r="K725" s="105"/>
    </row>
    <row r="726" spans="1:11" x14ac:dyDescent="0.25">
      <c r="A726" s="2" t="s">
        <v>63</v>
      </c>
      <c r="B726" s="2" t="s">
        <v>49</v>
      </c>
      <c r="C726" s="2" t="s">
        <v>39</v>
      </c>
      <c r="D726" s="103">
        <v>41548</v>
      </c>
      <c r="E726" s="104">
        <f t="shared" si="14"/>
        <v>10</v>
      </c>
      <c r="F726" s="159" t="s">
        <v>50</v>
      </c>
      <c r="G726" s="2" t="s">
        <v>56</v>
      </c>
      <c r="H726" s="160" t="s">
        <v>60</v>
      </c>
      <c r="I726" s="2" t="s">
        <v>43</v>
      </c>
      <c r="J726" s="106">
        <v>175238.87213904748</v>
      </c>
      <c r="K726" s="105"/>
    </row>
    <row r="727" spans="1:11" x14ac:dyDescent="0.25">
      <c r="A727" s="2" t="s">
        <v>63</v>
      </c>
      <c r="B727" s="2" t="s">
        <v>49</v>
      </c>
      <c r="C727" s="2" t="s">
        <v>39</v>
      </c>
      <c r="D727" s="103">
        <v>41579</v>
      </c>
      <c r="E727" s="104">
        <f t="shared" si="14"/>
        <v>11</v>
      </c>
      <c r="F727" s="159" t="s">
        <v>50</v>
      </c>
      <c r="G727" s="2" t="s">
        <v>56</v>
      </c>
      <c r="H727" s="160" t="s">
        <v>60</v>
      </c>
      <c r="I727" s="2" t="s">
        <v>43</v>
      </c>
      <c r="J727" s="106">
        <v>184271.68199002498</v>
      </c>
      <c r="K727" s="105"/>
    </row>
    <row r="728" spans="1:11" x14ac:dyDescent="0.25">
      <c r="A728" s="2" t="s">
        <v>63</v>
      </c>
      <c r="B728" s="2" t="s">
        <v>49</v>
      </c>
      <c r="C728" s="2" t="s">
        <v>39</v>
      </c>
      <c r="D728" s="103">
        <v>41609</v>
      </c>
      <c r="E728" s="104">
        <f t="shared" si="14"/>
        <v>12</v>
      </c>
      <c r="F728" s="159" t="s">
        <v>50</v>
      </c>
      <c r="G728" s="2" t="s">
        <v>56</v>
      </c>
      <c r="H728" s="160" t="s">
        <v>60</v>
      </c>
      <c r="I728" s="2" t="s">
        <v>43</v>
      </c>
      <c r="J728" s="106">
        <v>182465.61649890002</v>
      </c>
      <c r="K728" s="105"/>
    </row>
    <row r="729" spans="1:11" x14ac:dyDescent="0.25">
      <c r="A729" s="2" t="s">
        <v>63</v>
      </c>
      <c r="B729" s="2" t="s">
        <v>49</v>
      </c>
      <c r="C729" s="2" t="s">
        <v>39</v>
      </c>
      <c r="D729" s="103">
        <v>41640</v>
      </c>
      <c r="E729" s="104">
        <f t="shared" si="14"/>
        <v>1</v>
      </c>
      <c r="F729" s="159" t="s">
        <v>50</v>
      </c>
      <c r="G729" s="2" t="s">
        <v>56</v>
      </c>
      <c r="H729" s="160" t="s">
        <v>60</v>
      </c>
      <c r="I729" s="2" t="s">
        <v>43</v>
      </c>
      <c r="J729" s="106">
        <v>235865.21106119995</v>
      </c>
      <c r="K729" s="105"/>
    </row>
    <row r="730" spans="1:11" x14ac:dyDescent="0.25">
      <c r="A730" s="2" t="s">
        <v>63</v>
      </c>
      <c r="B730" s="2" t="s">
        <v>49</v>
      </c>
      <c r="C730" s="2" t="s">
        <v>39</v>
      </c>
      <c r="D730" s="103">
        <v>41671</v>
      </c>
      <c r="E730" s="104">
        <f t="shared" si="14"/>
        <v>2</v>
      </c>
      <c r="F730" s="159" t="s">
        <v>50</v>
      </c>
      <c r="G730" s="2" t="s">
        <v>56</v>
      </c>
      <c r="H730" s="160" t="s">
        <v>60</v>
      </c>
      <c r="I730" s="2" t="s">
        <v>43</v>
      </c>
      <c r="J730" s="106">
        <v>184781.07299609997</v>
      </c>
      <c r="K730" s="105"/>
    </row>
    <row r="731" spans="1:11" x14ac:dyDescent="0.25">
      <c r="A731" s="2" t="s">
        <v>63</v>
      </c>
      <c r="B731" s="2" t="s">
        <v>49</v>
      </c>
      <c r="C731" s="2" t="s">
        <v>39</v>
      </c>
      <c r="D731" s="103">
        <v>41699</v>
      </c>
      <c r="E731" s="104">
        <f t="shared" si="14"/>
        <v>3</v>
      </c>
      <c r="F731" s="159" t="s">
        <v>50</v>
      </c>
      <c r="G731" s="2" t="s">
        <v>56</v>
      </c>
      <c r="H731" s="160" t="s">
        <v>60</v>
      </c>
      <c r="I731" s="2" t="s">
        <v>43</v>
      </c>
      <c r="J731" s="106">
        <v>187904.12488512002</v>
      </c>
      <c r="K731" s="105"/>
    </row>
    <row r="732" spans="1:11" x14ac:dyDescent="0.25">
      <c r="A732" s="2" t="s">
        <v>63</v>
      </c>
      <c r="B732" s="2" t="s">
        <v>49</v>
      </c>
      <c r="C732" s="2" t="s">
        <v>39</v>
      </c>
      <c r="D732" s="103">
        <v>41730</v>
      </c>
      <c r="E732" s="104">
        <f t="shared" si="14"/>
        <v>4</v>
      </c>
      <c r="F732" s="159" t="s">
        <v>50</v>
      </c>
      <c r="G732" s="2" t="s">
        <v>56</v>
      </c>
      <c r="H732" s="160" t="s">
        <v>60</v>
      </c>
      <c r="I732" s="2" t="s">
        <v>43</v>
      </c>
      <c r="J732" s="106">
        <v>191788.36157754</v>
      </c>
      <c r="K732" s="105"/>
    </row>
    <row r="733" spans="1:11" x14ac:dyDescent="0.25">
      <c r="A733" s="2" t="s">
        <v>63</v>
      </c>
      <c r="B733" s="2" t="s">
        <v>49</v>
      </c>
      <c r="C733" s="2" t="s">
        <v>39</v>
      </c>
      <c r="D733" s="103">
        <v>41760</v>
      </c>
      <c r="E733" s="104">
        <f t="shared" si="14"/>
        <v>5</v>
      </c>
      <c r="F733" s="159" t="s">
        <v>50</v>
      </c>
      <c r="G733" s="2" t="s">
        <v>56</v>
      </c>
      <c r="H733" s="160" t="s">
        <v>60</v>
      </c>
      <c r="I733" s="2" t="s">
        <v>43</v>
      </c>
      <c r="J733" s="106">
        <v>189293.90636625001</v>
      </c>
      <c r="K733" s="105"/>
    </row>
    <row r="734" spans="1:11" x14ac:dyDescent="0.25">
      <c r="A734" s="2" t="s">
        <v>63</v>
      </c>
      <c r="B734" s="2" t="s">
        <v>49</v>
      </c>
      <c r="C734" s="2" t="s">
        <v>39</v>
      </c>
      <c r="D734" s="103">
        <v>41791</v>
      </c>
      <c r="E734" s="104">
        <f t="shared" si="14"/>
        <v>6</v>
      </c>
      <c r="F734" s="159" t="s">
        <v>50</v>
      </c>
      <c r="G734" s="2" t="s">
        <v>56</v>
      </c>
      <c r="H734" s="160" t="s">
        <v>60</v>
      </c>
      <c r="I734" s="2" t="s">
        <v>43</v>
      </c>
      <c r="J734" s="106">
        <v>230880.88355771248</v>
      </c>
      <c r="K734" s="105"/>
    </row>
    <row r="735" spans="1:11" x14ac:dyDescent="0.25">
      <c r="A735" s="2" t="s">
        <v>63</v>
      </c>
      <c r="B735" s="2" t="s">
        <v>49</v>
      </c>
      <c r="C735" s="2" t="s">
        <v>39</v>
      </c>
      <c r="D735" s="103">
        <v>41456</v>
      </c>
      <c r="E735" s="104">
        <f t="shared" si="14"/>
        <v>7</v>
      </c>
      <c r="F735" s="159" t="s">
        <v>50</v>
      </c>
      <c r="G735" s="2" t="s">
        <v>61</v>
      </c>
      <c r="H735" s="160" t="s">
        <v>62</v>
      </c>
      <c r="I735" s="2" t="s">
        <v>43</v>
      </c>
      <c r="J735" s="106">
        <v>1207341.5441326213</v>
      </c>
      <c r="K735" s="105"/>
    </row>
    <row r="736" spans="1:11" x14ac:dyDescent="0.25">
      <c r="A736" s="2" t="s">
        <v>63</v>
      </c>
      <c r="B736" s="2" t="s">
        <v>49</v>
      </c>
      <c r="C736" s="2" t="s">
        <v>39</v>
      </c>
      <c r="D736" s="103">
        <v>41487</v>
      </c>
      <c r="E736" s="104">
        <f t="shared" si="14"/>
        <v>8</v>
      </c>
      <c r="F736" s="159" t="s">
        <v>50</v>
      </c>
      <c r="G736" s="2" t="s">
        <v>61</v>
      </c>
      <c r="H736" s="160" t="s">
        <v>62</v>
      </c>
      <c r="I736" s="2" t="s">
        <v>43</v>
      </c>
      <c r="J736" s="106">
        <v>1627559.0630120938</v>
      </c>
      <c r="K736" s="105"/>
    </row>
    <row r="737" spans="1:11" x14ac:dyDescent="0.25">
      <c r="A737" s="2" t="s">
        <v>63</v>
      </c>
      <c r="B737" s="2" t="s">
        <v>49</v>
      </c>
      <c r="C737" s="2" t="s">
        <v>39</v>
      </c>
      <c r="D737" s="103">
        <v>41518</v>
      </c>
      <c r="E737" s="104">
        <f t="shared" si="14"/>
        <v>9</v>
      </c>
      <c r="F737" s="159" t="s">
        <v>50</v>
      </c>
      <c r="G737" s="2" t="s">
        <v>61</v>
      </c>
      <c r="H737" s="160" t="s">
        <v>62</v>
      </c>
      <c r="I737" s="2" t="s">
        <v>43</v>
      </c>
      <c r="J737" s="106">
        <v>1247278.3501437153</v>
      </c>
      <c r="K737" s="105"/>
    </row>
    <row r="738" spans="1:11" x14ac:dyDescent="0.25">
      <c r="A738" s="2" t="s">
        <v>63</v>
      </c>
      <c r="B738" s="2" t="s">
        <v>49</v>
      </c>
      <c r="C738" s="2" t="s">
        <v>39</v>
      </c>
      <c r="D738" s="103">
        <v>41548</v>
      </c>
      <c r="E738" s="104">
        <f t="shared" si="14"/>
        <v>10</v>
      </c>
      <c r="F738" s="159" t="s">
        <v>50</v>
      </c>
      <c r="G738" s="2" t="s">
        <v>61</v>
      </c>
      <c r="H738" s="160" t="s">
        <v>62</v>
      </c>
      <c r="I738" s="2" t="s">
        <v>43</v>
      </c>
      <c r="J738" s="106">
        <v>1189437.4296213749</v>
      </c>
      <c r="K738" s="105"/>
    </row>
    <row r="739" spans="1:11" x14ac:dyDescent="0.25">
      <c r="A739" s="2" t="s">
        <v>63</v>
      </c>
      <c r="B739" s="2" t="s">
        <v>49</v>
      </c>
      <c r="C739" s="2" t="s">
        <v>39</v>
      </c>
      <c r="D739" s="103">
        <v>41579</v>
      </c>
      <c r="E739" s="104">
        <f t="shared" si="14"/>
        <v>11</v>
      </c>
      <c r="F739" s="159" t="s">
        <v>50</v>
      </c>
      <c r="G739" s="2" t="s">
        <v>61</v>
      </c>
      <c r="H739" s="160" t="s">
        <v>62</v>
      </c>
      <c r="I739" s="2" t="s">
        <v>43</v>
      </c>
      <c r="J739" s="106">
        <v>1196568.3584903125</v>
      </c>
      <c r="K739" s="105"/>
    </row>
    <row r="740" spans="1:11" x14ac:dyDescent="0.25">
      <c r="A740" s="2" t="s">
        <v>63</v>
      </c>
      <c r="B740" s="2" t="s">
        <v>49</v>
      </c>
      <c r="C740" s="2" t="s">
        <v>39</v>
      </c>
      <c r="D740" s="103">
        <v>41609</v>
      </c>
      <c r="E740" s="104">
        <f t="shared" si="14"/>
        <v>12</v>
      </c>
      <c r="F740" s="159" t="s">
        <v>50</v>
      </c>
      <c r="G740" s="2" t="s">
        <v>61</v>
      </c>
      <c r="H740" s="160" t="s">
        <v>62</v>
      </c>
      <c r="I740" s="2" t="s">
        <v>43</v>
      </c>
      <c r="J740" s="106">
        <v>1176117.3688343752</v>
      </c>
      <c r="K740" s="105"/>
    </row>
    <row r="741" spans="1:11" x14ac:dyDescent="0.25">
      <c r="A741" s="2" t="s">
        <v>63</v>
      </c>
      <c r="B741" s="2" t="s">
        <v>49</v>
      </c>
      <c r="C741" s="2" t="s">
        <v>39</v>
      </c>
      <c r="D741" s="103">
        <v>41640</v>
      </c>
      <c r="E741" s="104">
        <f t="shared" si="14"/>
        <v>1</v>
      </c>
      <c r="F741" s="159" t="s">
        <v>50</v>
      </c>
      <c r="G741" s="2" t="s">
        <v>61</v>
      </c>
      <c r="H741" s="160" t="s">
        <v>62</v>
      </c>
      <c r="I741" s="2" t="s">
        <v>43</v>
      </c>
      <c r="J741" s="106">
        <v>1565368.1883344997</v>
      </c>
      <c r="K741" s="105"/>
    </row>
    <row r="742" spans="1:11" x14ac:dyDescent="0.25">
      <c r="A742" s="2" t="s">
        <v>63</v>
      </c>
      <c r="B742" s="2" t="s">
        <v>49</v>
      </c>
      <c r="C742" s="2" t="s">
        <v>39</v>
      </c>
      <c r="D742" s="103">
        <v>41671</v>
      </c>
      <c r="E742" s="104">
        <f t="shared" si="14"/>
        <v>2</v>
      </c>
      <c r="F742" s="159" t="s">
        <v>50</v>
      </c>
      <c r="G742" s="2" t="s">
        <v>61</v>
      </c>
      <c r="H742" s="160" t="s">
        <v>62</v>
      </c>
      <c r="I742" s="2" t="s">
        <v>43</v>
      </c>
      <c r="J742" s="106">
        <v>1227442.7809998749</v>
      </c>
      <c r="K742" s="105"/>
    </row>
    <row r="743" spans="1:11" x14ac:dyDescent="0.25">
      <c r="A743" s="2" t="s">
        <v>63</v>
      </c>
      <c r="B743" s="2" t="s">
        <v>49</v>
      </c>
      <c r="C743" s="2" t="s">
        <v>39</v>
      </c>
      <c r="D743" s="103">
        <v>41699</v>
      </c>
      <c r="E743" s="104">
        <f t="shared" si="14"/>
        <v>3</v>
      </c>
      <c r="F743" s="159" t="s">
        <v>50</v>
      </c>
      <c r="G743" s="2" t="s">
        <v>61</v>
      </c>
      <c r="H743" s="160" t="s">
        <v>62</v>
      </c>
      <c r="I743" s="2" t="s">
        <v>43</v>
      </c>
      <c r="J743" s="106">
        <v>1290433.7858775002</v>
      </c>
      <c r="K743" s="105"/>
    </row>
    <row r="744" spans="1:11" x14ac:dyDescent="0.25">
      <c r="A744" s="2" t="s">
        <v>63</v>
      </c>
      <c r="B744" s="2" t="s">
        <v>49</v>
      </c>
      <c r="C744" s="2" t="s">
        <v>39</v>
      </c>
      <c r="D744" s="103">
        <v>41730</v>
      </c>
      <c r="E744" s="104">
        <f t="shared" si="14"/>
        <v>4</v>
      </c>
      <c r="F744" s="159" t="s">
        <v>50</v>
      </c>
      <c r="G744" s="2" t="s">
        <v>61</v>
      </c>
      <c r="H744" s="160" t="s">
        <v>62</v>
      </c>
      <c r="I744" s="2" t="s">
        <v>43</v>
      </c>
      <c r="J744" s="106">
        <v>1298308.3953839999</v>
      </c>
      <c r="K744" s="105"/>
    </row>
    <row r="745" spans="1:11" x14ac:dyDescent="0.25">
      <c r="A745" s="2" t="s">
        <v>63</v>
      </c>
      <c r="B745" s="2" t="s">
        <v>49</v>
      </c>
      <c r="C745" s="2" t="s">
        <v>39</v>
      </c>
      <c r="D745" s="103">
        <v>41760</v>
      </c>
      <c r="E745" s="104">
        <f t="shared" si="14"/>
        <v>5</v>
      </c>
      <c r="F745" s="159" t="s">
        <v>50</v>
      </c>
      <c r="G745" s="2" t="s">
        <v>61</v>
      </c>
      <c r="H745" s="160" t="s">
        <v>62</v>
      </c>
      <c r="I745" s="2" t="s">
        <v>43</v>
      </c>
      <c r="J745" s="106">
        <v>1344373.5269335939</v>
      </c>
      <c r="K745" s="105"/>
    </row>
    <row r="746" spans="1:11" x14ac:dyDescent="0.25">
      <c r="A746" s="2" t="s">
        <v>63</v>
      </c>
      <c r="B746" s="2" t="s">
        <v>49</v>
      </c>
      <c r="C746" s="2" t="s">
        <v>39</v>
      </c>
      <c r="D746" s="103">
        <v>41791</v>
      </c>
      <c r="E746" s="104">
        <f t="shared" si="14"/>
        <v>6</v>
      </c>
      <c r="F746" s="159" t="s">
        <v>50</v>
      </c>
      <c r="G746" s="2" t="s">
        <v>61</v>
      </c>
      <c r="H746" s="160" t="s">
        <v>62</v>
      </c>
      <c r="I746" s="2" t="s">
        <v>43</v>
      </c>
      <c r="J746" s="106">
        <v>1507227.5892764062</v>
      </c>
      <c r="K746" s="105"/>
    </row>
    <row r="747" spans="1:11" x14ac:dyDescent="0.25">
      <c r="A747" s="2" t="s">
        <v>63</v>
      </c>
      <c r="B747" s="2" t="s">
        <v>49</v>
      </c>
      <c r="C747" s="2" t="s">
        <v>47</v>
      </c>
      <c r="D747" s="103">
        <v>41456</v>
      </c>
      <c r="E747" s="104">
        <f t="shared" si="14"/>
        <v>7</v>
      </c>
      <c r="F747" s="159" t="s">
        <v>50</v>
      </c>
      <c r="G747" s="2" t="s">
        <v>51</v>
      </c>
      <c r="H747" s="160" t="s">
        <v>52</v>
      </c>
      <c r="I747" s="2" t="s">
        <v>43</v>
      </c>
      <c r="J747" s="106">
        <v>4118100.0493550403</v>
      </c>
      <c r="K747" s="105"/>
    </row>
    <row r="748" spans="1:11" x14ac:dyDescent="0.25">
      <c r="A748" s="2" t="s">
        <v>63</v>
      </c>
      <c r="B748" s="2" t="s">
        <v>49</v>
      </c>
      <c r="C748" s="2" t="s">
        <v>47</v>
      </c>
      <c r="D748" s="103">
        <v>41487</v>
      </c>
      <c r="E748" s="104">
        <f t="shared" si="14"/>
        <v>8</v>
      </c>
      <c r="F748" s="159" t="s">
        <v>50</v>
      </c>
      <c r="G748" s="2" t="s">
        <v>51</v>
      </c>
      <c r="H748" s="160" t="s">
        <v>52</v>
      </c>
      <c r="I748" s="2" t="s">
        <v>43</v>
      </c>
      <c r="J748" s="106">
        <v>4507082.5661568008</v>
      </c>
      <c r="K748" s="105"/>
    </row>
    <row r="749" spans="1:11" x14ac:dyDescent="0.25">
      <c r="A749" s="2" t="s">
        <v>63</v>
      </c>
      <c r="B749" s="2" t="s">
        <v>49</v>
      </c>
      <c r="C749" s="2" t="s">
        <v>47</v>
      </c>
      <c r="D749" s="103">
        <v>41518</v>
      </c>
      <c r="E749" s="104">
        <f t="shared" si="14"/>
        <v>9</v>
      </c>
      <c r="F749" s="159" t="s">
        <v>50</v>
      </c>
      <c r="G749" s="2" t="s">
        <v>51</v>
      </c>
      <c r="H749" s="160" t="s">
        <v>52</v>
      </c>
      <c r="I749" s="2" t="s">
        <v>43</v>
      </c>
      <c r="J749" s="106">
        <v>4703409.2060524803</v>
      </c>
      <c r="K749" s="105"/>
    </row>
    <row r="750" spans="1:11" x14ac:dyDescent="0.25">
      <c r="A750" s="2" t="s">
        <v>63</v>
      </c>
      <c r="B750" s="2" t="s">
        <v>49</v>
      </c>
      <c r="C750" s="2" t="s">
        <v>47</v>
      </c>
      <c r="D750" s="103">
        <v>41548</v>
      </c>
      <c r="E750" s="104">
        <f t="shared" si="14"/>
        <v>10</v>
      </c>
      <c r="F750" s="159" t="s">
        <v>50</v>
      </c>
      <c r="G750" s="2" t="s">
        <v>51</v>
      </c>
      <c r="H750" s="160" t="s">
        <v>52</v>
      </c>
      <c r="I750" s="2" t="s">
        <v>43</v>
      </c>
      <c r="J750" s="106">
        <v>6020479.2997298883</v>
      </c>
      <c r="K750" s="105"/>
    </row>
    <row r="751" spans="1:11" x14ac:dyDescent="0.25">
      <c r="A751" s="2" t="s">
        <v>63</v>
      </c>
      <c r="B751" s="2" t="s">
        <v>49</v>
      </c>
      <c r="C751" s="2" t="s">
        <v>47</v>
      </c>
      <c r="D751" s="103">
        <v>41579</v>
      </c>
      <c r="E751" s="104">
        <f t="shared" si="14"/>
        <v>11</v>
      </c>
      <c r="F751" s="159" t="s">
        <v>50</v>
      </c>
      <c r="G751" s="2" t="s">
        <v>51</v>
      </c>
      <c r="H751" s="160" t="s">
        <v>52</v>
      </c>
      <c r="I751" s="2" t="s">
        <v>43</v>
      </c>
      <c r="J751" s="106">
        <v>6461172.5917462073</v>
      </c>
      <c r="K751" s="105"/>
    </row>
    <row r="752" spans="1:11" x14ac:dyDescent="0.25">
      <c r="A752" s="2" t="s">
        <v>63</v>
      </c>
      <c r="B752" s="2" t="s">
        <v>49</v>
      </c>
      <c r="C752" s="2" t="s">
        <v>47</v>
      </c>
      <c r="D752" s="103">
        <v>41609</v>
      </c>
      <c r="E752" s="104">
        <f t="shared" si="14"/>
        <v>12</v>
      </c>
      <c r="F752" s="159" t="s">
        <v>50</v>
      </c>
      <c r="G752" s="2" t="s">
        <v>51</v>
      </c>
      <c r="H752" s="160" t="s">
        <v>52</v>
      </c>
      <c r="I752" s="2" t="s">
        <v>43</v>
      </c>
      <c r="J752" s="106">
        <v>3399470.2212770889</v>
      </c>
      <c r="K752" s="105"/>
    </row>
    <row r="753" spans="1:11" x14ac:dyDescent="0.25">
      <c r="A753" s="2" t="s">
        <v>63</v>
      </c>
      <c r="B753" s="2" t="s">
        <v>49</v>
      </c>
      <c r="C753" s="2" t="s">
        <v>47</v>
      </c>
      <c r="D753" s="103">
        <v>41640</v>
      </c>
      <c r="E753" s="104">
        <f t="shared" si="14"/>
        <v>1</v>
      </c>
      <c r="F753" s="159" t="s">
        <v>50</v>
      </c>
      <c r="G753" s="2" t="s">
        <v>51</v>
      </c>
      <c r="H753" s="160" t="s">
        <v>52</v>
      </c>
      <c r="I753" s="2" t="s">
        <v>43</v>
      </c>
      <c r="J753" s="106">
        <v>3168116.576105712</v>
      </c>
      <c r="K753" s="105"/>
    </row>
    <row r="754" spans="1:11" x14ac:dyDescent="0.25">
      <c r="A754" s="2" t="s">
        <v>63</v>
      </c>
      <c r="B754" s="2" t="s">
        <v>49</v>
      </c>
      <c r="C754" s="2" t="s">
        <v>47</v>
      </c>
      <c r="D754" s="103">
        <v>41671</v>
      </c>
      <c r="E754" s="104">
        <f t="shared" si="14"/>
        <v>2</v>
      </c>
      <c r="F754" s="159" t="s">
        <v>50</v>
      </c>
      <c r="G754" s="2" t="s">
        <v>51</v>
      </c>
      <c r="H754" s="160" t="s">
        <v>52</v>
      </c>
      <c r="I754" s="2" t="s">
        <v>43</v>
      </c>
      <c r="J754" s="106">
        <v>3601517.3685167041</v>
      </c>
      <c r="K754" s="105"/>
    </row>
    <row r="755" spans="1:11" x14ac:dyDescent="0.25">
      <c r="A755" s="2" t="s">
        <v>63</v>
      </c>
      <c r="B755" s="2" t="s">
        <v>49</v>
      </c>
      <c r="C755" s="2" t="s">
        <v>47</v>
      </c>
      <c r="D755" s="103">
        <v>41699</v>
      </c>
      <c r="E755" s="104">
        <f t="shared" si="14"/>
        <v>3</v>
      </c>
      <c r="F755" s="159" t="s">
        <v>50</v>
      </c>
      <c r="G755" s="2" t="s">
        <v>51</v>
      </c>
      <c r="H755" s="160" t="s">
        <v>52</v>
      </c>
      <c r="I755" s="2" t="s">
        <v>43</v>
      </c>
      <c r="J755" s="106">
        <v>3449559.2207462396</v>
      </c>
      <c r="K755" s="105"/>
    </row>
    <row r="756" spans="1:11" x14ac:dyDescent="0.25">
      <c r="A756" s="2" t="s">
        <v>63</v>
      </c>
      <c r="B756" s="2" t="s">
        <v>49</v>
      </c>
      <c r="C756" s="2" t="s">
        <v>47</v>
      </c>
      <c r="D756" s="103">
        <v>41730</v>
      </c>
      <c r="E756" s="104">
        <f t="shared" si="14"/>
        <v>4</v>
      </c>
      <c r="F756" s="159" t="s">
        <v>50</v>
      </c>
      <c r="G756" s="2" t="s">
        <v>51</v>
      </c>
      <c r="H756" s="160" t="s">
        <v>52</v>
      </c>
      <c r="I756" s="2" t="s">
        <v>43</v>
      </c>
      <c r="J756" s="106">
        <v>3875884.2425812325</v>
      </c>
      <c r="K756" s="105"/>
    </row>
    <row r="757" spans="1:11" x14ac:dyDescent="0.25">
      <c r="A757" s="2" t="s">
        <v>63</v>
      </c>
      <c r="B757" s="2" t="s">
        <v>49</v>
      </c>
      <c r="C757" s="2" t="s">
        <v>47</v>
      </c>
      <c r="D757" s="103">
        <v>41760</v>
      </c>
      <c r="E757" s="104">
        <f t="shared" si="14"/>
        <v>5</v>
      </c>
      <c r="F757" s="159" t="s">
        <v>50</v>
      </c>
      <c r="G757" s="2" t="s">
        <v>51</v>
      </c>
      <c r="H757" s="160" t="s">
        <v>52</v>
      </c>
      <c r="I757" s="2" t="s">
        <v>43</v>
      </c>
      <c r="J757" s="106">
        <v>4224276.0222364804</v>
      </c>
      <c r="K757" s="105"/>
    </row>
    <row r="758" spans="1:11" x14ac:dyDescent="0.25">
      <c r="A758" s="2" t="s">
        <v>63</v>
      </c>
      <c r="B758" s="2" t="s">
        <v>49</v>
      </c>
      <c r="C758" s="2" t="s">
        <v>47</v>
      </c>
      <c r="D758" s="103">
        <v>41791</v>
      </c>
      <c r="E758" s="104">
        <f t="shared" si="14"/>
        <v>6</v>
      </c>
      <c r="F758" s="159" t="s">
        <v>50</v>
      </c>
      <c r="G758" s="2" t="s">
        <v>51</v>
      </c>
      <c r="H758" s="160" t="s">
        <v>52</v>
      </c>
      <c r="I758" s="2" t="s">
        <v>43</v>
      </c>
      <c r="J758" s="106">
        <v>2229175.6542357123</v>
      </c>
      <c r="K758" s="105"/>
    </row>
    <row r="759" spans="1:11" x14ac:dyDescent="0.25">
      <c r="A759" s="2" t="s">
        <v>63</v>
      </c>
      <c r="B759" s="2" t="s">
        <v>49</v>
      </c>
      <c r="C759" s="2" t="s">
        <v>47</v>
      </c>
      <c r="D759" s="103">
        <v>41456</v>
      </c>
      <c r="E759" s="104">
        <f t="shared" si="14"/>
        <v>7</v>
      </c>
      <c r="F759" s="159" t="s">
        <v>50</v>
      </c>
      <c r="G759" s="2" t="s">
        <v>53</v>
      </c>
      <c r="H759" s="160" t="s">
        <v>54</v>
      </c>
      <c r="I759" s="2" t="s">
        <v>43</v>
      </c>
      <c r="J759" s="106">
        <v>1958496.2303689439</v>
      </c>
      <c r="K759" s="105"/>
    </row>
    <row r="760" spans="1:11" x14ac:dyDescent="0.25">
      <c r="A760" s="2" t="s">
        <v>63</v>
      </c>
      <c r="B760" s="2" t="s">
        <v>49</v>
      </c>
      <c r="C760" s="2" t="s">
        <v>47</v>
      </c>
      <c r="D760" s="103">
        <v>41487</v>
      </c>
      <c r="E760" s="104">
        <f t="shared" si="14"/>
        <v>8</v>
      </c>
      <c r="F760" s="159" t="s">
        <v>50</v>
      </c>
      <c r="G760" s="2" t="s">
        <v>53</v>
      </c>
      <c r="H760" s="160" t="s">
        <v>54</v>
      </c>
      <c r="I760" s="2" t="s">
        <v>43</v>
      </c>
      <c r="J760" s="106">
        <v>2195052.7782959999</v>
      </c>
      <c r="K760" s="105"/>
    </row>
    <row r="761" spans="1:11" x14ac:dyDescent="0.25">
      <c r="A761" s="2" t="s">
        <v>63</v>
      </c>
      <c r="B761" s="2" t="s">
        <v>49</v>
      </c>
      <c r="C761" s="2" t="s">
        <v>47</v>
      </c>
      <c r="D761" s="103">
        <v>41518</v>
      </c>
      <c r="E761" s="104">
        <f t="shared" si="14"/>
        <v>9</v>
      </c>
      <c r="F761" s="159" t="s">
        <v>50</v>
      </c>
      <c r="G761" s="2" t="s">
        <v>53</v>
      </c>
      <c r="H761" s="160" t="s">
        <v>54</v>
      </c>
      <c r="I761" s="2" t="s">
        <v>43</v>
      </c>
      <c r="J761" s="106">
        <v>2264552.5099384319</v>
      </c>
      <c r="K761" s="105"/>
    </row>
    <row r="762" spans="1:11" x14ac:dyDescent="0.25">
      <c r="A762" s="2" t="s">
        <v>63</v>
      </c>
      <c r="B762" s="2" t="s">
        <v>49</v>
      </c>
      <c r="C762" s="2" t="s">
        <v>47</v>
      </c>
      <c r="D762" s="103">
        <v>41548</v>
      </c>
      <c r="E762" s="104">
        <f t="shared" si="14"/>
        <v>10</v>
      </c>
      <c r="F762" s="159" t="s">
        <v>50</v>
      </c>
      <c r="G762" s="2" t="s">
        <v>53</v>
      </c>
      <c r="H762" s="160" t="s">
        <v>54</v>
      </c>
      <c r="I762" s="2" t="s">
        <v>43</v>
      </c>
      <c r="J762" s="106">
        <v>2839505.8993002246</v>
      </c>
      <c r="K762" s="105"/>
    </row>
    <row r="763" spans="1:11" x14ac:dyDescent="0.25">
      <c r="A763" s="2" t="s">
        <v>63</v>
      </c>
      <c r="B763" s="2" t="s">
        <v>49</v>
      </c>
      <c r="C763" s="2" t="s">
        <v>47</v>
      </c>
      <c r="D763" s="103">
        <v>41579</v>
      </c>
      <c r="E763" s="104">
        <f t="shared" si="14"/>
        <v>11</v>
      </c>
      <c r="F763" s="159" t="s">
        <v>50</v>
      </c>
      <c r="G763" s="2" t="s">
        <v>53</v>
      </c>
      <c r="H763" s="160" t="s">
        <v>54</v>
      </c>
      <c r="I763" s="2" t="s">
        <v>43</v>
      </c>
      <c r="J763" s="106">
        <v>3159420.5430006236</v>
      </c>
      <c r="K763" s="105"/>
    </row>
    <row r="764" spans="1:11" x14ac:dyDescent="0.25">
      <c r="A764" s="2" t="s">
        <v>63</v>
      </c>
      <c r="B764" s="2" t="s">
        <v>49</v>
      </c>
      <c r="C764" s="2" t="s">
        <v>47</v>
      </c>
      <c r="D764" s="103">
        <v>41609</v>
      </c>
      <c r="E764" s="104">
        <f t="shared" si="14"/>
        <v>12</v>
      </c>
      <c r="F764" s="159" t="s">
        <v>50</v>
      </c>
      <c r="G764" s="2" t="s">
        <v>53</v>
      </c>
      <c r="H764" s="160" t="s">
        <v>54</v>
      </c>
      <c r="I764" s="2" t="s">
        <v>43</v>
      </c>
      <c r="J764" s="106">
        <v>1724509.5598100165</v>
      </c>
      <c r="K764" s="105"/>
    </row>
    <row r="765" spans="1:11" x14ac:dyDescent="0.25">
      <c r="A765" s="2" t="s">
        <v>63</v>
      </c>
      <c r="B765" s="2" t="s">
        <v>49</v>
      </c>
      <c r="C765" s="2" t="s">
        <v>47</v>
      </c>
      <c r="D765" s="103">
        <v>41640</v>
      </c>
      <c r="E765" s="104">
        <f t="shared" si="14"/>
        <v>1</v>
      </c>
      <c r="F765" s="159" t="s">
        <v>50</v>
      </c>
      <c r="G765" s="2" t="s">
        <v>53</v>
      </c>
      <c r="H765" s="160" t="s">
        <v>54</v>
      </c>
      <c r="I765" s="2" t="s">
        <v>43</v>
      </c>
      <c r="J765" s="106">
        <v>1542913.9169346001</v>
      </c>
      <c r="K765" s="105"/>
    </row>
    <row r="766" spans="1:11" x14ac:dyDescent="0.25">
      <c r="A766" s="2" t="s">
        <v>63</v>
      </c>
      <c r="B766" s="2" t="s">
        <v>49</v>
      </c>
      <c r="C766" s="2" t="s">
        <v>47</v>
      </c>
      <c r="D766" s="103">
        <v>41671</v>
      </c>
      <c r="E766" s="104">
        <f t="shared" si="14"/>
        <v>2</v>
      </c>
      <c r="F766" s="159" t="s">
        <v>50</v>
      </c>
      <c r="G766" s="2" t="s">
        <v>53</v>
      </c>
      <c r="H766" s="160" t="s">
        <v>54</v>
      </c>
      <c r="I766" s="2" t="s">
        <v>43</v>
      </c>
      <c r="J766" s="106">
        <v>1820402.6309305201</v>
      </c>
      <c r="K766" s="105"/>
    </row>
    <row r="767" spans="1:11" x14ac:dyDescent="0.25">
      <c r="A767" s="2" t="s">
        <v>63</v>
      </c>
      <c r="B767" s="2" t="s">
        <v>49</v>
      </c>
      <c r="C767" s="2" t="s">
        <v>47</v>
      </c>
      <c r="D767" s="103">
        <v>41699</v>
      </c>
      <c r="E767" s="104">
        <f t="shared" si="14"/>
        <v>3</v>
      </c>
      <c r="F767" s="159" t="s">
        <v>50</v>
      </c>
      <c r="G767" s="2" t="s">
        <v>53</v>
      </c>
      <c r="H767" s="160" t="s">
        <v>54</v>
      </c>
      <c r="I767" s="2" t="s">
        <v>43</v>
      </c>
      <c r="J767" s="106">
        <v>1771550.3477915039</v>
      </c>
      <c r="K767" s="105"/>
    </row>
    <row r="768" spans="1:11" x14ac:dyDescent="0.25">
      <c r="A768" s="2" t="s">
        <v>63</v>
      </c>
      <c r="B768" s="2" t="s">
        <v>49</v>
      </c>
      <c r="C768" s="2" t="s">
        <v>47</v>
      </c>
      <c r="D768" s="103">
        <v>41730</v>
      </c>
      <c r="E768" s="104">
        <f t="shared" si="14"/>
        <v>4</v>
      </c>
      <c r="F768" s="159" t="s">
        <v>50</v>
      </c>
      <c r="G768" s="2" t="s">
        <v>53</v>
      </c>
      <c r="H768" s="160" t="s">
        <v>54</v>
      </c>
      <c r="I768" s="2" t="s">
        <v>43</v>
      </c>
      <c r="J768" s="106">
        <v>1908978.5663007363</v>
      </c>
      <c r="K768" s="105"/>
    </row>
    <row r="769" spans="1:11" x14ac:dyDescent="0.25">
      <c r="A769" s="2" t="s">
        <v>63</v>
      </c>
      <c r="B769" s="2" t="s">
        <v>49</v>
      </c>
      <c r="C769" s="2" t="s">
        <v>47</v>
      </c>
      <c r="D769" s="103">
        <v>41760</v>
      </c>
      <c r="E769" s="104">
        <f t="shared" si="14"/>
        <v>5</v>
      </c>
      <c r="F769" s="159" t="s">
        <v>50</v>
      </c>
      <c r="G769" s="2" t="s">
        <v>53</v>
      </c>
      <c r="H769" s="160" t="s">
        <v>54</v>
      </c>
      <c r="I769" s="2" t="s">
        <v>43</v>
      </c>
      <c r="J769" s="106">
        <v>2224548.7175923204</v>
      </c>
      <c r="K769" s="105"/>
    </row>
    <row r="770" spans="1:11" x14ac:dyDescent="0.25">
      <c r="A770" s="2" t="s">
        <v>63</v>
      </c>
      <c r="B770" s="2" t="s">
        <v>49</v>
      </c>
      <c r="C770" s="2" t="s">
        <v>47</v>
      </c>
      <c r="D770" s="103">
        <v>41791</v>
      </c>
      <c r="E770" s="104">
        <f t="shared" si="14"/>
        <v>6</v>
      </c>
      <c r="F770" s="159" t="s">
        <v>50</v>
      </c>
      <c r="G770" s="2" t="s">
        <v>53</v>
      </c>
      <c r="H770" s="160" t="s">
        <v>54</v>
      </c>
      <c r="I770" s="2" t="s">
        <v>43</v>
      </c>
      <c r="J770" s="106">
        <v>1199138.0695781759</v>
      </c>
      <c r="K770" s="105"/>
    </row>
    <row r="771" spans="1:11" x14ac:dyDescent="0.25">
      <c r="A771" s="2" t="s">
        <v>63</v>
      </c>
      <c r="B771" s="2" t="s">
        <v>49</v>
      </c>
      <c r="C771" s="2" t="s">
        <v>47</v>
      </c>
      <c r="D771" s="103">
        <v>41456</v>
      </c>
      <c r="E771" s="104">
        <f t="shared" si="14"/>
        <v>7</v>
      </c>
      <c r="F771" s="159" t="s">
        <v>50</v>
      </c>
      <c r="G771" s="2" t="s">
        <v>53</v>
      </c>
      <c r="H771" s="160" t="s">
        <v>55</v>
      </c>
      <c r="I771" s="2" t="s">
        <v>43</v>
      </c>
      <c r="J771" s="106">
        <v>1652868.9853267202</v>
      </c>
      <c r="K771" s="105"/>
    </row>
    <row r="772" spans="1:11" x14ac:dyDescent="0.25">
      <c r="A772" s="2" t="s">
        <v>63</v>
      </c>
      <c r="B772" s="2" t="s">
        <v>49</v>
      </c>
      <c r="C772" s="2" t="s">
        <v>47</v>
      </c>
      <c r="D772" s="103">
        <v>41487</v>
      </c>
      <c r="E772" s="104">
        <f t="shared" si="14"/>
        <v>8</v>
      </c>
      <c r="F772" s="159" t="s">
        <v>50</v>
      </c>
      <c r="G772" s="2" t="s">
        <v>53</v>
      </c>
      <c r="H772" s="160" t="s">
        <v>55</v>
      </c>
      <c r="I772" s="2" t="s">
        <v>43</v>
      </c>
      <c r="J772" s="106">
        <v>1940369.6316480001</v>
      </c>
      <c r="K772" s="105"/>
    </row>
    <row r="773" spans="1:11" x14ac:dyDescent="0.25">
      <c r="A773" s="2" t="s">
        <v>63</v>
      </c>
      <c r="B773" s="2" t="s">
        <v>49</v>
      </c>
      <c r="C773" s="2" t="s">
        <v>47</v>
      </c>
      <c r="D773" s="103">
        <v>41518</v>
      </c>
      <c r="E773" s="104">
        <f t="shared" si="14"/>
        <v>9</v>
      </c>
      <c r="F773" s="159" t="s">
        <v>50</v>
      </c>
      <c r="G773" s="2" t="s">
        <v>53</v>
      </c>
      <c r="H773" s="160" t="s">
        <v>55</v>
      </c>
      <c r="I773" s="2" t="s">
        <v>43</v>
      </c>
      <c r="J773" s="106">
        <v>2031601.7410147204</v>
      </c>
      <c r="K773" s="105"/>
    </row>
    <row r="774" spans="1:11" x14ac:dyDescent="0.25">
      <c r="A774" s="2" t="s">
        <v>63</v>
      </c>
      <c r="B774" s="2" t="s">
        <v>49</v>
      </c>
      <c r="C774" s="2" t="s">
        <v>47</v>
      </c>
      <c r="D774" s="103">
        <v>41548</v>
      </c>
      <c r="E774" s="104">
        <f t="shared" si="14"/>
        <v>10</v>
      </c>
      <c r="F774" s="159" t="s">
        <v>50</v>
      </c>
      <c r="G774" s="2" t="s">
        <v>53</v>
      </c>
      <c r="H774" s="160" t="s">
        <v>55</v>
      </c>
      <c r="I774" s="2" t="s">
        <v>43</v>
      </c>
      <c r="J774" s="106">
        <v>2784735.3475135607</v>
      </c>
      <c r="K774" s="105"/>
    </row>
    <row r="775" spans="1:11" x14ac:dyDescent="0.25">
      <c r="A775" s="2" t="s">
        <v>63</v>
      </c>
      <c r="B775" s="2" t="s">
        <v>49</v>
      </c>
      <c r="C775" s="2" t="s">
        <v>47</v>
      </c>
      <c r="D775" s="103">
        <v>41579</v>
      </c>
      <c r="E775" s="104">
        <f t="shared" si="14"/>
        <v>11</v>
      </c>
      <c r="F775" s="159" t="s">
        <v>50</v>
      </c>
      <c r="G775" s="2" t="s">
        <v>53</v>
      </c>
      <c r="H775" s="160" t="s">
        <v>55</v>
      </c>
      <c r="I775" s="2" t="s">
        <v>43</v>
      </c>
      <c r="J775" s="106">
        <v>2777158.7847141596</v>
      </c>
      <c r="K775" s="105"/>
    </row>
    <row r="776" spans="1:11" x14ac:dyDescent="0.25">
      <c r="A776" s="2" t="s">
        <v>63</v>
      </c>
      <c r="B776" s="2" t="s">
        <v>49</v>
      </c>
      <c r="C776" s="2" t="s">
        <v>47</v>
      </c>
      <c r="D776" s="103">
        <v>41609</v>
      </c>
      <c r="E776" s="104">
        <f t="shared" si="14"/>
        <v>12</v>
      </c>
      <c r="F776" s="159" t="s">
        <v>50</v>
      </c>
      <c r="G776" s="2" t="s">
        <v>53</v>
      </c>
      <c r="H776" s="160" t="s">
        <v>55</v>
      </c>
      <c r="I776" s="2" t="s">
        <v>43</v>
      </c>
      <c r="J776" s="106">
        <v>1505235.4723879206</v>
      </c>
      <c r="K776" s="105"/>
    </row>
    <row r="777" spans="1:11" x14ac:dyDescent="0.25">
      <c r="A777" s="2" t="s">
        <v>63</v>
      </c>
      <c r="B777" s="2" t="s">
        <v>49</v>
      </c>
      <c r="C777" s="2" t="s">
        <v>47</v>
      </c>
      <c r="D777" s="103">
        <v>41640</v>
      </c>
      <c r="E777" s="104">
        <f t="shared" si="14"/>
        <v>1</v>
      </c>
      <c r="F777" s="159" t="s">
        <v>50</v>
      </c>
      <c r="G777" s="2" t="s">
        <v>53</v>
      </c>
      <c r="H777" s="160" t="s">
        <v>55</v>
      </c>
      <c r="I777" s="2" t="s">
        <v>43</v>
      </c>
      <c r="J777" s="106">
        <v>1375663.6681960202</v>
      </c>
      <c r="K777" s="105"/>
    </row>
    <row r="778" spans="1:11" x14ac:dyDescent="0.25">
      <c r="A778" s="2" t="s">
        <v>63</v>
      </c>
      <c r="B778" s="2" t="s">
        <v>49</v>
      </c>
      <c r="C778" s="2" t="s">
        <v>47</v>
      </c>
      <c r="D778" s="103">
        <v>41671</v>
      </c>
      <c r="E778" s="104">
        <f t="shared" si="14"/>
        <v>2</v>
      </c>
      <c r="F778" s="159" t="s">
        <v>50</v>
      </c>
      <c r="G778" s="2" t="s">
        <v>53</v>
      </c>
      <c r="H778" s="160" t="s">
        <v>55</v>
      </c>
      <c r="I778" s="2" t="s">
        <v>43</v>
      </c>
      <c r="J778" s="106">
        <v>1475521.04291592</v>
      </c>
      <c r="K778" s="105"/>
    </row>
    <row r="779" spans="1:11" x14ac:dyDescent="0.25">
      <c r="A779" s="2" t="s">
        <v>63</v>
      </c>
      <c r="B779" s="2" t="s">
        <v>49</v>
      </c>
      <c r="C779" s="2" t="s">
        <v>47</v>
      </c>
      <c r="D779" s="103">
        <v>41699</v>
      </c>
      <c r="E779" s="104">
        <f t="shared" si="14"/>
        <v>3</v>
      </c>
      <c r="F779" s="159" t="s">
        <v>50</v>
      </c>
      <c r="G779" s="2" t="s">
        <v>53</v>
      </c>
      <c r="H779" s="160" t="s">
        <v>55</v>
      </c>
      <c r="I779" s="2" t="s">
        <v>43</v>
      </c>
      <c r="J779" s="106">
        <v>1513094.2096040398</v>
      </c>
      <c r="K779" s="105"/>
    </row>
    <row r="780" spans="1:11" x14ac:dyDescent="0.25">
      <c r="A780" s="2" t="s">
        <v>63</v>
      </c>
      <c r="B780" s="2" t="s">
        <v>49</v>
      </c>
      <c r="C780" s="2" t="s">
        <v>47</v>
      </c>
      <c r="D780" s="103">
        <v>41730</v>
      </c>
      <c r="E780" s="104">
        <f t="shared" si="14"/>
        <v>4</v>
      </c>
      <c r="F780" s="159" t="s">
        <v>50</v>
      </c>
      <c r="G780" s="2" t="s">
        <v>53</v>
      </c>
      <c r="H780" s="160" t="s">
        <v>55</v>
      </c>
      <c r="I780" s="2" t="s">
        <v>43</v>
      </c>
      <c r="J780" s="106">
        <v>1628187.8009364803</v>
      </c>
      <c r="K780" s="105"/>
    </row>
    <row r="781" spans="1:11" x14ac:dyDescent="0.25">
      <c r="A781" s="2" t="s">
        <v>63</v>
      </c>
      <c r="B781" s="2" t="s">
        <v>49</v>
      </c>
      <c r="C781" s="2" t="s">
        <v>47</v>
      </c>
      <c r="D781" s="103">
        <v>41760</v>
      </c>
      <c r="E781" s="104">
        <f t="shared" si="14"/>
        <v>5</v>
      </c>
      <c r="F781" s="159" t="s">
        <v>50</v>
      </c>
      <c r="G781" s="2" t="s">
        <v>53</v>
      </c>
      <c r="H781" s="160" t="s">
        <v>55</v>
      </c>
      <c r="I781" s="2" t="s">
        <v>43</v>
      </c>
      <c r="J781" s="106">
        <v>1857077.4607560001</v>
      </c>
      <c r="K781" s="105"/>
    </row>
    <row r="782" spans="1:11" x14ac:dyDescent="0.25">
      <c r="A782" s="2" t="s">
        <v>63</v>
      </c>
      <c r="B782" s="2" t="s">
        <v>49</v>
      </c>
      <c r="C782" s="2" t="s">
        <v>47</v>
      </c>
      <c r="D782" s="103">
        <v>41791</v>
      </c>
      <c r="E782" s="104">
        <f t="shared" si="14"/>
        <v>6</v>
      </c>
      <c r="F782" s="159" t="s">
        <v>50</v>
      </c>
      <c r="G782" s="2" t="s">
        <v>53</v>
      </c>
      <c r="H782" s="160" t="s">
        <v>55</v>
      </c>
      <c r="I782" s="2" t="s">
        <v>43</v>
      </c>
      <c r="J782" s="106">
        <v>981974.46025223995</v>
      </c>
      <c r="K782" s="105"/>
    </row>
    <row r="783" spans="1:11" x14ac:dyDescent="0.25">
      <c r="A783" s="2" t="s">
        <v>63</v>
      </c>
      <c r="B783" s="2" t="s">
        <v>49</v>
      </c>
      <c r="C783" s="2" t="s">
        <v>47</v>
      </c>
      <c r="D783" s="103">
        <v>41456</v>
      </c>
      <c r="E783" s="104">
        <f t="shared" si="14"/>
        <v>7</v>
      </c>
      <c r="F783" s="159" t="s">
        <v>50</v>
      </c>
      <c r="G783" s="2" t="s">
        <v>56</v>
      </c>
      <c r="H783" s="160" t="s">
        <v>57</v>
      </c>
      <c r="I783" s="2" t="s">
        <v>43</v>
      </c>
      <c r="J783" s="106">
        <v>1583857.8672582491</v>
      </c>
      <c r="K783" s="105"/>
    </row>
    <row r="784" spans="1:11" x14ac:dyDescent="0.25">
      <c r="A784" s="2" t="s">
        <v>63</v>
      </c>
      <c r="B784" s="2" t="s">
        <v>49</v>
      </c>
      <c r="C784" s="2" t="s">
        <v>47</v>
      </c>
      <c r="D784" s="103">
        <v>41487</v>
      </c>
      <c r="E784" s="104">
        <f t="shared" ref="E784:E842" si="15">MONTH(D784)</f>
        <v>8</v>
      </c>
      <c r="F784" s="159" t="s">
        <v>50</v>
      </c>
      <c r="G784" s="2" t="s">
        <v>56</v>
      </c>
      <c r="H784" s="160" t="s">
        <v>57</v>
      </c>
      <c r="I784" s="2" t="s">
        <v>43</v>
      </c>
      <c r="J784" s="106">
        <v>1861716.078207552</v>
      </c>
      <c r="K784" s="105"/>
    </row>
    <row r="785" spans="1:11" x14ac:dyDescent="0.25">
      <c r="A785" s="2" t="s">
        <v>63</v>
      </c>
      <c r="B785" s="2" t="s">
        <v>49</v>
      </c>
      <c r="C785" s="2" t="s">
        <v>47</v>
      </c>
      <c r="D785" s="103">
        <v>41518</v>
      </c>
      <c r="E785" s="104">
        <f t="shared" si="15"/>
        <v>9</v>
      </c>
      <c r="F785" s="159" t="s">
        <v>50</v>
      </c>
      <c r="G785" s="2" t="s">
        <v>56</v>
      </c>
      <c r="H785" s="160" t="s">
        <v>57</v>
      </c>
      <c r="I785" s="2" t="s">
        <v>43</v>
      </c>
      <c r="J785" s="106">
        <v>1818760.5971448703</v>
      </c>
      <c r="K785" s="105"/>
    </row>
    <row r="786" spans="1:11" x14ac:dyDescent="0.25">
      <c r="A786" s="2" t="s">
        <v>63</v>
      </c>
      <c r="B786" s="2" t="s">
        <v>49</v>
      </c>
      <c r="C786" s="2" t="s">
        <v>47</v>
      </c>
      <c r="D786" s="103">
        <v>41548</v>
      </c>
      <c r="E786" s="104">
        <f t="shared" si="15"/>
        <v>10</v>
      </c>
      <c r="F786" s="159" t="s">
        <v>50</v>
      </c>
      <c r="G786" s="2" t="s">
        <v>56</v>
      </c>
      <c r="H786" s="160" t="s">
        <v>57</v>
      </c>
      <c r="I786" s="2" t="s">
        <v>43</v>
      </c>
      <c r="J786" s="106">
        <v>2304966.198724838</v>
      </c>
      <c r="K786" s="105"/>
    </row>
    <row r="787" spans="1:11" x14ac:dyDescent="0.25">
      <c r="A787" s="2" t="s">
        <v>63</v>
      </c>
      <c r="B787" s="2" t="s">
        <v>49</v>
      </c>
      <c r="C787" s="2" t="s">
        <v>47</v>
      </c>
      <c r="D787" s="103">
        <v>41579</v>
      </c>
      <c r="E787" s="104">
        <f t="shared" si="15"/>
        <v>11</v>
      </c>
      <c r="F787" s="159" t="s">
        <v>50</v>
      </c>
      <c r="G787" s="2" t="s">
        <v>56</v>
      </c>
      <c r="H787" s="160" t="s">
        <v>57</v>
      </c>
      <c r="I787" s="2" t="s">
        <v>43</v>
      </c>
      <c r="J787" s="106">
        <v>2440357.2575165858</v>
      </c>
      <c r="K787" s="105"/>
    </row>
    <row r="788" spans="1:11" x14ac:dyDescent="0.25">
      <c r="A788" s="2" t="s">
        <v>63</v>
      </c>
      <c r="B788" s="2" t="s">
        <v>49</v>
      </c>
      <c r="C788" s="2" t="s">
        <v>47</v>
      </c>
      <c r="D788" s="103">
        <v>41609</v>
      </c>
      <c r="E788" s="104">
        <f t="shared" si="15"/>
        <v>12</v>
      </c>
      <c r="F788" s="159" t="s">
        <v>50</v>
      </c>
      <c r="G788" s="2" t="s">
        <v>56</v>
      </c>
      <c r="H788" s="160" t="s">
        <v>57</v>
      </c>
      <c r="I788" s="2" t="s">
        <v>43</v>
      </c>
      <c r="J788" s="106">
        <v>1365336.6411364649</v>
      </c>
      <c r="K788" s="105"/>
    </row>
    <row r="789" spans="1:11" x14ac:dyDescent="0.25">
      <c r="A789" s="2" t="s">
        <v>63</v>
      </c>
      <c r="B789" s="2" t="s">
        <v>49</v>
      </c>
      <c r="C789" s="2" t="s">
        <v>47</v>
      </c>
      <c r="D789" s="103">
        <v>41640</v>
      </c>
      <c r="E789" s="104">
        <f t="shared" si="15"/>
        <v>1</v>
      </c>
      <c r="F789" s="159" t="s">
        <v>50</v>
      </c>
      <c r="G789" s="2" t="s">
        <v>56</v>
      </c>
      <c r="H789" s="160" t="s">
        <v>57</v>
      </c>
      <c r="I789" s="2" t="s">
        <v>43</v>
      </c>
      <c r="J789" s="106">
        <v>1211465.2302915659</v>
      </c>
      <c r="K789" s="105"/>
    </row>
    <row r="790" spans="1:11" x14ac:dyDescent="0.25">
      <c r="A790" s="2" t="s">
        <v>63</v>
      </c>
      <c r="B790" s="2" t="s">
        <v>49</v>
      </c>
      <c r="C790" s="2" t="s">
        <v>47</v>
      </c>
      <c r="D790" s="103">
        <v>41671</v>
      </c>
      <c r="E790" s="104">
        <f t="shared" si="15"/>
        <v>2</v>
      </c>
      <c r="F790" s="159" t="s">
        <v>50</v>
      </c>
      <c r="G790" s="2" t="s">
        <v>56</v>
      </c>
      <c r="H790" s="160" t="s">
        <v>57</v>
      </c>
      <c r="I790" s="2" t="s">
        <v>43</v>
      </c>
      <c r="J790" s="106">
        <v>1521468.8063359074</v>
      </c>
      <c r="K790" s="105"/>
    </row>
    <row r="791" spans="1:11" x14ac:dyDescent="0.25">
      <c r="A791" s="2" t="s">
        <v>63</v>
      </c>
      <c r="B791" s="2" t="s">
        <v>49</v>
      </c>
      <c r="C791" s="2" t="s">
        <v>47</v>
      </c>
      <c r="D791" s="103">
        <v>41699</v>
      </c>
      <c r="E791" s="104">
        <f t="shared" si="15"/>
        <v>3</v>
      </c>
      <c r="F791" s="159" t="s">
        <v>50</v>
      </c>
      <c r="G791" s="2" t="s">
        <v>56</v>
      </c>
      <c r="H791" s="160" t="s">
        <v>57</v>
      </c>
      <c r="I791" s="2" t="s">
        <v>43</v>
      </c>
      <c r="J791" s="106">
        <v>1400184.8970591237</v>
      </c>
      <c r="K791" s="105"/>
    </row>
    <row r="792" spans="1:11" x14ac:dyDescent="0.25">
      <c r="A792" s="2" t="s">
        <v>63</v>
      </c>
      <c r="B792" s="2" t="s">
        <v>49</v>
      </c>
      <c r="C792" s="2" t="s">
        <v>47</v>
      </c>
      <c r="D792" s="103">
        <v>41730</v>
      </c>
      <c r="E792" s="104">
        <f t="shared" si="15"/>
        <v>4</v>
      </c>
      <c r="F792" s="159" t="s">
        <v>50</v>
      </c>
      <c r="G792" s="2" t="s">
        <v>56</v>
      </c>
      <c r="H792" s="160" t="s">
        <v>57</v>
      </c>
      <c r="I792" s="2" t="s">
        <v>43</v>
      </c>
      <c r="J792" s="106">
        <v>1483355.0770554726</v>
      </c>
      <c r="K792" s="105"/>
    </row>
    <row r="793" spans="1:11" x14ac:dyDescent="0.25">
      <c r="A793" s="2" t="s">
        <v>63</v>
      </c>
      <c r="B793" s="2" t="s">
        <v>49</v>
      </c>
      <c r="C793" s="2" t="s">
        <v>47</v>
      </c>
      <c r="D793" s="103">
        <v>41760</v>
      </c>
      <c r="E793" s="104">
        <f t="shared" si="15"/>
        <v>5</v>
      </c>
      <c r="F793" s="159" t="s">
        <v>50</v>
      </c>
      <c r="G793" s="2" t="s">
        <v>56</v>
      </c>
      <c r="H793" s="160" t="s">
        <v>57</v>
      </c>
      <c r="I793" s="2" t="s">
        <v>43</v>
      </c>
      <c r="J793" s="106">
        <v>1790831.8374007489</v>
      </c>
      <c r="K793" s="105"/>
    </row>
    <row r="794" spans="1:11" x14ac:dyDescent="0.25">
      <c r="A794" s="2" t="s">
        <v>63</v>
      </c>
      <c r="B794" s="2" t="s">
        <v>49</v>
      </c>
      <c r="C794" s="2" t="s">
        <v>47</v>
      </c>
      <c r="D794" s="103">
        <v>41791</v>
      </c>
      <c r="E794" s="104">
        <f t="shared" si="15"/>
        <v>6</v>
      </c>
      <c r="F794" s="159" t="s">
        <v>50</v>
      </c>
      <c r="G794" s="2" t="s">
        <v>56</v>
      </c>
      <c r="H794" s="160" t="s">
        <v>57</v>
      </c>
      <c r="I794" s="2" t="s">
        <v>43</v>
      </c>
      <c r="J794" s="106">
        <v>911806.4599299801</v>
      </c>
      <c r="K794" s="105"/>
    </row>
    <row r="795" spans="1:11" x14ac:dyDescent="0.25">
      <c r="A795" s="2" t="s">
        <v>63</v>
      </c>
      <c r="B795" s="2" t="s">
        <v>49</v>
      </c>
      <c r="C795" s="2" t="s">
        <v>47</v>
      </c>
      <c r="D795" s="103">
        <v>41456</v>
      </c>
      <c r="E795" s="104">
        <f t="shared" si="15"/>
        <v>7</v>
      </c>
      <c r="F795" s="159" t="s">
        <v>50</v>
      </c>
      <c r="G795" s="2" t="s">
        <v>56</v>
      </c>
      <c r="H795" s="160" t="s">
        <v>58</v>
      </c>
      <c r="I795" s="2" t="s">
        <v>43</v>
      </c>
      <c r="J795" s="106">
        <v>884023.92783632269</v>
      </c>
      <c r="K795" s="105"/>
    </row>
    <row r="796" spans="1:11" x14ac:dyDescent="0.25">
      <c r="A796" s="2" t="s">
        <v>63</v>
      </c>
      <c r="B796" s="2" t="s">
        <v>49</v>
      </c>
      <c r="C796" s="2" t="s">
        <v>47</v>
      </c>
      <c r="D796" s="103">
        <v>41487</v>
      </c>
      <c r="E796" s="104">
        <f t="shared" si="15"/>
        <v>8</v>
      </c>
      <c r="F796" s="159" t="s">
        <v>50</v>
      </c>
      <c r="G796" s="2" t="s">
        <v>56</v>
      </c>
      <c r="H796" s="160" t="s">
        <v>58</v>
      </c>
      <c r="I796" s="2" t="s">
        <v>43</v>
      </c>
      <c r="J796" s="106">
        <v>1052207.4304358403</v>
      </c>
      <c r="K796" s="105"/>
    </row>
    <row r="797" spans="1:11" x14ac:dyDescent="0.25">
      <c r="A797" s="2" t="s">
        <v>63</v>
      </c>
      <c r="B797" s="2" t="s">
        <v>49</v>
      </c>
      <c r="C797" s="2" t="s">
        <v>47</v>
      </c>
      <c r="D797" s="103">
        <v>41518</v>
      </c>
      <c r="E797" s="104">
        <f t="shared" si="15"/>
        <v>9</v>
      </c>
      <c r="F797" s="159" t="s">
        <v>50</v>
      </c>
      <c r="G797" s="2" t="s">
        <v>56</v>
      </c>
      <c r="H797" s="160" t="s">
        <v>58</v>
      </c>
      <c r="I797" s="2" t="s">
        <v>43</v>
      </c>
      <c r="J797" s="106">
        <v>1016958.2253807157</v>
      </c>
      <c r="K797" s="105"/>
    </row>
    <row r="798" spans="1:11" x14ac:dyDescent="0.25">
      <c r="A798" s="2" t="s">
        <v>63</v>
      </c>
      <c r="B798" s="2" t="s">
        <v>49</v>
      </c>
      <c r="C798" s="2" t="s">
        <v>47</v>
      </c>
      <c r="D798" s="103">
        <v>41548</v>
      </c>
      <c r="E798" s="104">
        <f t="shared" si="15"/>
        <v>10</v>
      </c>
      <c r="F798" s="159" t="s">
        <v>50</v>
      </c>
      <c r="G798" s="2" t="s">
        <v>56</v>
      </c>
      <c r="H798" s="160" t="s">
        <v>58</v>
      </c>
      <c r="I798" s="2" t="s">
        <v>43</v>
      </c>
      <c r="J798" s="106">
        <v>1488480.8550150518</v>
      </c>
      <c r="K798" s="105"/>
    </row>
    <row r="799" spans="1:11" x14ac:dyDescent="0.25">
      <c r="A799" s="2" t="s">
        <v>63</v>
      </c>
      <c r="B799" s="2" t="s">
        <v>49</v>
      </c>
      <c r="C799" s="2" t="s">
        <v>47</v>
      </c>
      <c r="D799" s="103">
        <v>41579</v>
      </c>
      <c r="E799" s="104">
        <f t="shared" si="15"/>
        <v>11</v>
      </c>
      <c r="F799" s="159" t="s">
        <v>50</v>
      </c>
      <c r="G799" s="2" t="s">
        <v>56</v>
      </c>
      <c r="H799" s="160" t="s">
        <v>58</v>
      </c>
      <c r="I799" s="2" t="s">
        <v>43</v>
      </c>
      <c r="J799" s="106">
        <v>1639667.9831029386</v>
      </c>
      <c r="K799" s="105"/>
    </row>
    <row r="800" spans="1:11" x14ac:dyDescent="0.25">
      <c r="A800" s="2" t="s">
        <v>63</v>
      </c>
      <c r="B800" s="2" t="s">
        <v>49</v>
      </c>
      <c r="C800" s="2" t="s">
        <v>47</v>
      </c>
      <c r="D800" s="103">
        <v>41609</v>
      </c>
      <c r="E800" s="104">
        <f t="shared" si="15"/>
        <v>12</v>
      </c>
      <c r="F800" s="159" t="s">
        <v>50</v>
      </c>
      <c r="G800" s="2" t="s">
        <v>56</v>
      </c>
      <c r="H800" s="160" t="s">
        <v>58</v>
      </c>
      <c r="I800" s="2" t="s">
        <v>43</v>
      </c>
      <c r="J800" s="106">
        <v>765598.62357103126</v>
      </c>
      <c r="K800" s="105"/>
    </row>
    <row r="801" spans="1:11" x14ac:dyDescent="0.25">
      <c r="A801" s="2" t="s">
        <v>63</v>
      </c>
      <c r="B801" s="2" t="s">
        <v>49</v>
      </c>
      <c r="C801" s="2" t="s">
        <v>47</v>
      </c>
      <c r="D801" s="103">
        <v>41640</v>
      </c>
      <c r="E801" s="104">
        <f t="shared" si="15"/>
        <v>1</v>
      </c>
      <c r="F801" s="159" t="s">
        <v>50</v>
      </c>
      <c r="G801" s="2" t="s">
        <v>56</v>
      </c>
      <c r="H801" s="160" t="s">
        <v>58</v>
      </c>
      <c r="I801" s="2" t="s">
        <v>43</v>
      </c>
      <c r="J801" s="106">
        <v>742706.65420794766</v>
      </c>
      <c r="K801" s="105"/>
    </row>
    <row r="802" spans="1:11" x14ac:dyDescent="0.25">
      <c r="A802" s="2" t="s">
        <v>63</v>
      </c>
      <c r="B802" s="2" t="s">
        <v>49</v>
      </c>
      <c r="C802" s="2" t="s">
        <v>47</v>
      </c>
      <c r="D802" s="103">
        <v>41671</v>
      </c>
      <c r="E802" s="104">
        <f t="shared" si="15"/>
        <v>2</v>
      </c>
      <c r="F802" s="159" t="s">
        <v>50</v>
      </c>
      <c r="G802" s="2" t="s">
        <v>56</v>
      </c>
      <c r="H802" s="160" t="s">
        <v>58</v>
      </c>
      <c r="I802" s="2" t="s">
        <v>43</v>
      </c>
      <c r="J802" s="106">
        <v>822050.21729515784</v>
      </c>
      <c r="K802" s="105"/>
    </row>
    <row r="803" spans="1:11" x14ac:dyDescent="0.25">
      <c r="A803" s="2" t="s">
        <v>63</v>
      </c>
      <c r="B803" s="2" t="s">
        <v>49</v>
      </c>
      <c r="C803" s="2" t="s">
        <v>47</v>
      </c>
      <c r="D803" s="103">
        <v>41699</v>
      </c>
      <c r="E803" s="104">
        <f t="shared" si="15"/>
        <v>3</v>
      </c>
      <c r="F803" s="159" t="s">
        <v>50</v>
      </c>
      <c r="G803" s="2" t="s">
        <v>56</v>
      </c>
      <c r="H803" s="160" t="s">
        <v>58</v>
      </c>
      <c r="I803" s="2" t="s">
        <v>43</v>
      </c>
      <c r="J803" s="106">
        <v>806728.57071739517</v>
      </c>
      <c r="K803" s="105"/>
    </row>
    <row r="804" spans="1:11" x14ac:dyDescent="0.25">
      <c r="A804" s="2" t="s">
        <v>63</v>
      </c>
      <c r="B804" s="2" t="s">
        <v>49</v>
      </c>
      <c r="C804" s="2" t="s">
        <v>47</v>
      </c>
      <c r="D804" s="103">
        <v>41730</v>
      </c>
      <c r="E804" s="104">
        <f t="shared" si="15"/>
        <v>4</v>
      </c>
      <c r="F804" s="159" t="s">
        <v>50</v>
      </c>
      <c r="G804" s="2" t="s">
        <v>56</v>
      </c>
      <c r="H804" s="160" t="s">
        <v>58</v>
      </c>
      <c r="I804" s="2" t="s">
        <v>43</v>
      </c>
      <c r="J804" s="106">
        <v>866589.56529720977</v>
      </c>
      <c r="K804" s="105"/>
    </row>
    <row r="805" spans="1:11" x14ac:dyDescent="0.25">
      <c r="A805" s="2" t="s">
        <v>63</v>
      </c>
      <c r="B805" s="2" t="s">
        <v>49</v>
      </c>
      <c r="C805" s="2" t="s">
        <v>47</v>
      </c>
      <c r="D805" s="103">
        <v>41760</v>
      </c>
      <c r="E805" s="104">
        <f t="shared" si="15"/>
        <v>5</v>
      </c>
      <c r="F805" s="159" t="s">
        <v>50</v>
      </c>
      <c r="G805" s="2" t="s">
        <v>56</v>
      </c>
      <c r="H805" s="160" t="s">
        <v>58</v>
      </c>
      <c r="I805" s="2" t="s">
        <v>43</v>
      </c>
      <c r="J805" s="106">
        <v>987204.11778920982</v>
      </c>
      <c r="K805" s="105"/>
    </row>
    <row r="806" spans="1:11" x14ac:dyDescent="0.25">
      <c r="A806" s="2" t="s">
        <v>63</v>
      </c>
      <c r="B806" s="2" t="s">
        <v>49</v>
      </c>
      <c r="C806" s="2" t="s">
        <v>47</v>
      </c>
      <c r="D806" s="103">
        <v>41791</v>
      </c>
      <c r="E806" s="104">
        <f t="shared" si="15"/>
        <v>6</v>
      </c>
      <c r="F806" s="159" t="s">
        <v>50</v>
      </c>
      <c r="G806" s="2" t="s">
        <v>56</v>
      </c>
      <c r="H806" s="160" t="s">
        <v>58</v>
      </c>
      <c r="I806" s="2" t="s">
        <v>43</v>
      </c>
      <c r="J806" s="106">
        <v>506308.79330234113</v>
      </c>
      <c r="K806" s="105"/>
    </row>
    <row r="807" spans="1:11" x14ac:dyDescent="0.25">
      <c r="A807" s="2" t="s">
        <v>63</v>
      </c>
      <c r="B807" s="2" t="s">
        <v>49</v>
      </c>
      <c r="C807" s="2" t="s">
        <v>47</v>
      </c>
      <c r="D807" s="103">
        <v>41456</v>
      </c>
      <c r="E807" s="104">
        <f t="shared" si="15"/>
        <v>7</v>
      </c>
      <c r="F807" s="159" t="s">
        <v>50</v>
      </c>
      <c r="G807" s="2" t="s">
        <v>56</v>
      </c>
      <c r="H807" s="160" t="s">
        <v>59</v>
      </c>
      <c r="I807" s="2" t="s">
        <v>43</v>
      </c>
      <c r="J807" s="106">
        <v>904892.03843125247</v>
      </c>
      <c r="K807" s="105"/>
    </row>
    <row r="808" spans="1:11" x14ac:dyDescent="0.25">
      <c r="A808" s="2" t="s">
        <v>63</v>
      </c>
      <c r="B808" s="2" t="s">
        <v>49</v>
      </c>
      <c r="C808" s="2" t="s">
        <v>47</v>
      </c>
      <c r="D808" s="103">
        <v>41487</v>
      </c>
      <c r="E808" s="104">
        <f t="shared" si="15"/>
        <v>8</v>
      </c>
      <c r="F808" s="159" t="s">
        <v>50</v>
      </c>
      <c r="G808" s="2" t="s">
        <v>56</v>
      </c>
      <c r="H808" s="160" t="s">
        <v>59</v>
      </c>
      <c r="I808" s="2" t="s">
        <v>43</v>
      </c>
      <c r="J808" s="106">
        <v>1067052.2598973438</v>
      </c>
      <c r="K808" s="105"/>
    </row>
    <row r="809" spans="1:11" x14ac:dyDescent="0.25">
      <c r="A809" s="2" t="s">
        <v>63</v>
      </c>
      <c r="B809" s="2" t="s">
        <v>49</v>
      </c>
      <c r="C809" s="2" t="s">
        <v>47</v>
      </c>
      <c r="D809" s="103">
        <v>41518</v>
      </c>
      <c r="E809" s="104">
        <f t="shared" si="15"/>
        <v>9</v>
      </c>
      <c r="F809" s="159" t="s">
        <v>50</v>
      </c>
      <c r="G809" s="2" t="s">
        <v>56</v>
      </c>
      <c r="H809" s="160" t="s">
        <v>59</v>
      </c>
      <c r="I809" s="2" t="s">
        <v>43</v>
      </c>
      <c r="J809" s="106">
        <v>1026646.9835398964</v>
      </c>
      <c r="K809" s="105"/>
    </row>
    <row r="810" spans="1:11" x14ac:dyDescent="0.25">
      <c r="A810" s="2" t="s">
        <v>63</v>
      </c>
      <c r="B810" s="2" t="s">
        <v>49</v>
      </c>
      <c r="C810" s="2" t="s">
        <v>47</v>
      </c>
      <c r="D810" s="103">
        <v>41548</v>
      </c>
      <c r="E810" s="104">
        <f t="shared" si="15"/>
        <v>10</v>
      </c>
      <c r="F810" s="159" t="s">
        <v>50</v>
      </c>
      <c r="G810" s="2" t="s">
        <v>56</v>
      </c>
      <c r="H810" s="160" t="s">
        <v>59</v>
      </c>
      <c r="I810" s="2" t="s">
        <v>43</v>
      </c>
      <c r="J810" s="106">
        <v>1557091.8051502465</v>
      </c>
      <c r="K810" s="105"/>
    </row>
    <row r="811" spans="1:11" x14ac:dyDescent="0.25">
      <c r="A811" s="2" t="s">
        <v>63</v>
      </c>
      <c r="B811" s="2" t="s">
        <v>49</v>
      </c>
      <c r="C811" s="2" t="s">
        <v>47</v>
      </c>
      <c r="D811" s="103">
        <v>41579</v>
      </c>
      <c r="E811" s="104">
        <f t="shared" si="15"/>
        <v>11</v>
      </c>
      <c r="F811" s="159" t="s">
        <v>50</v>
      </c>
      <c r="G811" s="2" t="s">
        <v>56</v>
      </c>
      <c r="H811" s="160" t="s">
        <v>59</v>
      </c>
      <c r="I811" s="2" t="s">
        <v>43</v>
      </c>
      <c r="J811" s="106">
        <v>1710092.7084534448</v>
      </c>
      <c r="K811" s="105"/>
    </row>
    <row r="812" spans="1:11" x14ac:dyDescent="0.25">
      <c r="A812" s="2" t="s">
        <v>63</v>
      </c>
      <c r="B812" s="2" t="s">
        <v>49</v>
      </c>
      <c r="C812" s="2" t="s">
        <v>47</v>
      </c>
      <c r="D812" s="103">
        <v>41609</v>
      </c>
      <c r="E812" s="104">
        <f t="shared" si="15"/>
        <v>12</v>
      </c>
      <c r="F812" s="159" t="s">
        <v>50</v>
      </c>
      <c r="G812" s="2" t="s">
        <v>56</v>
      </c>
      <c r="H812" s="160" t="s">
        <v>59</v>
      </c>
      <c r="I812" s="2" t="s">
        <v>43</v>
      </c>
      <c r="J812" s="106">
        <v>799573.69102222088</v>
      </c>
      <c r="K812" s="105"/>
    </row>
    <row r="813" spans="1:11" x14ac:dyDescent="0.25">
      <c r="A813" s="2" t="s">
        <v>63</v>
      </c>
      <c r="B813" s="2" t="s">
        <v>49</v>
      </c>
      <c r="C813" s="2" t="s">
        <v>47</v>
      </c>
      <c r="D813" s="103">
        <v>41640</v>
      </c>
      <c r="E813" s="104">
        <f t="shared" si="15"/>
        <v>1</v>
      </c>
      <c r="F813" s="159" t="s">
        <v>50</v>
      </c>
      <c r="G813" s="2" t="s">
        <v>56</v>
      </c>
      <c r="H813" s="160" t="s">
        <v>59</v>
      </c>
      <c r="I813" s="2" t="s">
        <v>43</v>
      </c>
      <c r="J813" s="106">
        <v>793393.06373042695</v>
      </c>
      <c r="K813" s="105"/>
    </row>
    <row r="814" spans="1:11" x14ac:dyDescent="0.25">
      <c r="A814" s="2" t="s">
        <v>63</v>
      </c>
      <c r="B814" s="2" t="s">
        <v>49</v>
      </c>
      <c r="C814" s="2" t="s">
        <v>47</v>
      </c>
      <c r="D814" s="103">
        <v>41671</v>
      </c>
      <c r="E814" s="104">
        <f t="shared" si="15"/>
        <v>2</v>
      </c>
      <c r="F814" s="159" t="s">
        <v>50</v>
      </c>
      <c r="G814" s="2" t="s">
        <v>56</v>
      </c>
      <c r="H814" s="160" t="s">
        <v>59</v>
      </c>
      <c r="I814" s="2" t="s">
        <v>43</v>
      </c>
      <c r="J814" s="106">
        <v>931740.99835025659</v>
      </c>
      <c r="K814" s="105"/>
    </row>
    <row r="815" spans="1:11" x14ac:dyDescent="0.25">
      <c r="A815" s="2" t="s">
        <v>63</v>
      </c>
      <c r="B815" s="2" t="s">
        <v>49</v>
      </c>
      <c r="C815" s="2" t="s">
        <v>47</v>
      </c>
      <c r="D815" s="103">
        <v>41699</v>
      </c>
      <c r="E815" s="104">
        <f t="shared" si="15"/>
        <v>3</v>
      </c>
      <c r="F815" s="159" t="s">
        <v>50</v>
      </c>
      <c r="G815" s="2" t="s">
        <v>56</v>
      </c>
      <c r="H815" s="160" t="s">
        <v>59</v>
      </c>
      <c r="I815" s="2" t="s">
        <v>43</v>
      </c>
      <c r="J815" s="106">
        <v>827560.38466741249</v>
      </c>
      <c r="K815" s="105"/>
    </row>
    <row r="816" spans="1:11" x14ac:dyDescent="0.25">
      <c r="A816" s="2" t="s">
        <v>63</v>
      </c>
      <c r="B816" s="2" t="s">
        <v>49</v>
      </c>
      <c r="C816" s="2" t="s">
        <v>47</v>
      </c>
      <c r="D816" s="103">
        <v>41730</v>
      </c>
      <c r="E816" s="104">
        <f t="shared" si="15"/>
        <v>4</v>
      </c>
      <c r="F816" s="159" t="s">
        <v>50</v>
      </c>
      <c r="G816" s="2" t="s">
        <v>56</v>
      </c>
      <c r="H816" s="160" t="s">
        <v>59</v>
      </c>
      <c r="I816" s="2" t="s">
        <v>43</v>
      </c>
      <c r="J816" s="106">
        <v>909762.07978018955</v>
      </c>
      <c r="K816" s="105"/>
    </row>
    <row r="817" spans="1:11" x14ac:dyDescent="0.25">
      <c r="A817" s="2" t="s">
        <v>63</v>
      </c>
      <c r="B817" s="2" t="s">
        <v>49</v>
      </c>
      <c r="C817" s="2" t="s">
        <v>47</v>
      </c>
      <c r="D817" s="103">
        <v>41760</v>
      </c>
      <c r="E817" s="104">
        <f t="shared" si="15"/>
        <v>5</v>
      </c>
      <c r="F817" s="159" t="s">
        <v>50</v>
      </c>
      <c r="G817" s="2" t="s">
        <v>56</v>
      </c>
      <c r="H817" s="160" t="s">
        <v>59</v>
      </c>
      <c r="I817" s="2" t="s">
        <v>43</v>
      </c>
      <c r="J817" s="106">
        <v>1108803.4317190656</v>
      </c>
      <c r="K817" s="105"/>
    </row>
    <row r="818" spans="1:11" x14ac:dyDescent="0.25">
      <c r="A818" s="2" t="s">
        <v>63</v>
      </c>
      <c r="B818" s="2" t="s">
        <v>49</v>
      </c>
      <c r="C818" s="2" t="s">
        <v>47</v>
      </c>
      <c r="D818" s="103">
        <v>41791</v>
      </c>
      <c r="E818" s="104">
        <f t="shared" si="15"/>
        <v>6</v>
      </c>
      <c r="F818" s="159" t="s">
        <v>50</v>
      </c>
      <c r="G818" s="2" t="s">
        <v>56</v>
      </c>
      <c r="H818" s="160" t="s">
        <v>59</v>
      </c>
      <c r="I818" s="2" t="s">
        <v>43</v>
      </c>
      <c r="J818" s="106">
        <v>560496.60864916991</v>
      </c>
      <c r="K818" s="105"/>
    </row>
    <row r="819" spans="1:11" x14ac:dyDescent="0.25">
      <c r="A819" s="2" t="s">
        <v>63</v>
      </c>
      <c r="B819" s="2" t="s">
        <v>49</v>
      </c>
      <c r="C819" s="2" t="s">
        <v>47</v>
      </c>
      <c r="D819" s="103">
        <v>41456</v>
      </c>
      <c r="E819" s="104">
        <f t="shared" si="15"/>
        <v>7</v>
      </c>
      <c r="F819" s="159" t="s">
        <v>50</v>
      </c>
      <c r="G819" s="2" t="s">
        <v>56</v>
      </c>
      <c r="H819" s="160" t="s">
        <v>60</v>
      </c>
      <c r="I819" s="2" t="s">
        <v>43</v>
      </c>
      <c r="J819" s="106">
        <v>498631.6818381226</v>
      </c>
      <c r="K819" s="105"/>
    </row>
    <row r="820" spans="1:11" x14ac:dyDescent="0.25">
      <c r="A820" s="2" t="s">
        <v>63</v>
      </c>
      <c r="B820" s="2" t="s">
        <v>49</v>
      </c>
      <c r="C820" s="2" t="s">
        <v>47</v>
      </c>
      <c r="D820" s="103">
        <v>41487</v>
      </c>
      <c r="E820" s="104">
        <f t="shared" si="15"/>
        <v>8</v>
      </c>
      <c r="F820" s="159" t="s">
        <v>50</v>
      </c>
      <c r="G820" s="2" t="s">
        <v>56</v>
      </c>
      <c r="H820" s="160" t="s">
        <v>60</v>
      </c>
      <c r="I820" s="2" t="s">
        <v>43</v>
      </c>
      <c r="J820" s="106">
        <v>616274.64932342409</v>
      </c>
      <c r="K820" s="105"/>
    </row>
    <row r="821" spans="1:11" x14ac:dyDescent="0.25">
      <c r="A821" s="2" t="s">
        <v>63</v>
      </c>
      <c r="B821" s="2" t="s">
        <v>49</v>
      </c>
      <c r="C821" s="2" t="s">
        <v>47</v>
      </c>
      <c r="D821" s="103">
        <v>41518</v>
      </c>
      <c r="E821" s="104">
        <f t="shared" si="15"/>
        <v>9</v>
      </c>
      <c r="F821" s="159" t="s">
        <v>50</v>
      </c>
      <c r="G821" s="2" t="s">
        <v>56</v>
      </c>
      <c r="H821" s="160" t="s">
        <v>60</v>
      </c>
      <c r="I821" s="2" t="s">
        <v>43</v>
      </c>
      <c r="J821" s="106">
        <v>641878.67036756733</v>
      </c>
      <c r="K821" s="105"/>
    </row>
    <row r="822" spans="1:11" x14ac:dyDescent="0.25">
      <c r="A822" s="2" t="s">
        <v>63</v>
      </c>
      <c r="B822" s="2" t="s">
        <v>49</v>
      </c>
      <c r="C822" s="2" t="s">
        <v>47</v>
      </c>
      <c r="D822" s="103">
        <v>41548</v>
      </c>
      <c r="E822" s="104">
        <f t="shared" si="15"/>
        <v>10</v>
      </c>
      <c r="F822" s="159" t="s">
        <v>50</v>
      </c>
      <c r="G822" s="2" t="s">
        <v>56</v>
      </c>
      <c r="H822" s="160" t="s">
        <v>60</v>
      </c>
      <c r="I822" s="2" t="s">
        <v>43</v>
      </c>
      <c r="J822" s="106">
        <v>749185.9629367278</v>
      </c>
      <c r="K822" s="105"/>
    </row>
    <row r="823" spans="1:11" x14ac:dyDescent="0.25">
      <c r="A823" s="2" t="s">
        <v>63</v>
      </c>
      <c r="B823" s="2" t="s">
        <v>49</v>
      </c>
      <c r="C823" s="2" t="s">
        <v>47</v>
      </c>
      <c r="D823" s="103">
        <v>41579</v>
      </c>
      <c r="E823" s="104">
        <f t="shared" si="15"/>
        <v>11</v>
      </c>
      <c r="F823" s="159" t="s">
        <v>50</v>
      </c>
      <c r="G823" s="2" t="s">
        <v>56</v>
      </c>
      <c r="H823" s="160" t="s">
        <v>60</v>
      </c>
      <c r="I823" s="2" t="s">
        <v>43</v>
      </c>
      <c r="J823" s="106">
        <v>892113.54493715987</v>
      </c>
      <c r="K823" s="105"/>
    </row>
    <row r="824" spans="1:11" x14ac:dyDescent="0.25">
      <c r="A824" s="2" t="s">
        <v>63</v>
      </c>
      <c r="B824" s="2" t="s">
        <v>49</v>
      </c>
      <c r="C824" s="2" t="s">
        <v>47</v>
      </c>
      <c r="D824" s="103">
        <v>41609</v>
      </c>
      <c r="E824" s="104">
        <f t="shared" si="15"/>
        <v>12</v>
      </c>
      <c r="F824" s="159" t="s">
        <v>50</v>
      </c>
      <c r="G824" s="2" t="s">
        <v>56</v>
      </c>
      <c r="H824" s="160" t="s">
        <v>60</v>
      </c>
      <c r="I824" s="2" t="s">
        <v>43</v>
      </c>
      <c r="J824" s="106">
        <v>432516.83808086219</v>
      </c>
      <c r="K824" s="105"/>
    </row>
    <row r="825" spans="1:11" x14ac:dyDescent="0.25">
      <c r="A825" s="2" t="s">
        <v>63</v>
      </c>
      <c r="B825" s="2" t="s">
        <v>49</v>
      </c>
      <c r="C825" s="2" t="s">
        <v>47</v>
      </c>
      <c r="D825" s="103">
        <v>41640</v>
      </c>
      <c r="E825" s="104">
        <f t="shared" si="15"/>
        <v>1</v>
      </c>
      <c r="F825" s="159" t="s">
        <v>50</v>
      </c>
      <c r="G825" s="2" t="s">
        <v>56</v>
      </c>
      <c r="H825" s="160" t="s">
        <v>60</v>
      </c>
      <c r="I825" s="2" t="s">
        <v>43</v>
      </c>
      <c r="J825" s="106">
        <v>409538.75919692736</v>
      </c>
      <c r="K825" s="105"/>
    </row>
    <row r="826" spans="1:11" x14ac:dyDescent="0.25">
      <c r="A826" s="2" t="s">
        <v>63</v>
      </c>
      <c r="B826" s="2" t="s">
        <v>49</v>
      </c>
      <c r="C826" s="2" t="s">
        <v>47</v>
      </c>
      <c r="D826" s="103">
        <v>41671</v>
      </c>
      <c r="E826" s="104">
        <f t="shared" si="15"/>
        <v>2</v>
      </c>
      <c r="F826" s="159" t="s">
        <v>50</v>
      </c>
      <c r="G826" s="2" t="s">
        <v>56</v>
      </c>
      <c r="H826" s="160" t="s">
        <v>60</v>
      </c>
      <c r="I826" s="2" t="s">
        <v>43</v>
      </c>
      <c r="J826" s="106">
        <v>489965.80230679538</v>
      </c>
      <c r="K826" s="105"/>
    </row>
    <row r="827" spans="1:11" x14ac:dyDescent="0.25">
      <c r="A827" s="2" t="s">
        <v>63</v>
      </c>
      <c r="B827" s="2" t="s">
        <v>49</v>
      </c>
      <c r="C827" s="2" t="s">
        <v>47</v>
      </c>
      <c r="D827" s="103">
        <v>41699</v>
      </c>
      <c r="E827" s="104">
        <f t="shared" si="15"/>
        <v>3</v>
      </c>
      <c r="F827" s="159" t="s">
        <v>50</v>
      </c>
      <c r="G827" s="2" t="s">
        <v>56</v>
      </c>
      <c r="H827" s="160" t="s">
        <v>60</v>
      </c>
      <c r="I827" s="2" t="s">
        <v>43</v>
      </c>
      <c r="J827" s="106">
        <v>444871.43123762979</v>
      </c>
      <c r="K827" s="105"/>
    </row>
    <row r="828" spans="1:11" x14ac:dyDescent="0.25">
      <c r="A828" s="2" t="s">
        <v>63</v>
      </c>
      <c r="B828" s="2" t="s">
        <v>49</v>
      </c>
      <c r="C828" s="2" t="s">
        <v>47</v>
      </c>
      <c r="D828" s="103">
        <v>41730</v>
      </c>
      <c r="E828" s="104">
        <f t="shared" si="15"/>
        <v>4</v>
      </c>
      <c r="F828" s="159" t="s">
        <v>50</v>
      </c>
      <c r="G828" s="2" t="s">
        <v>56</v>
      </c>
      <c r="H828" s="160" t="s">
        <v>60</v>
      </c>
      <c r="I828" s="2" t="s">
        <v>43</v>
      </c>
      <c r="J828" s="106">
        <v>472382.50156978617</v>
      </c>
      <c r="K828" s="105"/>
    </row>
    <row r="829" spans="1:11" x14ac:dyDescent="0.25">
      <c r="A829" s="2" t="s">
        <v>63</v>
      </c>
      <c r="B829" s="2" t="s">
        <v>49</v>
      </c>
      <c r="C829" s="2" t="s">
        <v>47</v>
      </c>
      <c r="D829" s="103">
        <v>41760</v>
      </c>
      <c r="E829" s="104">
        <f t="shared" si="15"/>
        <v>5</v>
      </c>
      <c r="F829" s="159" t="s">
        <v>50</v>
      </c>
      <c r="G829" s="2" t="s">
        <v>56</v>
      </c>
      <c r="H829" s="160" t="s">
        <v>60</v>
      </c>
      <c r="I829" s="2" t="s">
        <v>43</v>
      </c>
      <c r="J829" s="106">
        <v>608634.95143913291</v>
      </c>
      <c r="K829" s="105"/>
    </row>
    <row r="830" spans="1:11" x14ac:dyDescent="0.25">
      <c r="A830" s="2" t="s">
        <v>63</v>
      </c>
      <c r="B830" s="2" t="s">
        <v>49</v>
      </c>
      <c r="C830" s="2" t="s">
        <v>47</v>
      </c>
      <c r="D830" s="103">
        <v>41791</v>
      </c>
      <c r="E830" s="104">
        <f t="shared" si="15"/>
        <v>6</v>
      </c>
      <c r="F830" s="159" t="s">
        <v>50</v>
      </c>
      <c r="G830" s="2" t="s">
        <v>56</v>
      </c>
      <c r="H830" s="160" t="s">
        <v>60</v>
      </c>
      <c r="I830" s="2" t="s">
        <v>43</v>
      </c>
      <c r="J830" s="106">
        <v>272324.41448756552</v>
      </c>
      <c r="K830" s="105"/>
    </row>
    <row r="831" spans="1:11" x14ac:dyDescent="0.25">
      <c r="A831" s="2" t="s">
        <v>63</v>
      </c>
      <c r="B831" s="2" t="s">
        <v>49</v>
      </c>
      <c r="C831" s="2" t="s">
        <v>47</v>
      </c>
      <c r="D831" s="103">
        <v>41456</v>
      </c>
      <c r="E831" s="104">
        <f t="shared" si="15"/>
        <v>7</v>
      </c>
      <c r="F831" s="159" t="s">
        <v>50</v>
      </c>
      <c r="G831" s="2" t="s">
        <v>61</v>
      </c>
      <c r="H831" s="160" t="s">
        <v>62</v>
      </c>
      <c r="I831" s="2" t="s">
        <v>43</v>
      </c>
      <c r="J831" s="106">
        <v>3105845.72687844</v>
      </c>
      <c r="K831" s="105"/>
    </row>
    <row r="832" spans="1:11" x14ac:dyDescent="0.25">
      <c r="A832" s="2" t="s">
        <v>63</v>
      </c>
      <c r="B832" s="2" t="s">
        <v>49</v>
      </c>
      <c r="C832" s="2" t="s">
        <v>47</v>
      </c>
      <c r="D832" s="103">
        <v>41487</v>
      </c>
      <c r="E832" s="104">
        <f t="shared" si="15"/>
        <v>8</v>
      </c>
      <c r="F832" s="159" t="s">
        <v>50</v>
      </c>
      <c r="G832" s="2" t="s">
        <v>61</v>
      </c>
      <c r="H832" s="160" t="s">
        <v>62</v>
      </c>
      <c r="I832" s="2" t="s">
        <v>43</v>
      </c>
      <c r="J832" s="106">
        <v>4010585.2851120001</v>
      </c>
      <c r="K832" s="105"/>
    </row>
    <row r="833" spans="1:11" x14ac:dyDescent="0.25">
      <c r="A833" s="2" t="s">
        <v>63</v>
      </c>
      <c r="B833" s="2" t="s">
        <v>49</v>
      </c>
      <c r="C833" s="2" t="s">
        <v>47</v>
      </c>
      <c r="D833" s="103">
        <v>41518</v>
      </c>
      <c r="E833" s="104">
        <f t="shared" si="15"/>
        <v>9</v>
      </c>
      <c r="F833" s="159" t="s">
        <v>50</v>
      </c>
      <c r="G833" s="2" t="s">
        <v>61</v>
      </c>
      <c r="H833" s="160" t="s">
        <v>62</v>
      </c>
      <c r="I833" s="2" t="s">
        <v>43</v>
      </c>
      <c r="J833" s="106">
        <v>3923012.4475718406</v>
      </c>
      <c r="K833" s="105"/>
    </row>
    <row r="834" spans="1:11" x14ac:dyDescent="0.25">
      <c r="A834" s="2" t="s">
        <v>63</v>
      </c>
      <c r="B834" s="2" t="s">
        <v>49</v>
      </c>
      <c r="C834" s="2" t="s">
        <v>47</v>
      </c>
      <c r="D834" s="103">
        <v>41548</v>
      </c>
      <c r="E834" s="104">
        <f t="shared" si="15"/>
        <v>10</v>
      </c>
      <c r="F834" s="159" t="s">
        <v>50</v>
      </c>
      <c r="G834" s="2" t="s">
        <v>61</v>
      </c>
      <c r="H834" s="160" t="s">
        <v>62</v>
      </c>
      <c r="I834" s="2" t="s">
        <v>43</v>
      </c>
      <c r="J834" s="106">
        <v>5304755.0634176014</v>
      </c>
      <c r="K834" s="105"/>
    </row>
    <row r="835" spans="1:11" x14ac:dyDescent="0.25">
      <c r="A835" s="2" t="s">
        <v>63</v>
      </c>
      <c r="B835" s="2" t="s">
        <v>49</v>
      </c>
      <c r="C835" s="2" t="s">
        <v>47</v>
      </c>
      <c r="D835" s="103">
        <v>41579</v>
      </c>
      <c r="E835" s="104">
        <f t="shared" si="15"/>
        <v>11</v>
      </c>
      <c r="F835" s="159" t="s">
        <v>50</v>
      </c>
      <c r="G835" s="2" t="s">
        <v>61</v>
      </c>
      <c r="H835" s="160" t="s">
        <v>62</v>
      </c>
      <c r="I835" s="2" t="s">
        <v>43</v>
      </c>
      <c r="J835" s="106">
        <v>5796055.2061697599</v>
      </c>
      <c r="K835" s="105"/>
    </row>
    <row r="836" spans="1:11" x14ac:dyDescent="0.25">
      <c r="A836" s="2" t="s">
        <v>63</v>
      </c>
      <c r="B836" s="2" t="s">
        <v>49</v>
      </c>
      <c r="C836" s="2" t="s">
        <v>47</v>
      </c>
      <c r="D836" s="103">
        <v>41609</v>
      </c>
      <c r="E836" s="104">
        <f t="shared" si="15"/>
        <v>12</v>
      </c>
      <c r="F836" s="159" t="s">
        <v>50</v>
      </c>
      <c r="G836" s="2" t="s">
        <v>61</v>
      </c>
      <c r="H836" s="160" t="s">
        <v>62</v>
      </c>
      <c r="I836" s="2" t="s">
        <v>43</v>
      </c>
      <c r="J836" s="106">
        <v>2778318.7637284808</v>
      </c>
      <c r="K836" s="105"/>
    </row>
    <row r="837" spans="1:11" x14ac:dyDescent="0.25">
      <c r="A837" s="2" t="s">
        <v>63</v>
      </c>
      <c r="B837" s="2" t="s">
        <v>49</v>
      </c>
      <c r="C837" s="2" t="s">
        <v>47</v>
      </c>
      <c r="D837" s="103">
        <v>41640</v>
      </c>
      <c r="E837" s="104">
        <f t="shared" si="15"/>
        <v>1</v>
      </c>
      <c r="F837" s="159" t="s">
        <v>50</v>
      </c>
      <c r="G837" s="2" t="s">
        <v>61</v>
      </c>
      <c r="H837" s="160" t="s">
        <v>62</v>
      </c>
      <c r="I837" s="2" t="s">
        <v>43</v>
      </c>
      <c r="J837" s="106">
        <v>2890095.0972502003</v>
      </c>
      <c r="K837" s="105"/>
    </row>
    <row r="838" spans="1:11" x14ac:dyDescent="0.25">
      <c r="A838" s="2" t="s">
        <v>63</v>
      </c>
      <c r="B838" s="2" t="s">
        <v>49</v>
      </c>
      <c r="C838" s="2" t="s">
        <v>47</v>
      </c>
      <c r="D838" s="103">
        <v>41671</v>
      </c>
      <c r="E838" s="104">
        <f t="shared" si="15"/>
        <v>2</v>
      </c>
      <c r="F838" s="159" t="s">
        <v>50</v>
      </c>
      <c r="G838" s="2" t="s">
        <v>61</v>
      </c>
      <c r="H838" s="160" t="s">
        <v>62</v>
      </c>
      <c r="I838" s="2" t="s">
        <v>43</v>
      </c>
      <c r="J838" s="106">
        <v>3360449.90644272</v>
      </c>
      <c r="K838" s="105"/>
    </row>
    <row r="839" spans="1:11" x14ac:dyDescent="0.25">
      <c r="A839" s="2" t="s">
        <v>63</v>
      </c>
      <c r="B839" s="2" t="s">
        <v>49</v>
      </c>
      <c r="C839" s="2" t="s">
        <v>47</v>
      </c>
      <c r="D839" s="103">
        <v>41699</v>
      </c>
      <c r="E839" s="104">
        <f t="shared" si="15"/>
        <v>3</v>
      </c>
      <c r="F839" s="159" t="s">
        <v>50</v>
      </c>
      <c r="G839" s="2" t="s">
        <v>61</v>
      </c>
      <c r="H839" s="160" t="s">
        <v>62</v>
      </c>
      <c r="I839" s="2" t="s">
        <v>43</v>
      </c>
      <c r="J839" s="106">
        <v>2808562.4972675201</v>
      </c>
      <c r="K839" s="105"/>
    </row>
    <row r="840" spans="1:11" x14ac:dyDescent="0.25">
      <c r="A840" s="2" t="s">
        <v>63</v>
      </c>
      <c r="B840" s="2" t="s">
        <v>49</v>
      </c>
      <c r="C840" s="2" t="s">
        <v>47</v>
      </c>
      <c r="D840" s="103">
        <v>41730</v>
      </c>
      <c r="E840" s="104">
        <f t="shared" si="15"/>
        <v>4</v>
      </c>
      <c r="F840" s="159" t="s">
        <v>50</v>
      </c>
      <c r="G840" s="2" t="s">
        <v>61</v>
      </c>
      <c r="H840" s="160" t="s">
        <v>62</v>
      </c>
      <c r="I840" s="2" t="s">
        <v>43</v>
      </c>
      <c r="J840" s="106">
        <v>3278176.1271341606</v>
      </c>
      <c r="K840" s="105"/>
    </row>
    <row r="841" spans="1:11" x14ac:dyDescent="0.25">
      <c r="A841" s="2" t="s">
        <v>63</v>
      </c>
      <c r="B841" s="2" t="s">
        <v>49</v>
      </c>
      <c r="C841" s="2" t="s">
        <v>47</v>
      </c>
      <c r="D841" s="103">
        <v>41760</v>
      </c>
      <c r="E841" s="104">
        <f t="shared" si="15"/>
        <v>5</v>
      </c>
      <c r="F841" s="159" t="s">
        <v>50</v>
      </c>
      <c r="G841" s="2" t="s">
        <v>61</v>
      </c>
      <c r="H841" s="160" t="s">
        <v>62</v>
      </c>
      <c r="I841" s="2" t="s">
        <v>43</v>
      </c>
      <c r="J841" s="106">
        <v>3653895.7708680006</v>
      </c>
      <c r="K841" s="105"/>
    </row>
    <row r="842" spans="1:11" x14ac:dyDescent="0.25">
      <c r="A842" s="2" t="s">
        <v>63</v>
      </c>
      <c r="B842" s="2" t="s">
        <v>49</v>
      </c>
      <c r="C842" s="2" t="s">
        <v>47</v>
      </c>
      <c r="D842" s="103">
        <v>41791</v>
      </c>
      <c r="E842" s="104">
        <f t="shared" si="15"/>
        <v>6</v>
      </c>
      <c r="F842" s="159" t="s">
        <v>50</v>
      </c>
      <c r="G842" s="2" t="s">
        <v>61</v>
      </c>
      <c r="H842" s="160" t="s">
        <v>62</v>
      </c>
      <c r="I842" s="2" t="s">
        <v>43</v>
      </c>
      <c r="J842" s="106">
        <v>1788228.1705142399</v>
      </c>
      <c r="K842" s="105"/>
    </row>
    <row r="843" spans="1:11" x14ac:dyDescent="0.25">
      <c r="A843" s="2" t="s">
        <v>63</v>
      </c>
      <c r="B843" s="2" t="s">
        <v>49</v>
      </c>
      <c r="C843" s="2" t="s">
        <v>48</v>
      </c>
      <c r="D843" s="103">
        <v>41456</v>
      </c>
      <c r="E843" s="2">
        <v>7</v>
      </c>
      <c r="F843" s="160" t="s">
        <v>50</v>
      </c>
      <c r="G843" s="2" t="s">
        <v>51</v>
      </c>
      <c r="H843" s="160" t="s">
        <v>52</v>
      </c>
      <c r="I843" s="2" t="s">
        <v>43</v>
      </c>
      <c r="J843" s="106">
        <v>2433222.1515178396</v>
      </c>
      <c r="K843" s="105"/>
    </row>
    <row r="844" spans="1:11" x14ac:dyDescent="0.25">
      <c r="A844" s="2" t="s">
        <v>63</v>
      </c>
      <c r="B844" s="2" t="s">
        <v>49</v>
      </c>
      <c r="C844" s="2" t="s">
        <v>48</v>
      </c>
      <c r="D844" s="103">
        <v>41487</v>
      </c>
      <c r="E844" s="2">
        <v>8</v>
      </c>
      <c r="F844" s="160" t="s">
        <v>50</v>
      </c>
      <c r="G844" s="2" t="s">
        <v>51</v>
      </c>
      <c r="H844" s="160" t="s">
        <v>52</v>
      </c>
      <c r="I844" s="2" t="s">
        <v>43</v>
      </c>
      <c r="J844" s="106">
        <v>2086825.2357197695</v>
      </c>
      <c r="K844" s="105"/>
    </row>
    <row r="845" spans="1:11" x14ac:dyDescent="0.25">
      <c r="A845" s="2" t="s">
        <v>63</v>
      </c>
      <c r="B845" s="2" t="s">
        <v>49</v>
      </c>
      <c r="C845" s="2" t="s">
        <v>48</v>
      </c>
      <c r="D845" s="103">
        <v>41518</v>
      </c>
      <c r="E845" s="2">
        <v>9</v>
      </c>
      <c r="F845" s="160" t="s">
        <v>50</v>
      </c>
      <c r="G845" s="2" t="s">
        <v>51</v>
      </c>
      <c r="H845" s="160" t="s">
        <v>52</v>
      </c>
      <c r="I845" s="2" t="s">
        <v>43</v>
      </c>
      <c r="J845" s="106">
        <v>2578988.7463329984</v>
      </c>
      <c r="K845" s="105"/>
    </row>
    <row r="846" spans="1:11" x14ac:dyDescent="0.25">
      <c r="A846" s="2" t="s">
        <v>63</v>
      </c>
      <c r="B846" s="2" t="s">
        <v>49</v>
      </c>
      <c r="C846" s="2" t="s">
        <v>48</v>
      </c>
      <c r="D846" s="103">
        <v>41548</v>
      </c>
      <c r="E846" s="2">
        <v>10</v>
      </c>
      <c r="F846" s="160" t="s">
        <v>50</v>
      </c>
      <c r="G846" s="2" t="s">
        <v>51</v>
      </c>
      <c r="H846" s="160" t="s">
        <v>52</v>
      </c>
      <c r="I846" s="2" t="s">
        <v>43</v>
      </c>
      <c r="J846" s="106">
        <v>2227535.3634992633</v>
      </c>
      <c r="K846" s="105"/>
    </row>
    <row r="847" spans="1:11" x14ac:dyDescent="0.25">
      <c r="A847" s="2" t="s">
        <v>63</v>
      </c>
      <c r="B847" s="2" t="s">
        <v>49</v>
      </c>
      <c r="C847" s="2" t="s">
        <v>48</v>
      </c>
      <c r="D847" s="103">
        <v>41579</v>
      </c>
      <c r="E847" s="2">
        <v>11</v>
      </c>
      <c r="F847" s="160" t="s">
        <v>50</v>
      </c>
      <c r="G847" s="2" t="s">
        <v>51</v>
      </c>
      <c r="H847" s="160" t="s">
        <v>52</v>
      </c>
      <c r="I847" s="2" t="s">
        <v>43</v>
      </c>
      <c r="J847" s="106">
        <v>1957986.2244688198</v>
      </c>
      <c r="K847" s="105"/>
    </row>
    <row r="848" spans="1:11" x14ac:dyDescent="0.25">
      <c r="A848" s="2" t="s">
        <v>63</v>
      </c>
      <c r="B848" s="2" t="s">
        <v>49</v>
      </c>
      <c r="C848" s="2" t="s">
        <v>48</v>
      </c>
      <c r="D848" s="103">
        <v>41609</v>
      </c>
      <c r="E848" s="2">
        <v>12</v>
      </c>
      <c r="F848" s="160" t="s">
        <v>50</v>
      </c>
      <c r="G848" s="2" t="s">
        <v>51</v>
      </c>
      <c r="H848" s="160" t="s">
        <v>52</v>
      </c>
      <c r="I848" s="2" t="s">
        <v>43</v>
      </c>
      <c r="J848" s="106">
        <v>1319140.1133043088</v>
      </c>
      <c r="K848" s="105"/>
    </row>
    <row r="849" spans="1:11" x14ac:dyDescent="0.25">
      <c r="A849" s="2" t="s">
        <v>63</v>
      </c>
      <c r="B849" s="2" t="s">
        <v>49</v>
      </c>
      <c r="C849" s="2" t="s">
        <v>48</v>
      </c>
      <c r="D849" s="103">
        <v>41640</v>
      </c>
      <c r="E849" s="2">
        <v>1</v>
      </c>
      <c r="F849" s="160" t="s">
        <v>50</v>
      </c>
      <c r="G849" s="2" t="s">
        <v>51</v>
      </c>
      <c r="H849" s="160" t="s">
        <v>52</v>
      </c>
      <c r="I849" s="2" t="s">
        <v>43</v>
      </c>
      <c r="J849" s="106">
        <v>1419201.629526681</v>
      </c>
      <c r="K849" s="105"/>
    </row>
    <row r="850" spans="1:11" x14ac:dyDescent="0.25">
      <c r="A850" s="2" t="s">
        <v>63</v>
      </c>
      <c r="B850" s="2" t="s">
        <v>49</v>
      </c>
      <c r="C850" s="2" t="s">
        <v>48</v>
      </c>
      <c r="D850" s="103">
        <v>41671</v>
      </c>
      <c r="E850" s="2">
        <v>2</v>
      </c>
      <c r="F850" s="160" t="s">
        <v>50</v>
      </c>
      <c r="G850" s="2" t="s">
        <v>51</v>
      </c>
      <c r="H850" s="160" t="s">
        <v>52</v>
      </c>
      <c r="I850" s="2" t="s">
        <v>43</v>
      </c>
      <c r="J850" s="106">
        <v>1260368.462282202</v>
      </c>
      <c r="K850" s="105"/>
    </row>
    <row r="851" spans="1:11" x14ac:dyDescent="0.25">
      <c r="A851" s="2" t="s">
        <v>63</v>
      </c>
      <c r="B851" s="2" t="s">
        <v>49</v>
      </c>
      <c r="C851" s="2" t="s">
        <v>48</v>
      </c>
      <c r="D851" s="103">
        <v>41699</v>
      </c>
      <c r="E851" s="2">
        <v>3</v>
      </c>
      <c r="F851" s="160" t="s">
        <v>50</v>
      </c>
      <c r="G851" s="2" t="s">
        <v>51</v>
      </c>
      <c r="H851" s="160" t="s">
        <v>52</v>
      </c>
      <c r="I851" s="2" t="s">
        <v>43</v>
      </c>
      <c r="J851" s="106">
        <v>1788457.9462718377</v>
      </c>
      <c r="K851" s="105"/>
    </row>
    <row r="852" spans="1:11" x14ac:dyDescent="0.25">
      <c r="A852" s="2" t="s">
        <v>63</v>
      </c>
      <c r="B852" s="2" t="s">
        <v>49</v>
      </c>
      <c r="C852" s="2" t="s">
        <v>48</v>
      </c>
      <c r="D852" s="103">
        <v>41730</v>
      </c>
      <c r="E852" s="2">
        <v>4</v>
      </c>
      <c r="F852" s="160" t="s">
        <v>50</v>
      </c>
      <c r="G852" s="2" t="s">
        <v>51</v>
      </c>
      <c r="H852" s="160" t="s">
        <v>52</v>
      </c>
      <c r="I852" s="2" t="s">
        <v>43</v>
      </c>
      <c r="J852" s="106">
        <v>1016783.8012342919</v>
      </c>
      <c r="K852" s="105"/>
    </row>
    <row r="853" spans="1:11" x14ac:dyDescent="0.25">
      <c r="A853" s="2" t="s">
        <v>63</v>
      </c>
      <c r="B853" s="2" t="s">
        <v>49</v>
      </c>
      <c r="C853" s="2" t="s">
        <v>48</v>
      </c>
      <c r="D853" s="103">
        <v>41760</v>
      </c>
      <c r="E853" s="2">
        <v>5</v>
      </c>
      <c r="F853" s="160" t="s">
        <v>50</v>
      </c>
      <c r="G853" s="2" t="s">
        <v>51</v>
      </c>
      <c r="H853" s="160" t="s">
        <v>52</v>
      </c>
      <c r="I853" s="2" t="s">
        <v>43</v>
      </c>
      <c r="J853" s="106">
        <v>1240420.7591332828</v>
      </c>
      <c r="K853" s="105"/>
    </row>
    <row r="854" spans="1:11" x14ac:dyDescent="0.25">
      <c r="A854" s="2" t="s">
        <v>63</v>
      </c>
      <c r="B854" s="2" t="s">
        <v>49</v>
      </c>
      <c r="C854" s="2" t="s">
        <v>48</v>
      </c>
      <c r="D854" s="103">
        <v>41791</v>
      </c>
      <c r="E854" s="2">
        <v>6</v>
      </c>
      <c r="F854" s="160" t="s">
        <v>50</v>
      </c>
      <c r="G854" s="2" t="s">
        <v>51</v>
      </c>
      <c r="H854" s="160" t="s">
        <v>52</v>
      </c>
      <c r="I854" s="2" t="s">
        <v>43</v>
      </c>
      <c r="J854" s="106">
        <v>2103059.7980945962</v>
      </c>
      <c r="K854" s="105"/>
    </row>
    <row r="855" spans="1:11" x14ac:dyDescent="0.25">
      <c r="A855" s="2" t="s">
        <v>63</v>
      </c>
      <c r="B855" s="2" t="s">
        <v>49</v>
      </c>
      <c r="C855" s="2" t="s">
        <v>48</v>
      </c>
      <c r="D855" s="103">
        <v>41456</v>
      </c>
      <c r="E855" s="2">
        <v>7</v>
      </c>
      <c r="F855" s="160" t="s">
        <v>50</v>
      </c>
      <c r="G855" s="2" t="s">
        <v>53</v>
      </c>
      <c r="H855" s="160" t="s">
        <v>54</v>
      </c>
      <c r="I855" s="2" t="s">
        <v>43</v>
      </c>
      <c r="J855" s="106">
        <v>1332883.4370402915</v>
      </c>
      <c r="K855" s="105"/>
    </row>
    <row r="856" spans="1:11" x14ac:dyDescent="0.25">
      <c r="A856" s="2" t="s">
        <v>63</v>
      </c>
      <c r="B856" s="2" t="s">
        <v>49</v>
      </c>
      <c r="C856" s="2" t="s">
        <v>48</v>
      </c>
      <c r="D856" s="103">
        <v>41487</v>
      </c>
      <c r="E856" s="2">
        <v>8</v>
      </c>
      <c r="F856" s="160" t="s">
        <v>50</v>
      </c>
      <c r="G856" s="2" t="s">
        <v>53</v>
      </c>
      <c r="H856" s="160" t="s">
        <v>54</v>
      </c>
      <c r="I856" s="2" t="s">
        <v>43</v>
      </c>
      <c r="J856" s="106">
        <v>1151288.886269808</v>
      </c>
      <c r="K856" s="105"/>
    </row>
    <row r="857" spans="1:11" x14ac:dyDescent="0.25">
      <c r="A857" s="2" t="s">
        <v>63</v>
      </c>
      <c r="B857" s="2" t="s">
        <v>49</v>
      </c>
      <c r="C857" s="2" t="s">
        <v>48</v>
      </c>
      <c r="D857" s="103">
        <v>41518</v>
      </c>
      <c r="E857" s="2">
        <v>9</v>
      </c>
      <c r="F857" s="160" t="s">
        <v>50</v>
      </c>
      <c r="G857" s="2" t="s">
        <v>53</v>
      </c>
      <c r="H857" s="160" t="s">
        <v>54</v>
      </c>
      <c r="I857" s="2" t="s">
        <v>43</v>
      </c>
      <c r="J857" s="106">
        <v>1434960.2579417818</v>
      </c>
      <c r="K857" s="105"/>
    </row>
    <row r="858" spans="1:11" x14ac:dyDescent="0.25">
      <c r="A858" s="2" t="s">
        <v>63</v>
      </c>
      <c r="B858" s="2" t="s">
        <v>49</v>
      </c>
      <c r="C858" s="2" t="s">
        <v>48</v>
      </c>
      <c r="D858" s="103">
        <v>41548</v>
      </c>
      <c r="E858" s="2">
        <v>10</v>
      </c>
      <c r="F858" s="160" t="s">
        <v>50</v>
      </c>
      <c r="G858" s="2" t="s">
        <v>53</v>
      </c>
      <c r="H858" s="160" t="s">
        <v>54</v>
      </c>
      <c r="I858" s="2" t="s">
        <v>43</v>
      </c>
      <c r="J858" s="106">
        <v>1261225.5178525469</v>
      </c>
      <c r="K858" s="105"/>
    </row>
    <row r="859" spans="1:11" x14ac:dyDescent="0.25">
      <c r="A859" s="2" t="s">
        <v>63</v>
      </c>
      <c r="B859" s="2" t="s">
        <v>49</v>
      </c>
      <c r="C859" s="2" t="s">
        <v>48</v>
      </c>
      <c r="D859" s="103">
        <v>41579</v>
      </c>
      <c r="E859" s="2">
        <v>11</v>
      </c>
      <c r="F859" s="160" t="s">
        <v>50</v>
      </c>
      <c r="G859" s="2" t="s">
        <v>53</v>
      </c>
      <c r="H859" s="160" t="s">
        <v>54</v>
      </c>
      <c r="I859" s="2" t="s">
        <v>43</v>
      </c>
      <c r="J859" s="106">
        <v>1020345.9299794802</v>
      </c>
      <c r="K859" s="105"/>
    </row>
    <row r="860" spans="1:11" x14ac:dyDescent="0.25">
      <c r="A860" s="2" t="s">
        <v>63</v>
      </c>
      <c r="B860" s="2" t="s">
        <v>49</v>
      </c>
      <c r="C860" s="2" t="s">
        <v>48</v>
      </c>
      <c r="D860" s="103">
        <v>41609</v>
      </c>
      <c r="E860" s="2">
        <v>12</v>
      </c>
      <c r="F860" s="160" t="s">
        <v>50</v>
      </c>
      <c r="G860" s="2" t="s">
        <v>53</v>
      </c>
      <c r="H860" s="160" t="s">
        <v>54</v>
      </c>
      <c r="I860" s="2" t="s">
        <v>43</v>
      </c>
      <c r="J860" s="106">
        <v>756329.43025765126</v>
      </c>
      <c r="K860" s="105"/>
    </row>
    <row r="861" spans="1:11" x14ac:dyDescent="0.25">
      <c r="A861" s="2" t="s">
        <v>63</v>
      </c>
      <c r="B861" s="2" t="s">
        <v>49</v>
      </c>
      <c r="C861" s="2" t="s">
        <v>48</v>
      </c>
      <c r="D861" s="103">
        <v>41640</v>
      </c>
      <c r="E861" s="2">
        <v>1</v>
      </c>
      <c r="F861" s="160" t="s">
        <v>50</v>
      </c>
      <c r="G861" s="2" t="s">
        <v>53</v>
      </c>
      <c r="H861" s="160" t="s">
        <v>54</v>
      </c>
      <c r="I861" s="2" t="s">
        <v>43</v>
      </c>
      <c r="J861" s="106">
        <v>835307.17053299106</v>
      </c>
      <c r="K861" s="105"/>
    </row>
    <row r="862" spans="1:11" x14ac:dyDescent="0.25">
      <c r="A862" s="2" t="s">
        <v>63</v>
      </c>
      <c r="B862" s="2" t="s">
        <v>49</v>
      </c>
      <c r="C862" s="2" t="s">
        <v>48</v>
      </c>
      <c r="D862" s="103">
        <v>41671</v>
      </c>
      <c r="E862" s="2">
        <v>2</v>
      </c>
      <c r="F862" s="160" t="s">
        <v>50</v>
      </c>
      <c r="G862" s="2" t="s">
        <v>53</v>
      </c>
      <c r="H862" s="160" t="s">
        <v>54</v>
      </c>
      <c r="I862" s="2" t="s">
        <v>43</v>
      </c>
      <c r="J862" s="106">
        <v>708560.45670208498</v>
      </c>
      <c r="K862" s="105"/>
    </row>
    <row r="863" spans="1:11" x14ac:dyDescent="0.25">
      <c r="A863" s="2" t="s">
        <v>63</v>
      </c>
      <c r="B863" s="2" t="s">
        <v>49</v>
      </c>
      <c r="C863" s="2" t="s">
        <v>48</v>
      </c>
      <c r="D863" s="103">
        <v>41699</v>
      </c>
      <c r="E863" s="2">
        <v>3</v>
      </c>
      <c r="F863" s="160" t="s">
        <v>50</v>
      </c>
      <c r="G863" s="2" t="s">
        <v>53</v>
      </c>
      <c r="H863" s="160" t="s">
        <v>54</v>
      </c>
      <c r="I863" s="2" t="s">
        <v>43</v>
      </c>
      <c r="J863" s="106">
        <v>961197.10847725498</v>
      </c>
      <c r="K863" s="105"/>
    </row>
    <row r="864" spans="1:11" x14ac:dyDescent="0.25">
      <c r="A864" s="2" t="s">
        <v>63</v>
      </c>
      <c r="B864" s="2" t="s">
        <v>49</v>
      </c>
      <c r="C864" s="2" t="s">
        <v>48</v>
      </c>
      <c r="D864" s="103">
        <v>41730</v>
      </c>
      <c r="E864" s="2">
        <v>4</v>
      </c>
      <c r="F864" s="160" t="s">
        <v>50</v>
      </c>
      <c r="G864" s="2" t="s">
        <v>53</v>
      </c>
      <c r="H864" s="160" t="s">
        <v>54</v>
      </c>
      <c r="I864" s="2" t="s">
        <v>43</v>
      </c>
      <c r="J864" s="106">
        <v>570279.25121684396</v>
      </c>
      <c r="K864" s="105"/>
    </row>
    <row r="865" spans="1:11" x14ac:dyDescent="0.25">
      <c r="A865" s="2" t="s">
        <v>63</v>
      </c>
      <c r="B865" s="2" t="s">
        <v>49</v>
      </c>
      <c r="C865" s="2" t="s">
        <v>48</v>
      </c>
      <c r="D865" s="103">
        <v>41760</v>
      </c>
      <c r="E865" s="2">
        <v>5</v>
      </c>
      <c r="F865" s="160" t="s">
        <v>50</v>
      </c>
      <c r="G865" s="2" t="s">
        <v>53</v>
      </c>
      <c r="H865" s="160" t="s">
        <v>54</v>
      </c>
      <c r="I865" s="2" t="s">
        <v>43</v>
      </c>
      <c r="J865" s="106">
        <v>712090.36311285582</v>
      </c>
      <c r="K865" s="105"/>
    </row>
    <row r="866" spans="1:11" x14ac:dyDescent="0.25">
      <c r="A866" s="2" t="s">
        <v>63</v>
      </c>
      <c r="B866" s="2" t="s">
        <v>49</v>
      </c>
      <c r="C866" s="2" t="s">
        <v>48</v>
      </c>
      <c r="D866" s="103">
        <v>41791</v>
      </c>
      <c r="E866" s="2">
        <v>6</v>
      </c>
      <c r="F866" s="160" t="s">
        <v>50</v>
      </c>
      <c r="G866" s="2" t="s">
        <v>53</v>
      </c>
      <c r="H866" s="160" t="s">
        <v>54</v>
      </c>
      <c r="I866" s="2" t="s">
        <v>43</v>
      </c>
      <c r="J866" s="106">
        <v>1333561.9610866704</v>
      </c>
      <c r="K866" s="105"/>
    </row>
    <row r="867" spans="1:11" x14ac:dyDescent="0.25">
      <c r="A867" s="2" t="s">
        <v>63</v>
      </c>
      <c r="B867" s="2" t="s">
        <v>49</v>
      </c>
      <c r="C867" s="2" t="s">
        <v>48</v>
      </c>
      <c r="D867" s="103">
        <v>41456</v>
      </c>
      <c r="E867" s="2">
        <v>7</v>
      </c>
      <c r="F867" s="160" t="s">
        <v>50</v>
      </c>
      <c r="G867" s="2" t="s">
        <v>53</v>
      </c>
      <c r="H867" s="160" t="s">
        <v>55</v>
      </c>
      <c r="I867" s="2" t="s">
        <v>43</v>
      </c>
      <c r="J867" s="106">
        <v>1205625.4827113249</v>
      </c>
      <c r="K867" s="105"/>
    </row>
    <row r="868" spans="1:11" x14ac:dyDescent="0.25">
      <c r="A868" s="2" t="s">
        <v>63</v>
      </c>
      <c r="B868" s="2" t="s">
        <v>49</v>
      </c>
      <c r="C868" s="2" t="s">
        <v>48</v>
      </c>
      <c r="D868" s="103">
        <v>41487</v>
      </c>
      <c r="E868" s="2">
        <v>8</v>
      </c>
      <c r="F868" s="160" t="s">
        <v>50</v>
      </c>
      <c r="G868" s="2" t="s">
        <v>53</v>
      </c>
      <c r="H868" s="160" t="s">
        <v>55</v>
      </c>
      <c r="I868" s="2" t="s">
        <v>43</v>
      </c>
      <c r="J868" s="106">
        <v>1061002.5545301</v>
      </c>
      <c r="K868" s="105"/>
    </row>
    <row r="869" spans="1:11" x14ac:dyDescent="0.25">
      <c r="A869" s="2" t="s">
        <v>63</v>
      </c>
      <c r="B869" s="2" t="s">
        <v>49</v>
      </c>
      <c r="C869" s="2" t="s">
        <v>48</v>
      </c>
      <c r="D869" s="103">
        <v>41518</v>
      </c>
      <c r="E869" s="2">
        <v>9</v>
      </c>
      <c r="F869" s="160" t="s">
        <v>50</v>
      </c>
      <c r="G869" s="2" t="s">
        <v>53</v>
      </c>
      <c r="H869" s="160" t="s">
        <v>55</v>
      </c>
      <c r="I869" s="2" t="s">
        <v>43</v>
      </c>
      <c r="J869" s="106">
        <v>1277106.2932592249</v>
      </c>
      <c r="K869" s="105"/>
    </row>
    <row r="870" spans="1:11" x14ac:dyDescent="0.25">
      <c r="A870" s="2" t="s">
        <v>63</v>
      </c>
      <c r="B870" s="2" t="s">
        <v>49</v>
      </c>
      <c r="C870" s="2" t="s">
        <v>48</v>
      </c>
      <c r="D870" s="103">
        <v>41548</v>
      </c>
      <c r="E870" s="2">
        <v>10</v>
      </c>
      <c r="F870" s="160" t="s">
        <v>50</v>
      </c>
      <c r="G870" s="2" t="s">
        <v>53</v>
      </c>
      <c r="H870" s="160" t="s">
        <v>55</v>
      </c>
      <c r="I870" s="2" t="s">
        <v>43</v>
      </c>
      <c r="J870" s="106">
        <v>1116349.389116325</v>
      </c>
      <c r="K870" s="105"/>
    </row>
    <row r="871" spans="1:11" x14ac:dyDescent="0.25">
      <c r="A871" s="2" t="s">
        <v>63</v>
      </c>
      <c r="B871" s="2" t="s">
        <v>49</v>
      </c>
      <c r="C871" s="2" t="s">
        <v>48</v>
      </c>
      <c r="D871" s="103">
        <v>41579</v>
      </c>
      <c r="E871" s="2">
        <v>11</v>
      </c>
      <c r="F871" s="160" t="s">
        <v>50</v>
      </c>
      <c r="G871" s="2" t="s">
        <v>53</v>
      </c>
      <c r="H871" s="160" t="s">
        <v>55</v>
      </c>
      <c r="I871" s="2" t="s">
        <v>43</v>
      </c>
      <c r="J871" s="106">
        <v>932858.39093923138</v>
      </c>
      <c r="K871" s="105"/>
    </row>
    <row r="872" spans="1:11" x14ac:dyDescent="0.25">
      <c r="A872" s="2" t="s">
        <v>63</v>
      </c>
      <c r="B872" s="2" t="s">
        <v>49</v>
      </c>
      <c r="C872" s="2" t="s">
        <v>48</v>
      </c>
      <c r="D872" s="103">
        <v>41609</v>
      </c>
      <c r="E872" s="2">
        <v>12</v>
      </c>
      <c r="F872" s="160" t="s">
        <v>50</v>
      </c>
      <c r="G872" s="2" t="s">
        <v>53</v>
      </c>
      <c r="H872" s="160" t="s">
        <v>55</v>
      </c>
      <c r="I872" s="2" t="s">
        <v>43</v>
      </c>
      <c r="J872" s="106">
        <v>739422.19930556254</v>
      </c>
      <c r="K872" s="105"/>
    </row>
    <row r="873" spans="1:11" x14ac:dyDescent="0.25">
      <c r="A873" s="2" t="s">
        <v>63</v>
      </c>
      <c r="B873" s="2" t="s">
        <v>49</v>
      </c>
      <c r="C873" s="2" t="s">
        <v>48</v>
      </c>
      <c r="D873" s="103">
        <v>41640</v>
      </c>
      <c r="E873" s="2">
        <v>1</v>
      </c>
      <c r="F873" s="160" t="s">
        <v>50</v>
      </c>
      <c r="G873" s="2" t="s">
        <v>53</v>
      </c>
      <c r="H873" s="160" t="s">
        <v>55</v>
      </c>
      <c r="I873" s="2" t="s">
        <v>43</v>
      </c>
      <c r="J873" s="106">
        <v>739944.9965933999</v>
      </c>
      <c r="K873" s="105"/>
    </row>
    <row r="874" spans="1:11" x14ac:dyDescent="0.25">
      <c r="A874" s="2" t="s">
        <v>63</v>
      </c>
      <c r="B874" s="2" t="s">
        <v>49</v>
      </c>
      <c r="C874" s="2" t="s">
        <v>48</v>
      </c>
      <c r="D874" s="103">
        <v>41671</v>
      </c>
      <c r="E874" s="2">
        <v>2</v>
      </c>
      <c r="F874" s="160" t="s">
        <v>50</v>
      </c>
      <c r="G874" s="2" t="s">
        <v>53</v>
      </c>
      <c r="H874" s="160" t="s">
        <v>55</v>
      </c>
      <c r="I874" s="2" t="s">
        <v>43</v>
      </c>
      <c r="J874" s="106">
        <v>666405.86063951231</v>
      </c>
      <c r="K874" s="105"/>
    </row>
    <row r="875" spans="1:11" x14ac:dyDescent="0.25">
      <c r="A875" s="2" t="s">
        <v>63</v>
      </c>
      <c r="B875" s="2" t="s">
        <v>49</v>
      </c>
      <c r="C875" s="2" t="s">
        <v>48</v>
      </c>
      <c r="D875" s="103">
        <v>41699</v>
      </c>
      <c r="E875" s="2">
        <v>3</v>
      </c>
      <c r="F875" s="160" t="s">
        <v>50</v>
      </c>
      <c r="G875" s="2" t="s">
        <v>53</v>
      </c>
      <c r="H875" s="160" t="s">
        <v>55</v>
      </c>
      <c r="I875" s="2" t="s">
        <v>43</v>
      </c>
      <c r="J875" s="106">
        <v>964934.72717118752</v>
      </c>
      <c r="K875" s="105"/>
    </row>
    <row r="876" spans="1:11" x14ac:dyDescent="0.25">
      <c r="A876" s="2" t="s">
        <v>63</v>
      </c>
      <c r="B876" s="2" t="s">
        <v>49</v>
      </c>
      <c r="C876" s="2" t="s">
        <v>48</v>
      </c>
      <c r="D876" s="103">
        <v>41730</v>
      </c>
      <c r="E876" s="2">
        <v>4</v>
      </c>
      <c r="F876" s="160" t="s">
        <v>50</v>
      </c>
      <c r="G876" s="2" t="s">
        <v>53</v>
      </c>
      <c r="H876" s="160" t="s">
        <v>55</v>
      </c>
      <c r="I876" s="2" t="s">
        <v>43</v>
      </c>
      <c r="J876" s="106">
        <v>541033.23140099994</v>
      </c>
      <c r="K876" s="105"/>
    </row>
    <row r="877" spans="1:11" x14ac:dyDescent="0.25">
      <c r="A877" s="2" t="s">
        <v>63</v>
      </c>
      <c r="B877" s="2" t="s">
        <v>49</v>
      </c>
      <c r="C877" s="2" t="s">
        <v>48</v>
      </c>
      <c r="D877" s="103">
        <v>41760</v>
      </c>
      <c r="E877" s="2">
        <v>5</v>
      </c>
      <c r="F877" s="160" t="s">
        <v>50</v>
      </c>
      <c r="G877" s="2" t="s">
        <v>53</v>
      </c>
      <c r="H877" s="160" t="s">
        <v>55</v>
      </c>
      <c r="I877" s="2" t="s">
        <v>43</v>
      </c>
      <c r="J877" s="106">
        <v>654984.60439717479</v>
      </c>
      <c r="K877" s="105"/>
    </row>
    <row r="878" spans="1:11" x14ac:dyDescent="0.25">
      <c r="A878" s="2" t="s">
        <v>63</v>
      </c>
      <c r="B878" s="2" t="s">
        <v>49</v>
      </c>
      <c r="C878" s="2" t="s">
        <v>48</v>
      </c>
      <c r="D878" s="103">
        <v>41791</v>
      </c>
      <c r="E878" s="2">
        <v>6</v>
      </c>
      <c r="F878" s="160" t="s">
        <v>50</v>
      </c>
      <c r="G878" s="2" t="s">
        <v>53</v>
      </c>
      <c r="H878" s="160" t="s">
        <v>55</v>
      </c>
      <c r="I878" s="2" t="s">
        <v>43</v>
      </c>
      <c r="J878" s="106">
        <v>1109316.9805072877</v>
      </c>
      <c r="K878" s="105"/>
    </row>
    <row r="879" spans="1:11" x14ac:dyDescent="0.25">
      <c r="A879" s="2" t="s">
        <v>63</v>
      </c>
      <c r="B879" s="2" t="s">
        <v>49</v>
      </c>
      <c r="C879" s="2" t="s">
        <v>48</v>
      </c>
      <c r="D879" s="103">
        <v>41456</v>
      </c>
      <c r="E879" s="2">
        <v>7</v>
      </c>
      <c r="F879" s="160" t="s">
        <v>50</v>
      </c>
      <c r="G879" s="2" t="s">
        <v>56</v>
      </c>
      <c r="H879" s="160" t="s">
        <v>57</v>
      </c>
      <c r="I879" s="2" t="s">
        <v>43</v>
      </c>
      <c r="J879" s="106">
        <v>1134491.3172698508</v>
      </c>
      <c r="K879" s="105"/>
    </row>
    <row r="880" spans="1:11" x14ac:dyDescent="0.25">
      <c r="A880" s="2" t="s">
        <v>63</v>
      </c>
      <c r="B880" s="2" t="s">
        <v>49</v>
      </c>
      <c r="C880" s="2" t="s">
        <v>48</v>
      </c>
      <c r="D880" s="103">
        <v>41487</v>
      </c>
      <c r="E880" s="2">
        <v>8</v>
      </c>
      <c r="F880" s="160" t="s">
        <v>50</v>
      </c>
      <c r="G880" s="2" t="s">
        <v>56</v>
      </c>
      <c r="H880" s="160" t="s">
        <v>57</v>
      </c>
      <c r="I880" s="2" t="s">
        <v>43</v>
      </c>
      <c r="J880" s="106">
        <v>806940.19684530701</v>
      </c>
      <c r="K880" s="105"/>
    </row>
    <row r="881" spans="1:11" x14ac:dyDescent="0.25">
      <c r="A881" s="2" t="s">
        <v>63</v>
      </c>
      <c r="B881" s="2" t="s">
        <v>49</v>
      </c>
      <c r="C881" s="2" t="s">
        <v>48</v>
      </c>
      <c r="D881" s="103">
        <v>41518</v>
      </c>
      <c r="E881" s="2">
        <v>9</v>
      </c>
      <c r="F881" s="160" t="s">
        <v>50</v>
      </c>
      <c r="G881" s="2" t="s">
        <v>56</v>
      </c>
      <c r="H881" s="160" t="s">
        <v>57</v>
      </c>
      <c r="I881" s="2" t="s">
        <v>43</v>
      </c>
      <c r="J881" s="106">
        <v>1151592.8767951606</v>
      </c>
      <c r="K881" s="105"/>
    </row>
    <row r="882" spans="1:11" x14ac:dyDescent="0.25">
      <c r="A882" s="2" t="s">
        <v>63</v>
      </c>
      <c r="B882" s="2" t="s">
        <v>49</v>
      </c>
      <c r="C882" s="2" t="s">
        <v>48</v>
      </c>
      <c r="D882" s="103">
        <v>41548</v>
      </c>
      <c r="E882" s="2">
        <v>10</v>
      </c>
      <c r="F882" s="160" t="s">
        <v>50</v>
      </c>
      <c r="G882" s="2" t="s">
        <v>56</v>
      </c>
      <c r="H882" s="160" t="s">
        <v>57</v>
      </c>
      <c r="I882" s="2" t="s">
        <v>43</v>
      </c>
      <c r="J882" s="106">
        <v>953018.83364781574</v>
      </c>
      <c r="K882" s="105"/>
    </row>
    <row r="883" spans="1:11" x14ac:dyDescent="0.25">
      <c r="A883" s="2" t="s">
        <v>63</v>
      </c>
      <c r="B883" s="2" t="s">
        <v>49</v>
      </c>
      <c r="C883" s="2" t="s">
        <v>48</v>
      </c>
      <c r="D883" s="103">
        <v>41579</v>
      </c>
      <c r="E883" s="2">
        <v>11</v>
      </c>
      <c r="F883" s="160" t="s">
        <v>50</v>
      </c>
      <c r="G883" s="2" t="s">
        <v>56</v>
      </c>
      <c r="H883" s="160" t="s">
        <v>57</v>
      </c>
      <c r="I883" s="2" t="s">
        <v>43</v>
      </c>
      <c r="J883" s="106">
        <v>850734.32784846472</v>
      </c>
      <c r="K883" s="105"/>
    </row>
    <row r="884" spans="1:11" x14ac:dyDescent="0.25">
      <c r="A884" s="2" t="s">
        <v>63</v>
      </c>
      <c r="B884" s="2" t="s">
        <v>49</v>
      </c>
      <c r="C884" s="2" t="s">
        <v>48</v>
      </c>
      <c r="D884" s="103">
        <v>41609</v>
      </c>
      <c r="E884" s="2">
        <v>12</v>
      </c>
      <c r="F884" s="160" t="s">
        <v>50</v>
      </c>
      <c r="G884" s="2" t="s">
        <v>56</v>
      </c>
      <c r="H884" s="160" t="s">
        <v>57</v>
      </c>
      <c r="I884" s="2" t="s">
        <v>43</v>
      </c>
      <c r="J884" s="106">
        <v>590304.384267507</v>
      </c>
      <c r="K884" s="105"/>
    </row>
    <row r="885" spans="1:11" x14ac:dyDescent="0.25">
      <c r="A885" s="2" t="s">
        <v>63</v>
      </c>
      <c r="B885" s="2" t="s">
        <v>49</v>
      </c>
      <c r="C885" s="2" t="s">
        <v>48</v>
      </c>
      <c r="D885" s="103">
        <v>41640</v>
      </c>
      <c r="E885" s="2">
        <v>1</v>
      </c>
      <c r="F885" s="160" t="s">
        <v>50</v>
      </c>
      <c r="G885" s="2" t="s">
        <v>56</v>
      </c>
      <c r="H885" s="160" t="s">
        <v>57</v>
      </c>
      <c r="I885" s="2" t="s">
        <v>43</v>
      </c>
      <c r="J885" s="106">
        <v>639047.64173065918</v>
      </c>
      <c r="K885" s="105"/>
    </row>
    <row r="886" spans="1:11" x14ac:dyDescent="0.25">
      <c r="A886" s="2" t="s">
        <v>63</v>
      </c>
      <c r="B886" s="2" t="s">
        <v>49</v>
      </c>
      <c r="C886" s="2" t="s">
        <v>48</v>
      </c>
      <c r="D886" s="103">
        <v>41671</v>
      </c>
      <c r="E886" s="2">
        <v>2</v>
      </c>
      <c r="F886" s="160" t="s">
        <v>50</v>
      </c>
      <c r="G886" s="2" t="s">
        <v>56</v>
      </c>
      <c r="H886" s="160" t="s">
        <v>57</v>
      </c>
      <c r="I886" s="2" t="s">
        <v>43</v>
      </c>
      <c r="J886" s="106">
        <v>600791.0408000747</v>
      </c>
      <c r="K886" s="105"/>
    </row>
    <row r="887" spans="1:11" x14ac:dyDescent="0.25">
      <c r="A887" s="2" t="s">
        <v>63</v>
      </c>
      <c r="B887" s="2" t="s">
        <v>49</v>
      </c>
      <c r="C887" s="2" t="s">
        <v>48</v>
      </c>
      <c r="D887" s="103">
        <v>41699</v>
      </c>
      <c r="E887" s="2">
        <v>3</v>
      </c>
      <c r="F887" s="160" t="s">
        <v>50</v>
      </c>
      <c r="G887" s="2" t="s">
        <v>56</v>
      </c>
      <c r="H887" s="160" t="s">
        <v>57</v>
      </c>
      <c r="I887" s="2" t="s">
        <v>43</v>
      </c>
      <c r="J887" s="106">
        <v>765760.35752283596</v>
      </c>
      <c r="K887" s="105"/>
    </row>
    <row r="888" spans="1:11" x14ac:dyDescent="0.25">
      <c r="A888" s="2" t="s">
        <v>63</v>
      </c>
      <c r="B888" s="2" t="s">
        <v>49</v>
      </c>
      <c r="C888" s="2" t="s">
        <v>48</v>
      </c>
      <c r="D888" s="103">
        <v>41730</v>
      </c>
      <c r="E888" s="2">
        <v>4</v>
      </c>
      <c r="F888" s="160" t="s">
        <v>50</v>
      </c>
      <c r="G888" s="2" t="s">
        <v>56</v>
      </c>
      <c r="H888" s="160" t="s">
        <v>57</v>
      </c>
      <c r="I888" s="2" t="s">
        <v>43</v>
      </c>
      <c r="J888" s="106">
        <v>429847.5775628736</v>
      </c>
      <c r="K888" s="105"/>
    </row>
    <row r="889" spans="1:11" x14ac:dyDescent="0.25">
      <c r="A889" s="2" t="s">
        <v>63</v>
      </c>
      <c r="B889" s="2" t="s">
        <v>49</v>
      </c>
      <c r="C889" s="2" t="s">
        <v>48</v>
      </c>
      <c r="D889" s="103">
        <v>41760</v>
      </c>
      <c r="E889" s="2">
        <v>5</v>
      </c>
      <c r="F889" s="160" t="s">
        <v>50</v>
      </c>
      <c r="G889" s="2" t="s">
        <v>56</v>
      </c>
      <c r="H889" s="160" t="s">
        <v>57</v>
      </c>
      <c r="I889" s="2" t="s">
        <v>43</v>
      </c>
      <c r="J889" s="106">
        <v>575910.80906214949</v>
      </c>
      <c r="K889" s="105"/>
    </row>
    <row r="890" spans="1:11" x14ac:dyDescent="0.25">
      <c r="A890" s="2" t="s">
        <v>63</v>
      </c>
      <c r="B890" s="2" t="s">
        <v>49</v>
      </c>
      <c r="C890" s="2" t="s">
        <v>48</v>
      </c>
      <c r="D890" s="103">
        <v>41791</v>
      </c>
      <c r="E890" s="2">
        <v>6</v>
      </c>
      <c r="F890" s="160" t="s">
        <v>50</v>
      </c>
      <c r="G890" s="2" t="s">
        <v>56</v>
      </c>
      <c r="H890" s="160" t="s">
        <v>57</v>
      </c>
      <c r="I890" s="2" t="s">
        <v>43</v>
      </c>
      <c r="J890" s="106">
        <v>978906.42835815961</v>
      </c>
      <c r="K890" s="105"/>
    </row>
    <row r="891" spans="1:11" x14ac:dyDescent="0.25">
      <c r="A891" s="2" t="s">
        <v>63</v>
      </c>
      <c r="B891" s="2" t="s">
        <v>49</v>
      </c>
      <c r="C891" s="2" t="s">
        <v>48</v>
      </c>
      <c r="D891" s="103">
        <v>41456</v>
      </c>
      <c r="E891" s="2">
        <v>7</v>
      </c>
      <c r="F891" s="160" t="s">
        <v>50</v>
      </c>
      <c r="G891" s="2" t="s">
        <v>56</v>
      </c>
      <c r="H891" s="160" t="s">
        <v>58</v>
      </c>
      <c r="I891" s="2" t="s">
        <v>43</v>
      </c>
      <c r="J891" s="106">
        <v>255350.32112459998</v>
      </c>
      <c r="K891" s="105"/>
    </row>
    <row r="892" spans="1:11" x14ac:dyDescent="0.25">
      <c r="A892" s="2" t="s">
        <v>63</v>
      </c>
      <c r="B892" s="2" t="s">
        <v>49</v>
      </c>
      <c r="C892" s="2" t="s">
        <v>48</v>
      </c>
      <c r="D892" s="103">
        <v>41487</v>
      </c>
      <c r="E892" s="2">
        <v>8</v>
      </c>
      <c r="F892" s="160" t="s">
        <v>50</v>
      </c>
      <c r="G892" s="2" t="s">
        <v>56</v>
      </c>
      <c r="H892" s="160" t="s">
        <v>58</v>
      </c>
      <c r="I892" s="2" t="s">
        <v>43</v>
      </c>
      <c r="J892" s="106">
        <v>189875.20710716999</v>
      </c>
      <c r="K892" s="105"/>
    </row>
    <row r="893" spans="1:11" x14ac:dyDescent="0.25">
      <c r="A893" s="2" t="s">
        <v>63</v>
      </c>
      <c r="B893" s="2" t="s">
        <v>49</v>
      </c>
      <c r="C893" s="2" t="s">
        <v>48</v>
      </c>
      <c r="D893" s="103">
        <v>41518</v>
      </c>
      <c r="E893" s="2">
        <v>9</v>
      </c>
      <c r="F893" s="160" t="s">
        <v>50</v>
      </c>
      <c r="G893" s="2" t="s">
        <v>56</v>
      </c>
      <c r="H893" s="160" t="s">
        <v>58</v>
      </c>
      <c r="I893" s="2" t="s">
        <v>43</v>
      </c>
      <c r="J893" s="106">
        <v>252931.19233882497</v>
      </c>
      <c r="K893" s="105"/>
    </row>
    <row r="894" spans="1:11" x14ac:dyDescent="0.25">
      <c r="A894" s="2" t="s">
        <v>63</v>
      </c>
      <c r="B894" s="2" t="s">
        <v>49</v>
      </c>
      <c r="C894" s="2" t="s">
        <v>48</v>
      </c>
      <c r="D894" s="103">
        <v>41548</v>
      </c>
      <c r="E894" s="2">
        <v>10</v>
      </c>
      <c r="F894" s="160" t="s">
        <v>50</v>
      </c>
      <c r="G894" s="2" t="s">
        <v>56</v>
      </c>
      <c r="H894" s="160" t="s">
        <v>58</v>
      </c>
      <c r="I894" s="2" t="s">
        <v>43</v>
      </c>
      <c r="J894" s="106">
        <v>214527.58832758496</v>
      </c>
      <c r="K894" s="105"/>
    </row>
    <row r="895" spans="1:11" x14ac:dyDescent="0.25">
      <c r="A895" s="2" t="s">
        <v>63</v>
      </c>
      <c r="B895" s="2" t="s">
        <v>49</v>
      </c>
      <c r="C895" s="2" t="s">
        <v>48</v>
      </c>
      <c r="D895" s="103">
        <v>41579</v>
      </c>
      <c r="E895" s="2">
        <v>11</v>
      </c>
      <c r="F895" s="160" t="s">
        <v>50</v>
      </c>
      <c r="G895" s="2" t="s">
        <v>56</v>
      </c>
      <c r="H895" s="160" t="s">
        <v>58</v>
      </c>
      <c r="I895" s="2" t="s">
        <v>43</v>
      </c>
      <c r="J895" s="106">
        <v>192844.29660985127</v>
      </c>
      <c r="K895" s="105"/>
    </row>
    <row r="896" spans="1:11" x14ac:dyDescent="0.25">
      <c r="A896" s="2" t="s">
        <v>63</v>
      </c>
      <c r="B896" s="2" t="s">
        <v>49</v>
      </c>
      <c r="C896" s="2" t="s">
        <v>48</v>
      </c>
      <c r="D896" s="103">
        <v>41609</v>
      </c>
      <c r="E896" s="2">
        <v>12</v>
      </c>
      <c r="F896" s="160" t="s">
        <v>50</v>
      </c>
      <c r="G896" s="2" t="s">
        <v>56</v>
      </c>
      <c r="H896" s="160" t="s">
        <v>58</v>
      </c>
      <c r="I896" s="2" t="s">
        <v>43</v>
      </c>
      <c r="J896" s="106">
        <v>142400.85841800002</v>
      </c>
      <c r="K896" s="105"/>
    </row>
    <row r="897" spans="1:11" x14ac:dyDescent="0.25">
      <c r="A897" s="2" t="s">
        <v>63</v>
      </c>
      <c r="B897" s="2" t="s">
        <v>49</v>
      </c>
      <c r="C897" s="2" t="s">
        <v>48</v>
      </c>
      <c r="D897" s="103">
        <v>41640</v>
      </c>
      <c r="E897" s="2">
        <v>1</v>
      </c>
      <c r="F897" s="160" t="s">
        <v>50</v>
      </c>
      <c r="G897" s="2" t="s">
        <v>56</v>
      </c>
      <c r="H897" s="160" t="s">
        <v>58</v>
      </c>
      <c r="I897" s="2" t="s">
        <v>43</v>
      </c>
      <c r="J897" s="106">
        <v>142333.66162723501</v>
      </c>
      <c r="K897" s="105"/>
    </row>
    <row r="898" spans="1:11" x14ac:dyDescent="0.25">
      <c r="A898" s="2" t="s">
        <v>63</v>
      </c>
      <c r="B898" s="2" t="s">
        <v>49</v>
      </c>
      <c r="C898" s="2" t="s">
        <v>48</v>
      </c>
      <c r="D898" s="103">
        <v>41671</v>
      </c>
      <c r="E898" s="2">
        <v>2</v>
      </c>
      <c r="F898" s="160" t="s">
        <v>50</v>
      </c>
      <c r="G898" s="2" t="s">
        <v>56</v>
      </c>
      <c r="H898" s="160" t="s">
        <v>58</v>
      </c>
      <c r="I898" s="2" t="s">
        <v>43</v>
      </c>
      <c r="J898" s="106">
        <v>133057.43558932497</v>
      </c>
      <c r="K898" s="105"/>
    </row>
    <row r="899" spans="1:11" x14ac:dyDescent="0.25">
      <c r="A899" s="2" t="s">
        <v>63</v>
      </c>
      <c r="B899" s="2" t="s">
        <v>49</v>
      </c>
      <c r="C899" s="2" t="s">
        <v>48</v>
      </c>
      <c r="D899" s="103">
        <v>41699</v>
      </c>
      <c r="E899" s="2">
        <v>3</v>
      </c>
      <c r="F899" s="160" t="s">
        <v>50</v>
      </c>
      <c r="G899" s="2" t="s">
        <v>56</v>
      </c>
      <c r="H899" s="160" t="s">
        <v>58</v>
      </c>
      <c r="I899" s="2" t="s">
        <v>43</v>
      </c>
      <c r="J899" s="106">
        <v>182458.70267756627</v>
      </c>
      <c r="K899" s="105"/>
    </row>
    <row r="900" spans="1:11" x14ac:dyDescent="0.25">
      <c r="A900" s="2" t="s">
        <v>63</v>
      </c>
      <c r="B900" s="2" t="s">
        <v>49</v>
      </c>
      <c r="C900" s="2" t="s">
        <v>48</v>
      </c>
      <c r="D900" s="103">
        <v>41730</v>
      </c>
      <c r="E900" s="2">
        <v>4</v>
      </c>
      <c r="F900" s="160" t="s">
        <v>50</v>
      </c>
      <c r="G900" s="2" t="s">
        <v>56</v>
      </c>
      <c r="H900" s="160" t="s">
        <v>58</v>
      </c>
      <c r="I900" s="2" t="s">
        <v>43</v>
      </c>
      <c r="J900" s="106">
        <v>104660.20871123999</v>
      </c>
      <c r="K900" s="105"/>
    </row>
    <row r="901" spans="1:11" x14ac:dyDescent="0.25">
      <c r="A901" s="2" t="s">
        <v>63</v>
      </c>
      <c r="B901" s="2" t="s">
        <v>49</v>
      </c>
      <c r="C901" s="2" t="s">
        <v>48</v>
      </c>
      <c r="D901" s="103">
        <v>41760</v>
      </c>
      <c r="E901" s="2">
        <v>5</v>
      </c>
      <c r="F901" s="160" t="s">
        <v>50</v>
      </c>
      <c r="G901" s="2" t="s">
        <v>56</v>
      </c>
      <c r="H901" s="160" t="s">
        <v>58</v>
      </c>
      <c r="I901" s="2" t="s">
        <v>43</v>
      </c>
      <c r="J901" s="106">
        <v>126430.43769056996</v>
      </c>
      <c r="K901" s="105"/>
    </row>
    <row r="902" spans="1:11" x14ac:dyDescent="0.25">
      <c r="A902" s="2" t="s">
        <v>63</v>
      </c>
      <c r="B902" s="2" t="s">
        <v>49</v>
      </c>
      <c r="C902" s="2" t="s">
        <v>48</v>
      </c>
      <c r="D902" s="103">
        <v>41791</v>
      </c>
      <c r="E902" s="2">
        <v>6</v>
      </c>
      <c r="F902" s="160" t="s">
        <v>50</v>
      </c>
      <c r="G902" s="2" t="s">
        <v>56</v>
      </c>
      <c r="H902" s="160" t="s">
        <v>58</v>
      </c>
      <c r="I902" s="2" t="s">
        <v>43</v>
      </c>
      <c r="J902" s="106">
        <v>230359.10681218505</v>
      </c>
      <c r="K902" s="105"/>
    </row>
    <row r="903" spans="1:11" x14ac:dyDescent="0.25">
      <c r="A903" s="2" t="s">
        <v>63</v>
      </c>
      <c r="B903" s="2" t="s">
        <v>49</v>
      </c>
      <c r="C903" s="2" t="s">
        <v>48</v>
      </c>
      <c r="D903" s="103">
        <v>41456</v>
      </c>
      <c r="E903" s="2">
        <v>7</v>
      </c>
      <c r="F903" s="160" t="s">
        <v>50</v>
      </c>
      <c r="G903" s="2" t="s">
        <v>56</v>
      </c>
      <c r="H903" s="160" t="s">
        <v>59</v>
      </c>
      <c r="I903" s="2" t="s">
        <v>43</v>
      </c>
      <c r="J903" s="106">
        <v>660756.15261022374</v>
      </c>
      <c r="K903" s="105"/>
    </row>
    <row r="904" spans="1:11" x14ac:dyDescent="0.25">
      <c r="A904" s="2" t="s">
        <v>63</v>
      </c>
      <c r="B904" s="2" t="s">
        <v>49</v>
      </c>
      <c r="C904" s="2" t="s">
        <v>48</v>
      </c>
      <c r="D904" s="103">
        <v>41487</v>
      </c>
      <c r="E904" s="2">
        <v>8</v>
      </c>
      <c r="F904" s="160" t="s">
        <v>50</v>
      </c>
      <c r="G904" s="2" t="s">
        <v>56</v>
      </c>
      <c r="H904" s="160" t="s">
        <v>59</v>
      </c>
      <c r="I904" s="2" t="s">
        <v>43</v>
      </c>
      <c r="J904" s="106">
        <v>529683.55044249841</v>
      </c>
      <c r="K904" s="105"/>
    </row>
    <row r="905" spans="1:11" x14ac:dyDescent="0.25">
      <c r="A905" s="2" t="s">
        <v>63</v>
      </c>
      <c r="B905" s="2" t="s">
        <v>49</v>
      </c>
      <c r="C905" s="2" t="s">
        <v>48</v>
      </c>
      <c r="D905" s="103">
        <v>41518</v>
      </c>
      <c r="E905" s="2">
        <v>9</v>
      </c>
      <c r="F905" s="160" t="s">
        <v>50</v>
      </c>
      <c r="G905" s="2" t="s">
        <v>56</v>
      </c>
      <c r="H905" s="160" t="s">
        <v>59</v>
      </c>
      <c r="I905" s="2" t="s">
        <v>43</v>
      </c>
      <c r="J905" s="106">
        <v>672443.49046857841</v>
      </c>
      <c r="K905" s="105"/>
    </row>
    <row r="906" spans="1:11" x14ac:dyDescent="0.25">
      <c r="A906" s="2" t="s">
        <v>63</v>
      </c>
      <c r="B906" s="2" t="s">
        <v>49</v>
      </c>
      <c r="C906" s="2" t="s">
        <v>48</v>
      </c>
      <c r="D906" s="103">
        <v>41548</v>
      </c>
      <c r="E906" s="2">
        <v>10</v>
      </c>
      <c r="F906" s="160" t="s">
        <v>50</v>
      </c>
      <c r="G906" s="2" t="s">
        <v>56</v>
      </c>
      <c r="H906" s="160" t="s">
        <v>59</v>
      </c>
      <c r="I906" s="2" t="s">
        <v>43</v>
      </c>
      <c r="J906" s="106">
        <v>585948.31082732871</v>
      </c>
      <c r="K906" s="105"/>
    </row>
    <row r="907" spans="1:11" x14ac:dyDescent="0.25">
      <c r="A907" s="2" t="s">
        <v>63</v>
      </c>
      <c r="B907" s="2" t="s">
        <v>49</v>
      </c>
      <c r="C907" s="2" t="s">
        <v>48</v>
      </c>
      <c r="D907" s="103">
        <v>41579</v>
      </c>
      <c r="E907" s="2">
        <v>11</v>
      </c>
      <c r="F907" s="160" t="s">
        <v>50</v>
      </c>
      <c r="G907" s="2" t="s">
        <v>56</v>
      </c>
      <c r="H907" s="160" t="s">
        <v>59</v>
      </c>
      <c r="I907" s="2" t="s">
        <v>43</v>
      </c>
      <c r="J907" s="106">
        <v>504468.75421239575</v>
      </c>
      <c r="K907" s="105"/>
    </row>
    <row r="908" spans="1:11" x14ac:dyDescent="0.25">
      <c r="A908" s="2" t="s">
        <v>63</v>
      </c>
      <c r="B908" s="2" t="s">
        <v>49</v>
      </c>
      <c r="C908" s="2" t="s">
        <v>48</v>
      </c>
      <c r="D908" s="103">
        <v>41609</v>
      </c>
      <c r="E908" s="2">
        <v>12</v>
      </c>
      <c r="F908" s="160" t="s">
        <v>50</v>
      </c>
      <c r="G908" s="2" t="s">
        <v>56</v>
      </c>
      <c r="H908" s="160" t="s">
        <v>59</v>
      </c>
      <c r="I908" s="2" t="s">
        <v>43</v>
      </c>
      <c r="J908" s="106">
        <v>378359.08081662602</v>
      </c>
      <c r="K908" s="105"/>
    </row>
    <row r="909" spans="1:11" x14ac:dyDescent="0.25">
      <c r="A909" s="2" t="s">
        <v>63</v>
      </c>
      <c r="B909" s="2" t="s">
        <v>49</v>
      </c>
      <c r="C909" s="2" t="s">
        <v>48</v>
      </c>
      <c r="D909" s="103">
        <v>41640</v>
      </c>
      <c r="E909" s="2">
        <v>1</v>
      </c>
      <c r="F909" s="160" t="s">
        <v>50</v>
      </c>
      <c r="G909" s="2" t="s">
        <v>56</v>
      </c>
      <c r="H909" s="160" t="s">
        <v>59</v>
      </c>
      <c r="I909" s="2" t="s">
        <v>43</v>
      </c>
      <c r="J909" s="106">
        <v>395823.36873278162</v>
      </c>
      <c r="K909" s="105"/>
    </row>
    <row r="910" spans="1:11" x14ac:dyDescent="0.25">
      <c r="A910" s="2" t="s">
        <v>63</v>
      </c>
      <c r="B910" s="2" t="s">
        <v>49</v>
      </c>
      <c r="C910" s="2" t="s">
        <v>48</v>
      </c>
      <c r="D910" s="103">
        <v>41671</v>
      </c>
      <c r="E910" s="2">
        <v>2</v>
      </c>
      <c r="F910" s="160" t="s">
        <v>50</v>
      </c>
      <c r="G910" s="2" t="s">
        <v>56</v>
      </c>
      <c r="H910" s="160" t="s">
        <v>59</v>
      </c>
      <c r="I910" s="2" t="s">
        <v>43</v>
      </c>
      <c r="J910" s="106">
        <v>329884.52262346615</v>
      </c>
      <c r="K910" s="105"/>
    </row>
    <row r="911" spans="1:11" x14ac:dyDescent="0.25">
      <c r="A911" s="2" t="s">
        <v>63</v>
      </c>
      <c r="B911" s="2" t="s">
        <v>49</v>
      </c>
      <c r="C911" s="2" t="s">
        <v>48</v>
      </c>
      <c r="D911" s="103">
        <v>41699</v>
      </c>
      <c r="E911" s="2">
        <v>3</v>
      </c>
      <c r="F911" s="160" t="s">
        <v>50</v>
      </c>
      <c r="G911" s="2" t="s">
        <v>56</v>
      </c>
      <c r="H911" s="160" t="s">
        <v>59</v>
      </c>
      <c r="I911" s="2" t="s">
        <v>43</v>
      </c>
      <c r="J911" s="106">
        <v>446578.08277619159</v>
      </c>
      <c r="K911" s="105"/>
    </row>
    <row r="912" spans="1:11" x14ac:dyDescent="0.25">
      <c r="A912" s="2" t="s">
        <v>63</v>
      </c>
      <c r="B912" s="2" t="s">
        <v>49</v>
      </c>
      <c r="C912" s="2" t="s">
        <v>48</v>
      </c>
      <c r="D912" s="103">
        <v>41730</v>
      </c>
      <c r="E912" s="2">
        <v>4</v>
      </c>
      <c r="F912" s="160" t="s">
        <v>50</v>
      </c>
      <c r="G912" s="2" t="s">
        <v>56</v>
      </c>
      <c r="H912" s="160" t="s">
        <v>59</v>
      </c>
      <c r="I912" s="2" t="s">
        <v>43</v>
      </c>
      <c r="J912" s="106">
        <v>255084.77622429357</v>
      </c>
      <c r="K912" s="105"/>
    </row>
    <row r="913" spans="1:11" x14ac:dyDescent="0.25">
      <c r="A913" s="2" t="s">
        <v>63</v>
      </c>
      <c r="B913" s="2" t="s">
        <v>49</v>
      </c>
      <c r="C913" s="2" t="s">
        <v>48</v>
      </c>
      <c r="D913" s="103">
        <v>41760</v>
      </c>
      <c r="E913" s="2">
        <v>5</v>
      </c>
      <c r="F913" s="160" t="s">
        <v>50</v>
      </c>
      <c r="G913" s="2" t="s">
        <v>56</v>
      </c>
      <c r="H913" s="160" t="s">
        <v>59</v>
      </c>
      <c r="I913" s="2" t="s">
        <v>43</v>
      </c>
      <c r="J913" s="106">
        <v>307417.20946522552</v>
      </c>
      <c r="K913" s="105"/>
    </row>
    <row r="914" spans="1:11" x14ac:dyDescent="0.25">
      <c r="A914" s="2" t="s">
        <v>63</v>
      </c>
      <c r="B914" s="2" t="s">
        <v>49</v>
      </c>
      <c r="C914" s="2" t="s">
        <v>48</v>
      </c>
      <c r="D914" s="103">
        <v>41791</v>
      </c>
      <c r="E914" s="2">
        <v>6</v>
      </c>
      <c r="F914" s="160" t="s">
        <v>50</v>
      </c>
      <c r="G914" s="2" t="s">
        <v>56</v>
      </c>
      <c r="H914" s="160" t="s">
        <v>59</v>
      </c>
      <c r="I914" s="2" t="s">
        <v>43</v>
      </c>
      <c r="J914" s="106">
        <v>612277.97873185331</v>
      </c>
      <c r="K914" s="105"/>
    </row>
    <row r="915" spans="1:11" x14ac:dyDescent="0.25">
      <c r="A915" s="2" t="s">
        <v>63</v>
      </c>
      <c r="B915" s="2" t="s">
        <v>49</v>
      </c>
      <c r="C915" s="2" t="s">
        <v>48</v>
      </c>
      <c r="D915" s="103">
        <v>41456</v>
      </c>
      <c r="E915" s="2">
        <v>7</v>
      </c>
      <c r="F915" s="160" t="s">
        <v>50</v>
      </c>
      <c r="G915" s="2" t="s">
        <v>56</v>
      </c>
      <c r="H915" s="160" t="s">
        <v>60</v>
      </c>
      <c r="I915" s="2" t="s">
        <v>43</v>
      </c>
      <c r="J915" s="106">
        <v>204001.78430538269</v>
      </c>
      <c r="K915" s="105"/>
    </row>
    <row r="916" spans="1:11" x14ac:dyDescent="0.25">
      <c r="A916" s="2" t="s">
        <v>63</v>
      </c>
      <c r="B916" s="2" t="s">
        <v>49</v>
      </c>
      <c r="C916" s="2" t="s">
        <v>48</v>
      </c>
      <c r="D916" s="103">
        <v>41487</v>
      </c>
      <c r="E916" s="2">
        <v>8</v>
      </c>
      <c r="F916" s="160" t="s">
        <v>50</v>
      </c>
      <c r="G916" s="2" t="s">
        <v>56</v>
      </c>
      <c r="H916" s="160" t="s">
        <v>60</v>
      </c>
      <c r="I916" s="2" t="s">
        <v>43</v>
      </c>
      <c r="J916" s="106">
        <v>156736.8476459604</v>
      </c>
      <c r="K916" s="105"/>
    </row>
    <row r="917" spans="1:11" x14ac:dyDescent="0.25">
      <c r="A917" s="2" t="s">
        <v>63</v>
      </c>
      <c r="B917" s="2" t="s">
        <v>49</v>
      </c>
      <c r="C917" s="2" t="s">
        <v>48</v>
      </c>
      <c r="D917" s="103">
        <v>41518</v>
      </c>
      <c r="E917" s="2">
        <v>9</v>
      </c>
      <c r="F917" s="160" t="s">
        <v>50</v>
      </c>
      <c r="G917" s="2" t="s">
        <v>56</v>
      </c>
      <c r="H917" s="160" t="s">
        <v>60</v>
      </c>
      <c r="I917" s="2" t="s">
        <v>43</v>
      </c>
      <c r="J917" s="106">
        <v>244769.18801975637</v>
      </c>
      <c r="K917" s="105"/>
    </row>
    <row r="918" spans="1:11" x14ac:dyDescent="0.25">
      <c r="A918" s="2" t="s">
        <v>63</v>
      </c>
      <c r="B918" s="2" t="s">
        <v>49</v>
      </c>
      <c r="C918" s="2" t="s">
        <v>48</v>
      </c>
      <c r="D918" s="103">
        <v>41548</v>
      </c>
      <c r="E918" s="2">
        <v>10</v>
      </c>
      <c r="F918" s="160" t="s">
        <v>50</v>
      </c>
      <c r="G918" s="2" t="s">
        <v>56</v>
      </c>
      <c r="H918" s="160" t="s">
        <v>60</v>
      </c>
      <c r="I918" s="2" t="s">
        <v>43</v>
      </c>
      <c r="J918" s="106">
        <v>198504.61086128399</v>
      </c>
      <c r="K918" s="105"/>
    </row>
    <row r="919" spans="1:11" x14ac:dyDescent="0.25">
      <c r="A919" s="2" t="s">
        <v>63</v>
      </c>
      <c r="B919" s="2" t="s">
        <v>49</v>
      </c>
      <c r="C919" s="2" t="s">
        <v>48</v>
      </c>
      <c r="D919" s="103">
        <v>41579</v>
      </c>
      <c r="E919" s="2">
        <v>11</v>
      </c>
      <c r="F919" s="160" t="s">
        <v>50</v>
      </c>
      <c r="G919" s="2" t="s">
        <v>56</v>
      </c>
      <c r="H919" s="160" t="s">
        <v>60</v>
      </c>
      <c r="I919" s="2" t="s">
        <v>43</v>
      </c>
      <c r="J919" s="106">
        <v>174673.83751677407</v>
      </c>
      <c r="K919" s="105"/>
    </row>
    <row r="920" spans="1:11" x14ac:dyDescent="0.25">
      <c r="A920" s="2" t="s">
        <v>63</v>
      </c>
      <c r="B920" s="2" t="s">
        <v>49</v>
      </c>
      <c r="C920" s="2" t="s">
        <v>48</v>
      </c>
      <c r="D920" s="103">
        <v>41609</v>
      </c>
      <c r="E920" s="2">
        <v>12</v>
      </c>
      <c r="F920" s="160" t="s">
        <v>50</v>
      </c>
      <c r="G920" s="2" t="s">
        <v>56</v>
      </c>
      <c r="H920" s="160" t="s">
        <v>60</v>
      </c>
      <c r="I920" s="2" t="s">
        <v>43</v>
      </c>
      <c r="J920" s="106">
        <v>117398.02382544601</v>
      </c>
      <c r="K920" s="105"/>
    </row>
    <row r="921" spans="1:11" x14ac:dyDescent="0.25">
      <c r="A921" s="2" t="s">
        <v>63</v>
      </c>
      <c r="B921" s="2" t="s">
        <v>49</v>
      </c>
      <c r="C921" s="2" t="s">
        <v>48</v>
      </c>
      <c r="D921" s="103">
        <v>41640</v>
      </c>
      <c r="E921" s="2">
        <v>1</v>
      </c>
      <c r="F921" s="160" t="s">
        <v>50</v>
      </c>
      <c r="G921" s="2" t="s">
        <v>56</v>
      </c>
      <c r="H921" s="160" t="s">
        <v>60</v>
      </c>
      <c r="I921" s="2" t="s">
        <v>43</v>
      </c>
      <c r="J921" s="106">
        <v>122856.00426868859</v>
      </c>
      <c r="K921" s="105"/>
    </row>
    <row r="922" spans="1:11" x14ac:dyDescent="0.25">
      <c r="A922" s="2" t="s">
        <v>63</v>
      </c>
      <c r="B922" s="2" t="s">
        <v>49</v>
      </c>
      <c r="C922" s="2" t="s">
        <v>48</v>
      </c>
      <c r="D922" s="103">
        <v>41671</v>
      </c>
      <c r="E922" s="2">
        <v>2</v>
      </c>
      <c r="F922" s="160" t="s">
        <v>50</v>
      </c>
      <c r="G922" s="2" t="s">
        <v>56</v>
      </c>
      <c r="H922" s="160" t="s">
        <v>60</v>
      </c>
      <c r="I922" s="2" t="s">
        <v>43</v>
      </c>
      <c r="J922" s="106">
        <v>115969.228431147</v>
      </c>
      <c r="K922" s="105"/>
    </row>
    <row r="923" spans="1:11" x14ac:dyDescent="0.25">
      <c r="A923" s="2" t="s">
        <v>63</v>
      </c>
      <c r="B923" s="2" t="s">
        <v>49</v>
      </c>
      <c r="C923" s="2" t="s">
        <v>48</v>
      </c>
      <c r="D923" s="103">
        <v>41699</v>
      </c>
      <c r="E923" s="2">
        <v>3</v>
      </c>
      <c r="F923" s="160" t="s">
        <v>50</v>
      </c>
      <c r="G923" s="2" t="s">
        <v>56</v>
      </c>
      <c r="H923" s="160" t="s">
        <v>60</v>
      </c>
      <c r="I923" s="2" t="s">
        <v>43</v>
      </c>
      <c r="J923" s="106">
        <v>156435.99509763226</v>
      </c>
      <c r="K923" s="105"/>
    </row>
    <row r="924" spans="1:11" x14ac:dyDescent="0.25">
      <c r="A924" s="2" t="s">
        <v>63</v>
      </c>
      <c r="B924" s="2" t="s">
        <v>49</v>
      </c>
      <c r="C924" s="2" t="s">
        <v>48</v>
      </c>
      <c r="D924" s="103">
        <v>41730</v>
      </c>
      <c r="E924" s="2">
        <v>4</v>
      </c>
      <c r="F924" s="160" t="s">
        <v>50</v>
      </c>
      <c r="G924" s="2" t="s">
        <v>56</v>
      </c>
      <c r="H924" s="160" t="s">
        <v>60</v>
      </c>
      <c r="I924" s="2" t="s">
        <v>43</v>
      </c>
      <c r="J924" s="106">
        <v>85299.480614602799</v>
      </c>
      <c r="K924" s="105"/>
    </row>
    <row r="925" spans="1:11" x14ac:dyDescent="0.25">
      <c r="A925" s="2" t="s">
        <v>63</v>
      </c>
      <c r="B925" s="2" t="s">
        <v>49</v>
      </c>
      <c r="C925" s="2" t="s">
        <v>48</v>
      </c>
      <c r="D925" s="103">
        <v>41760</v>
      </c>
      <c r="E925" s="2">
        <v>5</v>
      </c>
      <c r="F925" s="160" t="s">
        <v>50</v>
      </c>
      <c r="G925" s="2" t="s">
        <v>56</v>
      </c>
      <c r="H925" s="160" t="s">
        <v>60</v>
      </c>
      <c r="I925" s="2" t="s">
        <v>43</v>
      </c>
      <c r="J925" s="106">
        <v>115184.65971776398</v>
      </c>
      <c r="K925" s="105"/>
    </row>
    <row r="926" spans="1:11" x14ac:dyDescent="0.25">
      <c r="A926" s="2" t="s">
        <v>63</v>
      </c>
      <c r="B926" s="2" t="s">
        <v>49</v>
      </c>
      <c r="C926" s="2" t="s">
        <v>48</v>
      </c>
      <c r="D926" s="103">
        <v>41791</v>
      </c>
      <c r="E926" s="2">
        <v>6</v>
      </c>
      <c r="F926" s="160" t="s">
        <v>50</v>
      </c>
      <c r="G926" s="2" t="s">
        <v>56</v>
      </c>
      <c r="H926" s="160" t="s">
        <v>60</v>
      </c>
      <c r="I926" s="2" t="s">
        <v>43</v>
      </c>
      <c r="J926" s="106">
        <v>191142.34907568261</v>
      </c>
      <c r="K926" s="105"/>
    </row>
    <row r="927" spans="1:11" x14ac:dyDescent="0.25">
      <c r="A927" s="2" t="s">
        <v>63</v>
      </c>
      <c r="B927" s="2" t="s">
        <v>49</v>
      </c>
      <c r="C927" s="2" t="s">
        <v>48</v>
      </c>
      <c r="D927" s="103">
        <v>41456</v>
      </c>
      <c r="E927" s="2">
        <v>7</v>
      </c>
      <c r="F927" s="160" t="s">
        <v>50</v>
      </c>
      <c r="G927" s="2" t="s">
        <v>61</v>
      </c>
      <c r="H927" s="160" t="s">
        <v>62</v>
      </c>
      <c r="I927" s="2" t="s">
        <v>43</v>
      </c>
      <c r="J927" s="106">
        <v>3067822.9919048399</v>
      </c>
      <c r="K927" s="105"/>
    </row>
    <row r="928" spans="1:11" x14ac:dyDescent="0.25">
      <c r="A928" s="2" t="s">
        <v>63</v>
      </c>
      <c r="B928" s="2" t="s">
        <v>49</v>
      </c>
      <c r="C928" s="2" t="s">
        <v>48</v>
      </c>
      <c r="D928" s="103">
        <v>41487</v>
      </c>
      <c r="E928" s="2">
        <v>8</v>
      </c>
      <c r="F928" s="160" t="s">
        <v>50</v>
      </c>
      <c r="G928" s="2" t="s">
        <v>61</v>
      </c>
      <c r="H928" s="160" t="s">
        <v>62</v>
      </c>
      <c r="I928" s="2" t="s">
        <v>43</v>
      </c>
      <c r="J928" s="106">
        <v>2455342.9186057192</v>
      </c>
      <c r="K928" s="105"/>
    </row>
    <row r="929" spans="1:11" x14ac:dyDescent="0.25">
      <c r="A929" s="2" t="s">
        <v>63</v>
      </c>
      <c r="B929" s="2" t="s">
        <v>49</v>
      </c>
      <c r="C929" s="2" t="s">
        <v>48</v>
      </c>
      <c r="D929" s="103">
        <v>41518</v>
      </c>
      <c r="E929" s="2">
        <v>9</v>
      </c>
      <c r="F929" s="160" t="s">
        <v>50</v>
      </c>
      <c r="G929" s="2" t="s">
        <v>61</v>
      </c>
      <c r="H929" s="160" t="s">
        <v>62</v>
      </c>
      <c r="I929" s="2" t="s">
        <v>43</v>
      </c>
      <c r="J929" s="106">
        <v>3390820.7358167996</v>
      </c>
      <c r="K929" s="105"/>
    </row>
    <row r="930" spans="1:11" x14ac:dyDescent="0.25">
      <c r="A930" s="2" t="s">
        <v>63</v>
      </c>
      <c r="B930" s="2" t="s">
        <v>49</v>
      </c>
      <c r="C930" s="2" t="s">
        <v>48</v>
      </c>
      <c r="D930" s="103">
        <v>41548</v>
      </c>
      <c r="E930" s="2">
        <v>10</v>
      </c>
      <c r="F930" s="160" t="s">
        <v>50</v>
      </c>
      <c r="G930" s="2" t="s">
        <v>61</v>
      </c>
      <c r="H930" s="160" t="s">
        <v>62</v>
      </c>
      <c r="I930" s="2" t="s">
        <v>43</v>
      </c>
      <c r="J930" s="106">
        <v>2725135.5537314997</v>
      </c>
      <c r="K930" s="105"/>
    </row>
    <row r="931" spans="1:11" x14ac:dyDescent="0.25">
      <c r="A931" s="2" t="s">
        <v>63</v>
      </c>
      <c r="B931" s="2" t="s">
        <v>49</v>
      </c>
      <c r="C931" s="2" t="s">
        <v>48</v>
      </c>
      <c r="D931" s="103">
        <v>41579</v>
      </c>
      <c r="E931" s="2">
        <v>11</v>
      </c>
      <c r="F931" s="160" t="s">
        <v>50</v>
      </c>
      <c r="G931" s="2" t="s">
        <v>61</v>
      </c>
      <c r="H931" s="160" t="s">
        <v>62</v>
      </c>
      <c r="I931" s="2" t="s">
        <v>43</v>
      </c>
      <c r="J931" s="106">
        <v>2517178.5408305251</v>
      </c>
      <c r="K931" s="105"/>
    </row>
    <row r="932" spans="1:11" x14ac:dyDescent="0.25">
      <c r="A932" s="2" t="s">
        <v>63</v>
      </c>
      <c r="B932" s="2" t="s">
        <v>49</v>
      </c>
      <c r="C932" s="2" t="s">
        <v>48</v>
      </c>
      <c r="D932" s="103">
        <v>41609</v>
      </c>
      <c r="E932" s="2">
        <v>12</v>
      </c>
      <c r="F932" s="160" t="s">
        <v>50</v>
      </c>
      <c r="G932" s="2" t="s">
        <v>61</v>
      </c>
      <c r="H932" s="160" t="s">
        <v>62</v>
      </c>
      <c r="I932" s="2" t="s">
        <v>43</v>
      </c>
      <c r="J932" s="106">
        <v>1767206.136907575</v>
      </c>
      <c r="K932" s="105"/>
    </row>
    <row r="933" spans="1:11" x14ac:dyDescent="0.25">
      <c r="A933" s="2" t="s">
        <v>63</v>
      </c>
      <c r="B933" s="2" t="s">
        <v>49</v>
      </c>
      <c r="C933" s="2" t="s">
        <v>48</v>
      </c>
      <c r="D933" s="103">
        <v>41640</v>
      </c>
      <c r="E933" s="2">
        <v>1</v>
      </c>
      <c r="F933" s="160" t="s">
        <v>50</v>
      </c>
      <c r="G933" s="2" t="s">
        <v>61</v>
      </c>
      <c r="H933" s="160" t="s">
        <v>62</v>
      </c>
      <c r="I933" s="2" t="s">
        <v>43</v>
      </c>
      <c r="J933" s="106">
        <v>1961436.6334718997</v>
      </c>
      <c r="K933" s="105"/>
    </row>
    <row r="934" spans="1:11" x14ac:dyDescent="0.25">
      <c r="A934" s="2" t="s">
        <v>63</v>
      </c>
      <c r="B934" s="2" t="s">
        <v>49</v>
      </c>
      <c r="C934" s="2" t="s">
        <v>48</v>
      </c>
      <c r="D934" s="103">
        <v>41671</v>
      </c>
      <c r="E934" s="2">
        <v>2</v>
      </c>
      <c r="F934" s="160" t="s">
        <v>50</v>
      </c>
      <c r="G934" s="2" t="s">
        <v>61</v>
      </c>
      <c r="H934" s="160" t="s">
        <v>62</v>
      </c>
      <c r="I934" s="2" t="s">
        <v>43</v>
      </c>
      <c r="J934" s="106">
        <v>1593530.5935860998</v>
      </c>
      <c r="K934" s="105"/>
    </row>
    <row r="935" spans="1:11" x14ac:dyDescent="0.25">
      <c r="A935" s="2" t="s">
        <v>63</v>
      </c>
      <c r="B935" s="2" t="s">
        <v>49</v>
      </c>
      <c r="C935" s="2" t="s">
        <v>48</v>
      </c>
      <c r="D935" s="103">
        <v>41699</v>
      </c>
      <c r="E935" s="2">
        <v>3</v>
      </c>
      <c r="F935" s="160" t="s">
        <v>50</v>
      </c>
      <c r="G935" s="2" t="s">
        <v>61</v>
      </c>
      <c r="H935" s="160" t="s">
        <v>62</v>
      </c>
      <c r="I935" s="2" t="s">
        <v>43</v>
      </c>
      <c r="J935" s="106">
        <v>2258113.7891461495</v>
      </c>
      <c r="K935" s="105"/>
    </row>
    <row r="936" spans="1:11" x14ac:dyDescent="0.25">
      <c r="A936" s="2" t="s">
        <v>63</v>
      </c>
      <c r="B936" s="2" t="s">
        <v>49</v>
      </c>
      <c r="C936" s="2" t="s">
        <v>48</v>
      </c>
      <c r="D936" s="103">
        <v>41730</v>
      </c>
      <c r="E936" s="2">
        <v>4</v>
      </c>
      <c r="F936" s="160" t="s">
        <v>50</v>
      </c>
      <c r="G936" s="2" t="s">
        <v>61</v>
      </c>
      <c r="H936" s="160" t="s">
        <v>62</v>
      </c>
      <c r="I936" s="2" t="s">
        <v>43</v>
      </c>
      <c r="J936" s="106">
        <v>1190031.30652068</v>
      </c>
      <c r="K936" s="105"/>
    </row>
    <row r="937" spans="1:11" x14ac:dyDescent="0.25">
      <c r="A937" s="2" t="s">
        <v>63</v>
      </c>
      <c r="B937" s="2" t="s">
        <v>49</v>
      </c>
      <c r="C937" s="2" t="s">
        <v>48</v>
      </c>
      <c r="D937" s="103">
        <v>41760</v>
      </c>
      <c r="E937" s="2">
        <v>5</v>
      </c>
      <c r="F937" s="160" t="s">
        <v>50</v>
      </c>
      <c r="G937" s="2" t="s">
        <v>61</v>
      </c>
      <c r="H937" s="160" t="s">
        <v>62</v>
      </c>
      <c r="I937" s="2" t="s">
        <v>43</v>
      </c>
      <c r="J937" s="106">
        <v>1572119.1696365993</v>
      </c>
      <c r="K937" s="105"/>
    </row>
    <row r="938" spans="1:11" x14ac:dyDescent="0.25">
      <c r="A938" s="2" t="s">
        <v>63</v>
      </c>
      <c r="B938" s="2" t="s">
        <v>49</v>
      </c>
      <c r="C938" s="2" t="s">
        <v>48</v>
      </c>
      <c r="D938" s="103">
        <v>41791</v>
      </c>
      <c r="E938" s="2">
        <v>6</v>
      </c>
      <c r="F938" s="160" t="s">
        <v>50</v>
      </c>
      <c r="G938" s="2" t="s">
        <v>61</v>
      </c>
      <c r="H938" s="160" t="s">
        <v>62</v>
      </c>
      <c r="I938" s="2" t="s">
        <v>43</v>
      </c>
      <c r="J938" s="106">
        <v>2829210.9406183348</v>
      </c>
      <c r="K938" s="105"/>
    </row>
    <row r="939" spans="1:11" x14ac:dyDescent="0.25">
      <c r="A939" s="2" t="s">
        <v>64</v>
      </c>
      <c r="B939" s="2" t="s">
        <v>65</v>
      </c>
      <c r="C939" s="2" t="s">
        <v>39</v>
      </c>
      <c r="D939" s="103">
        <v>41456</v>
      </c>
      <c r="E939" s="2">
        <v>6</v>
      </c>
      <c r="F939" s="160" t="s">
        <v>65</v>
      </c>
      <c r="G939" s="2" t="s">
        <v>65</v>
      </c>
      <c r="H939" s="160" t="s">
        <v>65</v>
      </c>
      <c r="I939" s="2" t="s">
        <v>66</v>
      </c>
      <c r="J939" s="9">
        <v>181.933291</v>
      </c>
    </row>
    <row r="940" spans="1:11" x14ac:dyDescent="0.25">
      <c r="A940" s="2" t="s">
        <v>64</v>
      </c>
      <c r="B940" s="2" t="s">
        <v>65</v>
      </c>
      <c r="C940" s="2" t="s">
        <v>39</v>
      </c>
      <c r="D940" s="103">
        <v>41487</v>
      </c>
      <c r="E940" s="2">
        <v>6</v>
      </c>
      <c r="F940" s="160" t="s">
        <v>65</v>
      </c>
      <c r="G940" s="2" t="s">
        <v>65</v>
      </c>
      <c r="H940" s="160" t="s">
        <v>65</v>
      </c>
      <c r="I940" s="2" t="s">
        <v>66</v>
      </c>
      <c r="J940" s="10">
        <v>187.44394299999999</v>
      </c>
    </row>
    <row r="941" spans="1:11" x14ac:dyDescent="0.25">
      <c r="A941" s="2" t="s">
        <v>64</v>
      </c>
      <c r="B941" s="2" t="s">
        <v>65</v>
      </c>
      <c r="C941" s="2" t="s">
        <v>39</v>
      </c>
      <c r="D941" s="103">
        <v>41518</v>
      </c>
      <c r="E941" s="2">
        <v>6</v>
      </c>
      <c r="F941" s="160" t="s">
        <v>65</v>
      </c>
      <c r="G941" s="2" t="s">
        <v>65</v>
      </c>
      <c r="H941" s="160" t="s">
        <v>65</v>
      </c>
      <c r="I941" s="2" t="s">
        <v>66</v>
      </c>
      <c r="J941" s="10">
        <v>184.77365699999999</v>
      </c>
    </row>
    <row r="942" spans="1:11" x14ac:dyDescent="0.25">
      <c r="A942" s="2" t="s">
        <v>64</v>
      </c>
      <c r="B942" s="2" t="s">
        <v>65</v>
      </c>
      <c r="C942" s="2" t="s">
        <v>39</v>
      </c>
      <c r="D942" s="103">
        <v>41548</v>
      </c>
      <c r="E942" s="2">
        <v>6</v>
      </c>
      <c r="F942" s="160" t="s">
        <v>65</v>
      </c>
      <c r="G942" s="2" t="s">
        <v>65</v>
      </c>
      <c r="H942" s="160" t="s">
        <v>65</v>
      </c>
      <c r="I942" s="2" t="s">
        <v>66</v>
      </c>
      <c r="J942" s="10">
        <v>191.54109299999999</v>
      </c>
    </row>
    <row r="943" spans="1:11" x14ac:dyDescent="0.25">
      <c r="A943" s="2" t="s">
        <v>64</v>
      </c>
      <c r="B943" s="2" t="s">
        <v>65</v>
      </c>
      <c r="C943" s="2" t="s">
        <v>39</v>
      </c>
      <c r="D943" s="103">
        <v>41579</v>
      </c>
      <c r="E943" s="2">
        <v>6</v>
      </c>
      <c r="F943" s="160" t="s">
        <v>65</v>
      </c>
      <c r="G943" s="2" t="s">
        <v>65</v>
      </c>
      <c r="H943" s="160" t="s">
        <v>65</v>
      </c>
      <c r="I943" s="2" t="s">
        <v>66</v>
      </c>
      <c r="J943" s="10">
        <v>98.096062000000003</v>
      </c>
    </row>
    <row r="944" spans="1:11" x14ac:dyDescent="0.25">
      <c r="A944" s="2" t="s">
        <v>64</v>
      </c>
      <c r="B944" s="2" t="s">
        <v>65</v>
      </c>
      <c r="C944" s="2" t="s">
        <v>39</v>
      </c>
      <c r="D944" s="103">
        <v>41609</v>
      </c>
      <c r="E944" s="2">
        <v>6</v>
      </c>
      <c r="F944" s="160" t="s">
        <v>65</v>
      </c>
      <c r="G944" s="2" t="s">
        <v>65</v>
      </c>
      <c r="H944" s="160" t="s">
        <v>65</v>
      </c>
      <c r="I944" s="2" t="s">
        <v>66</v>
      </c>
      <c r="J944" s="10">
        <v>185.30685299999999</v>
      </c>
    </row>
    <row r="945" spans="1:10" x14ac:dyDescent="0.25">
      <c r="A945" s="2" t="s">
        <v>64</v>
      </c>
      <c r="B945" s="2" t="s">
        <v>65</v>
      </c>
      <c r="C945" s="2" t="s">
        <v>39</v>
      </c>
      <c r="D945" s="103">
        <v>41640</v>
      </c>
      <c r="E945" s="2">
        <v>6</v>
      </c>
      <c r="F945" s="160" t="s">
        <v>65</v>
      </c>
      <c r="G945" s="2" t="s">
        <v>65</v>
      </c>
      <c r="H945" s="160" t="s">
        <v>65</v>
      </c>
      <c r="I945" s="2" t="s">
        <v>66</v>
      </c>
      <c r="J945" s="10">
        <v>186.90143900000001</v>
      </c>
    </row>
    <row r="946" spans="1:10" x14ac:dyDescent="0.25">
      <c r="A946" s="2" t="s">
        <v>64</v>
      </c>
      <c r="B946" s="2" t="s">
        <v>65</v>
      </c>
      <c r="C946" s="2" t="s">
        <v>39</v>
      </c>
      <c r="D946" s="103">
        <v>41671</v>
      </c>
      <c r="E946" s="2">
        <v>6</v>
      </c>
      <c r="F946" s="160" t="s">
        <v>65</v>
      </c>
      <c r="G946" s="2" t="s">
        <v>65</v>
      </c>
      <c r="H946" s="160" t="s">
        <v>65</v>
      </c>
      <c r="I946" s="2" t="s">
        <v>66</v>
      </c>
      <c r="J946" s="10">
        <v>158.58676500000001</v>
      </c>
    </row>
    <row r="947" spans="1:10" x14ac:dyDescent="0.25">
      <c r="A947" s="2" t="s">
        <v>64</v>
      </c>
      <c r="B947" s="2" t="s">
        <v>65</v>
      </c>
      <c r="C947" s="2" t="s">
        <v>39</v>
      </c>
      <c r="D947" s="103">
        <v>41699</v>
      </c>
      <c r="E947" s="2">
        <v>6</v>
      </c>
      <c r="F947" s="160" t="s">
        <v>65</v>
      </c>
      <c r="G947" s="2" t="s">
        <v>65</v>
      </c>
      <c r="H947" s="160" t="s">
        <v>65</v>
      </c>
      <c r="I947" s="2" t="s">
        <v>66</v>
      </c>
      <c r="J947" s="10">
        <v>191.40367599999999</v>
      </c>
    </row>
    <row r="948" spans="1:10" x14ac:dyDescent="0.25">
      <c r="A948" s="2" t="s">
        <v>64</v>
      </c>
      <c r="B948" s="2" t="s">
        <v>65</v>
      </c>
      <c r="C948" s="2" t="s">
        <v>39</v>
      </c>
      <c r="D948" s="103">
        <v>41730</v>
      </c>
      <c r="E948" s="2">
        <v>6</v>
      </c>
      <c r="F948" s="160" t="s">
        <v>65</v>
      </c>
      <c r="G948" s="2" t="s">
        <v>65</v>
      </c>
      <c r="H948" s="160" t="s">
        <v>65</v>
      </c>
      <c r="I948" s="2" t="s">
        <v>66</v>
      </c>
      <c r="J948" s="10">
        <v>171.057864</v>
      </c>
    </row>
    <row r="949" spans="1:10" x14ac:dyDescent="0.25">
      <c r="A949" s="2" t="s">
        <v>64</v>
      </c>
      <c r="B949" s="2" t="s">
        <v>65</v>
      </c>
      <c r="C949" s="2" t="s">
        <v>39</v>
      </c>
      <c r="D949" s="103">
        <v>41760</v>
      </c>
      <c r="E949" s="2">
        <v>6</v>
      </c>
      <c r="F949" s="160" t="s">
        <v>65</v>
      </c>
      <c r="G949" s="2" t="s">
        <v>65</v>
      </c>
      <c r="H949" s="160" t="s">
        <v>65</v>
      </c>
      <c r="I949" s="2" t="s">
        <v>66</v>
      </c>
      <c r="J949" s="10">
        <v>169.28699900000001</v>
      </c>
    </row>
    <row r="950" spans="1:10" x14ac:dyDescent="0.25">
      <c r="A950" s="2" t="s">
        <v>64</v>
      </c>
      <c r="B950" s="2" t="s">
        <v>65</v>
      </c>
      <c r="C950" s="2" t="s">
        <v>39</v>
      </c>
      <c r="D950" s="103">
        <v>41791</v>
      </c>
      <c r="E950" s="2">
        <v>6</v>
      </c>
      <c r="F950" s="160" t="s">
        <v>65</v>
      </c>
      <c r="G950" s="2" t="s">
        <v>65</v>
      </c>
      <c r="H950" s="160" t="s">
        <v>65</v>
      </c>
      <c r="I950" s="2" t="s">
        <v>66</v>
      </c>
      <c r="J950" s="10">
        <v>142.50871699999999</v>
      </c>
    </row>
    <row r="951" spans="1:10" x14ac:dyDescent="0.25">
      <c r="A951" s="2" t="s">
        <v>64</v>
      </c>
      <c r="B951" s="2" t="s">
        <v>65</v>
      </c>
      <c r="C951" s="2" t="s">
        <v>47</v>
      </c>
      <c r="D951" s="103">
        <v>41456</v>
      </c>
      <c r="E951" s="2">
        <v>6</v>
      </c>
      <c r="F951" s="160" t="s">
        <v>65</v>
      </c>
      <c r="G951" s="2" t="s">
        <v>65</v>
      </c>
      <c r="H951" s="160" t="s">
        <v>65</v>
      </c>
      <c r="I951" s="2" t="s">
        <v>66</v>
      </c>
      <c r="J951" s="9">
        <v>214.968999</v>
      </c>
    </row>
    <row r="952" spans="1:10" x14ac:dyDescent="0.25">
      <c r="A952" s="2" t="s">
        <v>64</v>
      </c>
      <c r="B952" s="2" t="s">
        <v>65</v>
      </c>
      <c r="C952" s="2" t="s">
        <v>47</v>
      </c>
      <c r="D952" s="103">
        <v>41487</v>
      </c>
      <c r="E952" s="2">
        <v>6</v>
      </c>
      <c r="F952" s="160" t="s">
        <v>65</v>
      </c>
      <c r="G952" s="2" t="s">
        <v>65</v>
      </c>
      <c r="H952" s="160" t="s">
        <v>65</v>
      </c>
      <c r="I952" s="2" t="s">
        <v>66</v>
      </c>
      <c r="J952" s="9">
        <v>228.199051</v>
      </c>
    </row>
    <row r="953" spans="1:10" x14ac:dyDescent="0.25">
      <c r="A953" s="2" t="s">
        <v>64</v>
      </c>
      <c r="B953" s="2" t="s">
        <v>65</v>
      </c>
      <c r="C953" s="2" t="s">
        <v>47</v>
      </c>
      <c r="D953" s="103">
        <v>41518</v>
      </c>
      <c r="E953" s="2">
        <v>6</v>
      </c>
      <c r="F953" s="160" t="s">
        <v>65</v>
      </c>
      <c r="G953" s="2" t="s">
        <v>65</v>
      </c>
      <c r="H953" s="160" t="s">
        <v>65</v>
      </c>
      <c r="I953" s="2" t="s">
        <v>66</v>
      </c>
      <c r="J953" s="9">
        <v>216.53646700000002</v>
      </c>
    </row>
    <row r="954" spans="1:10" x14ac:dyDescent="0.25">
      <c r="A954" s="2" t="s">
        <v>64</v>
      </c>
      <c r="B954" s="2" t="s">
        <v>65</v>
      </c>
      <c r="C954" s="2" t="s">
        <v>47</v>
      </c>
      <c r="D954" s="103">
        <v>41548</v>
      </c>
      <c r="E954" s="2">
        <v>6</v>
      </c>
      <c r="F954" s="160" t="s">
        <v>65</v>
      </c>
      <c r="G954" s="2" t="s">
        <v>65</v>
      </c>
      <c r="H954" s="160" t="s">
        <v>65</v>
      </c>
      <c r="I954" s="2" t="s">
        <v>66</v>
      </c>
      <c r="J954" s="9">
        <v>236.760276</v>
      </c>
    </row>
    <row r="955" spans="1:10" x14ac:dyDescent="0.25">
      <c r="A955" s="2" t="s">
        <v>64</v>
      </c>
      <c r="B955" s="2" t="s">
        <v>65</v>
      </c>
      <c r="C955" s="2" t="s">
        <v>47</v>
      </c>
      <c r="D955" s="103">
        <v>41579</v>
      </c>
      <c r="E955" s="2">
        <v>6</v>
      </c>
      <c r="F955" s="160" t="s">
        <v>65</v>
      </c>
      <c r="G955" s="2" t="s">
        <v>65</v>
      </c>
      <c r="H955" s="160" t="s">
        <v>65</v>
      </c>
      <c r="I955" s="2" t="s">
        <v>66</v>
      </c>
      <c r="J955" s="9">
        <v>232.052864</v>
      </c>
    </row>
    <row r="956" spans="1:10" x14ac:dyDescent="0.25">
      <c r="A956" s="2" t="s">
        <v>64</v>
      </c>
      <c r="B956" s="2" t="s">
        <v>65</v>
      </c>
      <c r="C956" s="2" t="s">
        <v>47</v>
      </c>
      <c r="D956" s="103">
        <v>41609</v>
      </c>
      <c r="E956" s="2">
        <v>6</v>
      </c>
      <c r="F956" s="160" t="s">
        <v>65</v>
      </c>
      <c r="G956" s="2" t="s">
        <v>65</v>
      </c>
      <c r="H956" s="160" t="s">
        <v>65</v>
      </c>
      <c r="I956" s="2" t="s">
        <v>66</v>
      </c>
      <c r="J956" s="9">
        <v>240.21016</v>
      </c>
    </row>
    <row r="957" spans="1:10" x14ac:dyDescent="0.25">
      <c r="A957" s="2" t="s">
        <v>64</v>
      </c>
      <c r="B957" s="2" t="s">
        <v>65</v>
      </c>
      <c r="C957" s="2" t="s">
        <v>47</v>
      </c>
      <c r="D957" s="103">
        <v>41640</v>
      </c>
      <c r="E957" s="2">
        <v>6</v>
      </c>
      <c r="F957" s="160" t="s">
        <v>65</v>
      </c>
      <c r="G957" s="2" t="s">
        <v>65</v>
      </c>
      <c r="H957" s="160" t="s">
        <v>65</v>
      </c>
      <c r="I957" s="2" t="s">
        <v>66</v>
      </c>
      <c r="J957" s="9">
        <v>288.160549</v>
      </c>
    </row>
    <row r="958" spans="1:10" x14ac:dyDescent="0.25">
      <c r="A958" s="2" t="s">
        <v>64</v>
      </c>
      <c r="B958" s="2" t="s">
        <v>65</v>
      </c>
      <c r="C958" s="2" t="s">
        <v>47</v>
      </c>
      <c r="D958" s="103">
        <v>41671</v>
      </c>
      <c r="E958" s="2">
        <v>6</v>
      </c>
      <c r="F958" s="160" t="s">
        <v>65</v>
      </c>
      <c r="G958" s="2" t="s">
        <v>65</v>
      </c>
      <c r="H958" s="160" t="s">
        <v>65</v>
      </c>
      <c r="I958" s="2" t="s">
        <v>66</v>
      </c>
      <c r="J958" s="9">
        <v>306.884524</v>
      </c>
    </row>
    <row r="959" spans="1:10" x14ac:dyDescent="0.25">
      <c r="A959" s="2" t="s">
        <v>64</v>
      </c>
      <c r="B959" s="2" t="s">
        <v>65</v>
      </c>
      <c r="C959" s="2" t="s">
        <v>47</v>
      </c>
      <c r="D959" s="103">
        <v>41699</v>
      </c>
      <c r="E959" s="2">
        <v>6</v>
      </c>
      <c r="F959" s="160" t="s">
        <v>65</v>
      </c>
      <c r="G959" s="2" t="s">
        <v>65</v>
      </c>
      <c r="H959" s="160" t="s">
        <v>65</v>
      </c>
      <c r="I959" s="2" t="s">
        <v>66</v>
      </c>
      <c r="J959" s="9">
        <v>367.65100600000005</v>
      </c>
    </row>
    <row r="960" spans="1:10" x14ac:dyDescent="0.25">
      <c r="A960" s="2" t="s">
        <v>64</v>
      </c>
      <c r="B960" s="2" t="s">
        <v>65</v>
      </c>
      <c r="C960" s="2" t="s">
        <v>47</v>
      </c>
      <c r="D960" s="103">
        <v>41730</v>
      </c>
      <c r="E960" s="2">
        <v>6</v>
      </c>
      <c r="F960" s="160" t="s">
        <v>65</v>
      </c>
      <c r="G960" s="2" t="s">
        <v>65</v>
      </c>
      <c r="H960" s="160" t="s">
        <v>65</v>
      </c>
      <c r="I960" s="2" t="s">
        <v>66</v>
      </c>
      <c r="J960" s="9">
        <v>351.99016599999999</v>
      </c>
    </row>
    <row r="961" spans="1:10" x14ac:dyDescent="0.25">
      <c r="A961" s="2" t="s">
        <v>64</v>
      </c>
      <c r="B961" s="2" t="s">
        <v>65</v>
      </c>
      <c r="C961" s="2" t="s">
        <v>47</v>
      </c>
      <c r="D961" s="103">
        <v>41760</v>
      </c>
      <c r="E961" s="2">
        <v>6</v>
      </c>
      <c r="F961" s="160" t="s">
        <v>65</v>
      </c>
      <c r="G961" s="2" t="s">
        <v>65</v>
      </c>
      <c r="H961" s="160" t="s">
        <v>65</v>
      </c>
      <c r="I961" s="2" t="s">
        <v>66</v>
      </c>
      <c r="J961" s="9">
        <v>362.822</v>
      </c>
    </row>
    <row r="962" spans="1:10" x14ac:dyDescent="0.25">
      <c r="A962" s="2" t="s">
        <v>64</v>
      </c>
      <c r="B962" s="2" t="s">
        <v>65</v>
      </c>
      <c r="C962" s="2" t="s">
        <v>47</v>
      </c>
      <c r="D962" s="103">
        <v>41791</v>
      </c>
      <c r="E962" s="2">
        <v>6</v>
      </c>
      <c r="F962" s="160" t="s">
        <v>65</v>
      </c>
      <c r="G962" s="2" t="s">
        <v>65</v>
      </c>
      <c r="H962" s="160" t="s">
        <v>65</v>
      </c>
      <c r="I962" s="2" t="s">
        <v>66</v>
      </c>
      <c r="J962" s="9">
        <v>260.31229999999999</v>
      </c>
    </row>
    <row r="963" spans="1:10" x14ac:dyDescent="0.25">
      <c r="A963" s="2" t="s">
        <v>64</v>
      </c>
      <c r="B963" s="2" t="s">
        <v>65</v>
      </c>
      <c r="C963" s="2" t="s">
        <v>48</v>
      </c>
      <c r="D963" s="103">
        <v>41456</v>
      </c>
      <c r="E963" s="2">
        <v>6</v>
      </c>
      <c r="F963" s="160" t="s">
        <v>65</v>
      </c>
      <c r="G963" s="2" t="s">
        <v>65</v>
      </c>
      <c r="H963" s="160" t="s">
        <v>65</v>
      </c>
      <c r="I963" s="2" t="s">
        <v>66</v>
      </c>
      <c r="J963" s="11">
        <v>250.24199099999998</v>
      </c>
    </row>
    <row r="964" spans="1:10" x14ac:dyDescent="0.25">
      <c r="A964" s="2" t="s">
        <v>64</v>
      </c>
      <c r="B964" s="2" t="s">
        <v>65</v>
      </c>
      <c r="C964" s="2" t="s">
        <v>48</v>
      </c>
      <c r="D964" s="103">
        <v>41487</v>
      </c>
      <c r="E964" s="2">
        <v>6</v>
      </c>
      <c r="F964" s="160" t="s">
        <v>65</v>
      </c>
      <c r="G964" s="2" t="s">
        <v>65</v>
      </c>
      <c r="H964" s="160" t="s">
        <v>65</v>
      </c>
      <c r="I964" s="2" t="s">
        <v>66</v>
      </c>
      <c r="J964" s="12">
        <v>206.740703</v>
      </c>
    </row>
    <row r="965" spans="1:10" x14ac:dyDescent="0.25">
      <c r="A965" s="2" t="s">
        <v>64</v>
      </c>
      <c r="B965" s="2" t="s">
        <v>65</v>
      </c>
      <c r="C965" s="2" t="s">
        <v>48</v>
      </c>
      <c r="D965" s="103">
        <v>41518</v>
      </c>
      <c r="E965" s="2">
        <v>6</v>
      </c>
      <c r="F965" s="160" t="s">
        <v>65</v>
      </c>
      <c r="G965" s="2" t="s">
        <v>65</v>
      </c>
      <c r="H965" s="160" t="s">
        <v>65</v>
      </c>
      <c r="I965" s="2" t="s">
        <v>66</v>
      </c>
      <c r="J965" s="12">
        <v>201.23546099999996</v>
      </c>
    </row>
    <row r="966" spans="1:10" x14ac:dyDescent="0.25">
      <c r="A966" s="2" t="s">
        <v>64</v>
      </c>
      <c r="B966" s="2" t="s">
        <v>65</v>
      </c>
      <c r="C966" s="2" t="s">
        <v>48</v>
      </c>
      <c r="D966" s="103">
        <v>41548</v>
      </c>
      <c r="E966" s="2">
        <v>6</v>
      </c>
      <c r="F966" s="160" t="s">
        <v>65</v>
      </c>
      <c r="G966" s="2" t="s">
        <v>65</v>
      </c>
      <c r="H966" s="160" t="s">
        <v>65</v>
      </c>
      <c r="I966" s="2" t="s">
        <v>66</v>
      </c>
      <c r="J966" s="12">
        <v>174.36956599999999</v>
      </c>
    </row>
    <row r="967" spans="1:10" x14ac:dyDescent="0.25">
      <c r="A967" s="2" t="s">
        <v>64</v>
      </c>
      <c r="B967" s="2" t="s">
        <v>65</v>
      </c>
      <c r="C967" s="2" t="s">
        <v>48</v>
      </c>
      <c r="D967" s="103">
        <v>41579</v>
      </c>
      <c r="E967" s="2">
        <v>6</v>
      </c>
      <c r="F967" s="160" t="s">
        <v>65</v>
      </c>
      <c r="G967" s="2" t="s">
        <v>65</v>
      </c>
      <c r="H967" s="160" t="s">
        <v>65</v>
      </c>
      <c r="I967" s="2" t="s">
        <v>66</v>
      </c>
      <c r="J967" s="12">
        <v>204.09105</v>
      </c>
    </row>
    <row r="968" spans="1:10" x14ac:dyDescent="0.25">
      <c r="A968" s="2" t="s">
        <v>64</v>
      </c>
      <c r="B968" s="2" t="s">
        <v>65</v>
      </c>
      <c r="C968" s="2" t="s">
        <v>48</v>
      </c>
      <c r="D968" s="103">
        <v>41609</v>
      </c>
      <c r="E968" s="2">
        <v>6</v>
      </c>
      <c r="F968" s="160" t="s">
        <v>65</v>
      </c>
      <c r="G968" s="2" t="s">
        <v>65</v>
      </c>
      <c r="H968" s="160" t="s">
        <v>65</v>
      </c>
      <c r="I968" s="2" t="s">
        <v>66</v>
      </c>
      <c r="J968" s="12">
        <v>146.35666599999999</v>
      </c>
    </row>
    <row r="969" spans="1:10" x14ac:dyDescent="0.25">
      <c r="A969" s="2" t="s">
        <v>64</v>
      </c>
      <c r="B969" s="2" t="s">
        <v>65</v>
      </c>
      <c r="C969" s="2" t="s">
        <v>48</v>
      </c>
      <c r="D969" s="103">
        <v>41640</v>
      </c>
      <c r="E969" s="2">
        <v>6</v>
      </c>
      <c r="F969" s="160" t="s">
        <v>65</v>
      </c>
      <c r="G969" s="2" t="s">
        <v>65</v>
      </c>
      <c r="H969" s="160" t="s">
        <v>65</v>
      </c>
      <c r="I969" s="2" t="s">
        <v>66</v>
      </c>
      <c r="J969" s="12">
        <v>204.20249700000002</v>
      </c>
    </row>
    <row r="970" spans="1:10" x14ac:dyDescent="0.25">
      <c r="A970" s="2" t="s">
        <v>64</v>
      </c>
      <c r="B970" s="2" t="s">
        <v>65</v>
      </c>
      <c r="C970" s="2" t="s">
        <v>48</v>
      </c>
      <c r="D970" s="103">
        <v>41671</v>
      </c>
      <c r="E970" s="2">
        <v>6</v>
      </c>
      <c r="F970" s="160" t="s">
        <v>65</v>
      </c>
      <c r="G970" s="2" t="s">
        <v>65</v>
      </c>
      <c r="H970" s="160" t="s">
        <v>65</v>
      </c>
      <c r="I970" s="2" t="s">
        <v>66</v>
      </c>
      <c r="J970" s="12">
        <v>217.43019900000002</v>
      </c>
    </row>
    <row r="971" spans="1:10" x14ac:dyDescent="0.25">
      <c r="A971" s="2" t="s">
        <v>64</v>
      </c>
      <c r="B971" s="2" t="s">
        <v>65</v>
      </c>
      <c r="C971" s="2" t="s">
        <v>48</v>
      </c>
      <c r="D971" s="103">
        <v>41699</v>
      </c>
      <c r="E971" s="2">
        <v>6</v>
      </c>
      <c r="F971" s="160" t="s">
        <v>65</v>
      </c>
      <c r="G971" s="2" t="s">
        <v>65</v>
      </c>
      <c r="H971" s="160" t="s">
        <v>65</v>
      </c>
      <c r="I971" s="2" t="s">
        <v>66</v>
      </c>
      <c r="J971" s="12">
        <v>230.98220000000001</v>
      </c>
    </row>
    <row r="972" spans="1:10" x14ac:dyDescent="0.25">
      <c r="A972" s="2" t="s">
        <v>64</v>
      </c>
      <c r="B972" s="2" t="s">
        <v>65</v>
      </c>
      <c r="C972" s="2" t="s">
        <v>48</v>
      </c>
      <c r="D972" s="103">
        <v>41730</v>
      </c>
      <c r="E972" s="2">
        <v>6</v>
      </c>
      <c r="F972" s="160" t="s">
        <v>65</v>
      </c>
      <c r="G972" s="2" t="s">
        <v>65</v>
      </c>
      <c r="H972" s="160" t="s">
        <v>65</v>
      </c>
      <c r="I972" s="2" t="s">
        <v>66</v>
      </c>
      <c r="J972" s="12">
        <v>236.441136</v>
      </c>
    </row>
    <row r="973" spans="1:10" x14ac:dyDescent="0.25">
      <c r="A973" s="2" t="s">
        <v>64</v>
      </c>
      <c r="B973" s="2" t="s">
        <v>65</v>
      </c>
      <c r="C973" s="2" t="s">
        <v>48</v>
      </c>
      <c r="D973" s="103">
        <v>41760</v>
      </c>
      <c r="E973" s="2">
        <v>6</v>
      </c>
      <c r="F973" s="160" t="s">
        <v>65</v>
      </c>
      <c r="G973" s="2" t="s">
        <v>65</v>
      </c>
      <c r="H973" s="160" t="s">
        <v>65</v>
      </c>
      <c r="I973" s="2" t="s">
        <v>66</v>
      </c>
      <c r="J973" s="12">
        <v>241.40736899999999</v>
      </c>
    </row>
    <row r="974" spans="1:10" x14ac:dyDescent="0.25">
      <c r="A974" s="2" t="s">
        <v>64</v>
      </c>
      <c r="B974" s="2" t="s">
        <v>65</v>
      </c>
      <c r="C974" s="2" t="s">
        <v>48</v>
      </c>
      <c r="D974" s="103">
        <v>41791</v>
      </c>
      <c r="E974" s="2">
        <v>6</v>
      </c>
      <c r="F974" s="160" t="s">
        <v>65</v>
      </c>
      <c r="G974" s="2" t="s">
        <v>65</v>
      </c>
      <c r="H974" s="160" t="s">
        <v>65</v>
      </c>
      <c r="I974" s="2" t="s">
        <v>66</v>
      </c>
      <c r="J974" s="12">
        <v>220.380334</v>
      </c>
    </row>
    <row r="975" spans="1:10" x14ac:dyDescent="0.25">
      <c r="A975" t="s">
        <v>67</v>
      </c>
      <c r="B975" t="s">
        <v>65</v>
      </c>
      <c r="C975" t="s">
        <v>39</v>
      </c>
      <c r="D975" s="108">
        <v>41456</v>
      </c>
      <c r="E975">
        <v>6</v>
      </c>
      <c r="F975" s="133" t="s">
        <v>65</v>
      </c>
      <c r="G975" t="s">
        <v>65</v>
      </c>
      <c r="H975" s="133" t="s">
        <v>65</v>
      </c>
      <c r="I975" s="2" t="s">
        <v>66</v>
      </c>
      <c r="J975" s="9">
        <v>171.933291</v>
      </c>
    </row>
    <row r="976" spans="1:10" x14ac:dyDescent="0.25">
      <c r="A976" t="s">
        <v>67</v>
      </c>
      <c r="B976" t="s">
        <v>65</v>
      </c>
      <c r="C976" t="s">
        <v>39</v>
      </c>
      <c r="D976" s="108">
        <v>41487</v>
      </c>
      <c r="E976">
        <v>6</v>
      </c>
      <c r="F976" s="133" t="s">
        <v>65</v>
      </c>
      <c r="G976" t="s">
        <v>65</v>
      </c>
      <c r="H976" s="133" t="s">
        <v>65</v>
      </c>
      <c r="I976" s="2" t="s">
        <v>66</v>
      </c>
      <c r="J976" s="10">
        <v>185.44394299999999</v>
      </c>
    </row>
    <row r="977" spans="1:10" x14ac:dyDescent="0.25">
      <c r="A977" t="s">
        <v>67</v>
      </c>
      <c r="B977" t="s">
        <v>65</v>
      </c>
      <c r="C977" t="s">
        <v>39</v>
      </c>
      <c r="D977" s="108">
        <v>41518</v>
      </c>
      <c r="E977">
        <v>6</v>
      </c>
      <c r="F977" s="133" t="s">
        <v>65</v>
      </c>
      <c r="G977" t="s">
        <v>65</v>
      </c>
      <c r="H977" s="133" t="s">
        <v>65</v>
      </c>
      <c r="I977" s="2" t="s">
        <v>66</v>
      </c>
      <c r="J977" s="10">
        <v>186.77365699999999</v>
      </c>
    </row>
    <row r="978" spans="1:10" x14ac:dyDescent="0.25">
      <c r="A978" t="s">
        <v>67</v>
      </c>
      <c r="B978" t="s">
        <v>65</v>
      </c>
      <c r="C978" t="s">
        <v>39</v>
      </c>
      <c r="D978" s="108">
        <v>41548</v>
      </c>
      <c r="E978">
        <v>6</v>
      </c>
      <c r="F978" s="133" t="s">
        <v>65</v>
      </c>
      <c r="G978" t="s">
        <v>65</v>
      </c>
      <c r="H978" s="133" t="s">
        <v>65</v>
      </c>
      <c r="I978" s="2" t="s">
        <v>66</v>
      </c>
      <c r="J978" s="10">
        <v>190.54109299999999</v>
      </c>
    </row>
    <row r="979" spans="1:10" x14ac:dyDescent="0.25">
      <c r="A979" t="s">
        <v>67</v>
      </c>
      <c r="B979" t="s">
        <v>65</v>
      </c>
      <c r="C979" t="s">
        <v>39</v>
      </c>
      <c r="D979" s="108">
        <v>41579</v>
      </c>
      <c r="E979">
        <v>6</v>
      </c>
      <c r="F979" s="133" t="s">
        <v>65</v>
      </c>
      <c r="G979" t="s">
        <v>65</v>
      </c>
      <c r="H979" s="133" t="s">
        <v>65</v>
      </c>
      <c r="I979" s="2" t="s">
        <v>66</v>
      </c>
      <c r="J979" s="10">
        <v>95.096062000000003</v>
      </c>
    </row>
    <row r="980" spans="1:10" x14ac:dyDescent="0.25">
      <c r="A980" t="s">
        <v>67</v>
      </c>
      <c r="B980" t="s">
        <v>65</v>
      </c>
      <c r="C980" t="s">
        <v>39</v>
      </c>
      <c r="D980" s="108">
        <v>41609</v>
      </c>
      <c r="E980">
        <v>6</v>
      </c>
      <c r="F980" s="133" t="s">
        <v>65</v>
      </c>
      <c r="G980" t="s">
        <v>65</v>
      </c>
      <c r="H980" s="133" t="s">
        <v>65</v>
      </c>
      <c r="I980" s="2" t="s">
        <v>66</v>
      </c>
      <c r="J980" s="10">
        <v>184.30685299999999</v>
      </c>
    </row>
    <row r="981" spans="1:10" x14ac:dyDescent="0.25">
      <c r="A981" t="s">
        <v>67</v>
      </c>
      <c r="B981" t="s">
        <v>65</v>
      </c>
      <c r="C981" t="s">
        <v>39</v>
      </c>
      <c r="D981" s="108">
        <v>41640</v>
      </c>
      <c r="E981">
        <v>6</v>
      </c>
      <c r="F981" s="133" t="s">
        <v>65</v>
      </c>
      <c r="G981" t="s">
        <v>65</v>
      </c>
      <c r="H981" s="133" t="s">
        <v>65</v>
      </c>
      <c r="I981" s="2" t="s">
        <v>66</v>
      </c>
      <c r="J981" s="10">
        <v>181.90143900000001</v>
      </c>
    </row>
    <row r="982" spans="1:10" x14ac:dyDescent="0.25">
      <c r="A982" t="s">
        <v>67</v>
      </c>
      <c r="B982" t="s">
        <v>65</v>
      </c>
      <c r="C982" t="s">
        <v>39</v>
      </c>
      <c r="D982" s="108">
        <v>41671</v>
      </c>
      <c r="E982">
        <v>6</v>
      </c>
      <c r="F982" s="133" t="s">
        <v>65</v>
      </c>
      <c r="G982" t="s">
        <v>65</v>
      </c>
      <c r="H982" s="133" t="s">
        <v>65</v>
      </c>
      <c r="I982" s="2" t="s">
        <v>66</v>
      </c>
      <c r="J982" s="10">
        <v>149.58676500000001</v>
      </c>
    </row>
    <row r="983" spans="1:10" x14ac:dyDescent="0.25">
      <c r="A983" t="s">
        <v>67</v>
      </c>
      <c r="B983" t="s">
        <v>65</v>
      </c>
      <c r="C983" t="s">
        <v>39</v>
      </c>
      <c r="D983" s="108">
        <v>41699</v>
      </c>
      <c r="E983">
        <v>6</v>
      </c>
      <c r="F983" s="133" t="s">
        <v>65</v>
      </c>
      <c r="G983" t="s">
        <v>65</v>
      </c>
      <c r="H983" s="133" t="s">
        <v>65</v>
      </c>
      <c r="I983" s="2" t="s">
        <v>66</v>
      </c>
      <c r="J983" s="10">
        <v>181.40367599999999</v>
      </c>
    </row>
    <row r="984" spans="1:10" x14ac:dyDescent="0.25">
      <c r="A984" t="s">
        <v>67</v>
      </c>
      <c r="B984" t="s">
        <v>65</v>
      </c>
      <c r="C984" t="s">
        <v>39</v>
      </c>
      <c r="D984" s="108">
        <v>41730</v>
      </c>
      <c r="E984">
        <v>6</v>
      </c>
      <c r="F984" s="133" t="s">
        <v>65</v>
      </c>
      <c r="G984" t="s">
        <v>65</v>
      </c>
      <c r="H984" s="133" t="s">
        <v>65</v>
      </c>
      <c r="I984" s="2" t="s">
        <v>66</v>
      </c>
      <c r="J984" s="10">
        <v>171.057864</v>
      </c>
    </row>
    <row r="985" spans="1:10" x14ac:dyDescent="0.25">
      <c r="A985" t="s">
        <v>67</v>
      </c>
      <c r="B985" t="s">
        <v>65</v>
      </c>
      <c r="C985" t="s">
        <v>39</v>
      </c>
      <c r="D985" s="108">
        <v>41760</v>
      </c>
      <c r="E985">
        <v>6</v>
      </c>
      <c r="F985" s="133" t="s">
        <v>65</v>
      </c>
      <c r="G985" t="s">
        <v>65</v>
      </c>
      <c r="H985" s="133" t="s">
        <v>65</v>
      </c>
      <c r="I985" s="2" t="s">
        <v>66</v>
      </c>
      <c r="J985" s="10">
        <v>165.28699900000001</v>
      </c>
    </row>
    <row r="986" spans="1:10" x14ac:dyDescent="0.25">
      <c r="A986" t="s">
        <v>67</v>
      </c>
      <c r="B986" t="s">
        <v>65</v>
      </c>
      <c r="C986" t="s">
        <v>39</v>
      </c>
      <c r="D986" s="108">
        <v>41791</v>
      </c>
      <c r="E986">
        <v>6</v>
      </c>
      <c r="F986" s="133" t="s">
        <v>65</v>
      </c>
      <c r="G986" t="s">
        <v>65</v>
      </c>
      <c r="H986" s="133" t="s">
        <v>65</v>
      </c>
      <c r="I986" s="2" t="s">
        <v>66</v>
      </c>
      <c r="J986" s="10">
        <v>149.50871699999999</v>
      </c>
    </row>
    <row r="987" spans="1:10" x14ac:dyDescent="0.25">
      <c r="A987" t="s">
        <v>67</v>
      </c>
      <c r="B987" t="s">
        <v>65</v>
      </c>
      <c r="C987" t="s">
        <v>47</v>
      </c>
      <c r="D987" s="108">
        <v>41456</v>
      </c>
      <c r="E987">
        <v>6</v>
      </c>
      <c r="F987" s="133" t="s">
        <v>65</v>
      </c>
      <c r="G987" t="s">
        <v>65</v>
      </c>
      <c r="H987" s="133" t="s">
        <v>65</v>
      </c>
      <c r="I987" s="2" t="s">
        <v>66</v>
      </c>
      <c r="J987" s="9">
        <v>211.968999</v>
      </c>
    </row>
    <row r="988" spans="1:10" x14ac:dyDescent="0.25">
      <c r="A988" t="s">
        <v>67</v>
      </c>
      <c r="B988" t="s">
        <v>65</v>
      </c>
      <c r="C988" t="s">
        <v>47</v>
      </c>
      <c r="D988" s="108">
        <v>41487</v>
      </c>
      <c r="E988">
        <v>6</v>
      </c>
      <c r="F988" s="133" t="s">
        <v>65</v>
      </c>
      <c r="G988" t="s">
        <v>65</v>
      </c>
      <c r="H988" s="133" t="s">
        <v>65</v>
      </c>
      <c r="I988" s="2" t="s">
        <v>66</v>
      </c>
      <c r="J988" s="9">
        <v>224.199051</v>
      </c>
    </row>
    <row r="989" spans="1:10" x14ac:dyDescent="0.25">
      <c r="A989" t="s">
        <v>67</v>
      </c>
      <c r="B989" t="s">
        <v>65</v>
      </c>
      <c r="C989" t="s">
        <v>47</v>
      </c>
      <c r="D989" s="108">
        <v>41518</v>
      </c>
      <c r="E989">
        <v>6</v>
      </c>
      <c r="F989" s="133" t="s">
        <v>65</v>
      </c>
      <c r="G989" t="s">
        <v>65</v>
      </c>
      <c r="H989" s="133" t="s">
        <v>65</v>
      </c>
      <c r="I989" s="2" t="s">
        <v>66</v>
      </c>
      <c r="J989" s="9">
        <v>220.53646699999999</v>
      </c>
    </row>
    <row r="990" spans="1:10" x14ac:dyDescent="0.25">
      <c r="A990" t="s">
        <v>67</v>
      </c>
      <c r="B990" t="s">
        <v>65</v>
      </c>
      <c r="C990" t="s">
        <v>47</v>
      </c>
      <c r="D990" s="108">
        <v>41548</v>
      </c>
      <c r="E990">
        <v>6</v>
      </c>
      <c r="F990" s="133" t="s">
        <v>65</v>
      </c>
      <c r="G990" t="s">
        <v>65</v>
      </c>
      <c r="H990" s="133" t="s">
        <v>65</v>
      </c>
      <c r="I990" s="2" t="s">
        <v>66</v>
      </c>
      <c r="J990" s="9">
        <v>306.76027599999998</v>
      </c>
    </row>
    <row r="991" spans="1:10" x14ac:dyDescent="0.25">
      <c r="A991" t="s">
        <v>67</v>
      </c>
      <c r="B991" t="s">
        <v>65</v>
      </c>
      <c r="C991" t="s">
        <v>47</v>
      </c>
      <c r="D991" s="108">
        <v>41579</v>
      </c>
      <c r="E991">
        <v>6</v>
      </c>
      <c r="F991" s="133" t="s">
        <v>65</v>
      </c>
      <c r="G991" t="s">
        <v>65</v>
      </c>
      <c r="H991" s="133" t="s">
        <v>65</v>
      </c>
      <c r="I991" s="2" t="s">
        <v>66</v>
      </c>
      <c r="J991" s="9">
        <v>260.052864</v>
      </c>
    </row>
    <row r="992" spans="1:10" x14ac:dyDescent="0.25">
      <c r="A992" t="s">
        <v>67</v>
      </c>
      <c r="B992" t="s">
        <v>65</v>
      </c>
      <c r="C992" t="s">
        <v>47</v>
      </c>
      <c r="D992" s="108">
        <v>41609</v>
      </c>
      <c r="E992">
        <v>6</v>
      </c>
      <c r="F992" s="133" t="s">
        <v>65</v>
      </c>
      <c r="G992" t="s">
        <v>65</v>
      </c>
      <c r="H992" s="133" t="s">
        <v>65</v>
      </c>
      <c r="I992" s="2" t="s">
        <v>66</v>
      </c>
      <c r="J992" s="9">
        <v>240.21016</v>
      </c>
    </row>
    <row r="993" spans="1:10" x14ac:dyDescent="0.25">
      <c r="A993" t="s">
        <v>67</v>
      </c>
      <c r="B993" t="s">
        <v>65</v>
      </c>
      <c r="C993" t="s">
        <v>47</v>
      </c>
      <c r="D993" s="108">
        <v>41640</v>
      </c>
      <c r="E993">
        <v>6</v>
      </c>
      <c r="F993" s="133" t="s">
        <v>65</v>
      </c>
      <c r="G993" t="s">
        <v>65</v>
      </c>
      <c r="H993" s="133" t="s">
        <v>65</v>
      </c>
      <c r="I993" s="2" t="s">
        <v>66</v>
      </c>
      <c r="J993" s="9">
        <v>258.160549</v>
      </c>
    </row>
    <row r="994" spans="1:10" x14ac:dyDescent="0.25">
      <c r="A994" t="s">
        <v>67</v>
      </c>
      <c r="B994" t="s">
        <v>65</v>
      </c>
      <c r="C994" t="s">
        <v>47</v>
      </c>
      <c r="D994" s="108">
        <v>41671</v>
      </c>
      <c r="E994">
        <v>6</v>
      </c>
      <c r="F994" s="133" t="s">
        <v>65</v>
      </c>
      <c r="G994" t="s">
        <v>65</v>
      </c>
      <c r="H994" s="133" t="s">
        <v>65</v>
      </c>
      <c r="I994" s="2" t="s">
        <v>66</v>
      </c>
      <c r="J994" s="9">
        <v>310.884524</v>
      </c>
    </row>
    <row r="995" spans="1:10" x14ac:dyDescent="0.25">
      <c r="A995" t="s">
        <v>67</v>
      </c>
      <c r="B995" t="s">
        <v>65</v>
      </c>
      <c r="C995" t="s">
        <v>47</v>
      </c>
      <c r="D995" s="108">
        <v>41699</v>
      </c>
      <c r="E995">
        <v>6</v>
      </c>
      <c r="F995" s="133" t="s">
        <v>65</v>
      </c>
      <c r="G995" t="s">
        <v>65</v>
      </c>
      <c r="H995" s="133" t="s">
        <v>65</v>
      </c>
      <c r="I995" s="2" t="s">
        <v>66</v>
      </c>
      <c r="J995" s="9">
        <v>347.651006</v>
      </c>
    </row>
    <row r="996" spans="1:10" x14ac:dyDescent="0.25">
      <c r="A996" t="s">
        <v>67</v>
      </c>
      <c r="B996" t="s">
        <v>65</v>
      </c>
      <c r="C996" t="s">
        <v>47</v>
      </c>
      <c r="D996" s="108">
        <v>41730</v>
      </c>
      <c r="E996">
        <v>6</v>
      </c>
      <c r="F996" s="133" t="s">
        <v>65</v>
      </c>
      <c r="G996" t="s">
        <v>65</v>
      </c>
      <c r="H996" s="133" t="s">
        <v>65</v>
      </c>
      <c r="I996" s="2" t="s">
        <v>66</v>
      </c>
      <c r="J996" s="9">
        <v>341.99016599999999</v>
      </c>
    </row>
    <row r="997" spans="1:10" x14ac:dyDescent="0.25">
      <c r="A997" t="s">
        <v>67</v>
      </c>
      <c r="B997" t="s">
        <v>65</v>
      </c>
      <c r="C997" t="s">
        <v>47</v>
      </c>
      <c r="D997" s="108">
        <v>41760</v>
      </c>
      <c r="E997">
        <v>6</v>
      </c>
      <c r="F997" s="133" t="s">
        <v>65</v>
      </c>
      <c r="G997" t="s">
        <v>65</v>
      </c>
      <c r="H997" s="133" t="s">
        <v>65</v>
      </c>
      <c r="I997" s="2" t="s">
        <v>66</v>
      </c>
      <c r="J997" s="9">
        <v>301.18512999999996</v>
      </c>
    </row>
    <row r="998" spans="1:10" x14ac:dyDescent="0.25">
      <c r="A998" t="s">
        <v>67</v>
      </c>
      <c r="B998" t="s">
        <v>65</v>
      </c>
      <c r="C998" t="s">
        <v>47</v>
      </c>
      <c r="D998" s="108">
        <v>41791</v>
      </c>
      <c r="E998">
        <v>6</v>
      </c>
      <c r="F998" s="133" t="s">
        <v>65</v>
      </c>
      <c r="G998" t="s">
        <v>65</v>
      </c>
      <c r="H998" s="133" t="s">
        <v>65</v>
      </c>
      <c r="I998" s="2" t="s">
        <v>66</v>
      </c>
      <c r="J998" s="9">
        <v>260.92</v>
      </c>
    </row>
    <row r="999" spans="1:10" x14ac:dyDescent="0.25">
      <c r="A999" t="s">
        <v>67</v>
      </c>
      <c r="B999" t="s">
        <v>65</v>
      </c>
      <c r="C999" t="s">
        <v>48</v>
      </c>
      <c r="D999" s="108">
        <v>41456</v>
      </c>
      <c r="E999">
        <v>6</v>
      </c>
      <c r="F999" s="133" t="s">
        <v>65</v>
      </c>
      <c r="G999" t="s">
        <v>65</v>
      </c>
      <c r="H999" s="133" t="s">
        <v>65</v>
      </c>
      <c r="I999" s="2" t="s">
        <v>66</v>
      </c>
      <c r="J999" s="11">
        <v>234.24199100000001</v>
      </c>
    </row>
    <row r="1000" spans="1:10" x14ac:dyDescent="0.25">
      <c r="A1000" t="s">
        <v>67</v>
      </c>
      <c r="B1000" t="s">
        <v>65</v>
      </c>
      <c r="C1000" t="s">
        <v>48</v>
      </c>
      <c r="D1000" s="108">
        <v>41487</v>
      </c>
      <c r="E1000">
        <v>6</v>
      </c>
      <c r="F1000" s="133" t="s">
        <v>65</v>
      </c>
      <c r="G1000" t="s">
        <v>65</v>
      </c>
      <c r="H1000" s="133" t="s">
        <v>65</v>
      </c>
      <c r="I1000" s="2" t="s">
        <v>66</v>
      </c>
      <c r="J1000" s="12">
        <v>203.740703</v>
      </c>
    </row>
    <row r="1001" spans="1:10" x14ac:dyDescent="0.25">
      <c r="A1001" t="s">
        <v>67</v>
      </c>
      <c r="B1001" t="s">
        <v>65</v>
      </c>
      <c r="C1001" t="s">
        <v>48</v>
      </c>
      <c r="D1001" s="108">
        <v>41518</v>
      </c>
      <c r="E1001">
        <v>6</v>
      </c>
      <c r="F1001" s="133" t="s">
        <v>65</v>
      </c>
      <c r="G1001" t="s">
        <v>65</v>
      </c>
      <c r="H1001" s="133" t="s">
        <v>65</v>
      </c>
      <c r="I1001" s="2" t="s">
        <v>66</v>
      </c>
      <c r="J1001" s="12">
        <v>192.23546099999999</v>
      </c>
    </row>
    <row r="1002" spans="1:10" x14ac:dyDescent="0.25">
      <c r="A1002" t="s">
        <v>67</v>
      </c>
      <c r="B1002" t="s">
        <v>65</v>
      </c>
      <c r="C1002" t="s">
        <v>48</v>
      </c>
      <c r="D1002" s="108">
        <v>41548</v>
      </c>
      <c r="E1002">
        <v>6</v>
      </c>
      <c r="F1002" s="133" t="s">
        <v>65</v>
      </c>
      <c r="G1002" t="s">
        <v>65</v>
      </c>
      <c r="H1002" s="133" t="s">
        <v>65</v>
      </c>
      <c r="I1002" s="2" t="s">
        <v>66</v>
      </c>
      <c r="J1002" s="12">
        <v>176.36956599999999</v>
      </c>
    </row>
    <row r="1003" spans="1:10" x14ac:dyDescent="0.25">
      <c r="A1003" t="s">
        <v>67</v>
      </c>
      <c r="B1003" t="s">
        <v>65</v>
      </c>
      <c r="C1003" t="s">
        <v>48</v>
      </c>
      <c r="D1003" s="108">
        <v>41579</v>
      </c>
      <c r="E1003">
        <v>6</v>
      </c>
      <c r="F1003" s="133" t="s">
        <v>65</v>
      </c>
      <c r="G1003" t="s">
        <v>65</v>
      </c>
      <c r="H1003" s="133" t="s">
        <v>65</v>
      </c>
      <c r="I1003" s="2" t="s">
        <v>66</v>
      </c>
      <c r="J1003" s="12">
        <v>206.09105</v>
      </c>
    </row>
    <row r="1004" spans="1:10" x14ac:dyDescent="0.25">
      <c r="A1004" t="s">
        <v>67</v>
      </c>
      <c r="B1004" t="s">
        <v>65</v>
      </c>
      <c r="C1004" t="s">
        <v>48</v>
      </c>
      <c r="D1004" s="108">
        <v>41609</v>
      </c>
      <c r="E1004">
        <v>6</v>
      </c>
      <c r="F1004" s="133" t="s">
        <v>65</v>
      </c>
      <c r="G1004" t="s">
        <v>65</v>
      </c>
      <c r="H1004" s="133" t="s">
        <v>65</v>
      </c>
      <c r="I1004" s="2" t="s">
        <v>66</v>
      </c>
      <c r="J1004" s="12">
        <v>141.32156660000001</v>
      </c>
    </row>
    <row r="1005" spans="1:10" x14ac:dyDescent="0.25">
      <c r="A1005" t="s">
        <v>67</v>
      </c>
      <c r="B1005" t="s">
        <v>65</v>
      </c>
      <c r="C1005" t="s">
        <v>48</v>
      </c>
      <c r="D1005" s="108">
        <v>41640</v>
      </c>
      <c r="E1005">
        <v>6</v>
      </c>
      <c r="F1005" s="133" t="s">
        <v>65</v>
      </c>
      <c r="G1005" t="s">
        <v>65</v>
      </c>
      <c r="H1005" s="133" t="s">
        <v>65</v>
      </c>
      <c r="I1005" s="2" t="s">
        <v>66</v>
      </c>
      <c r="J1005" s="12">
        <v>214.20249699999999</v>
      </c>
    </row>
    <row r="1006" spans="1:10" x14ac:dyDescent="0.25">
      <c r="A1006" t="s">
        <v>67</v>
      </c>
      <c r="B1006" t="s">
        <v>65</v>
      </c>
      <c r="C1006" t="s">
        <v>48</v>
      </c>
      <c r="D1006" s="108">
        <v>41671</v>
      </c>
      <c r="E1006">
        <v>6</v>
      </c>
      <c r="F1006" s="133" t="s">
        <v>65</v>
      </c>
      <c r="G1006" t="s">
        <v>65</v>
      </c>
      <c r="H1006" s="133" t="s">
        <v>65</v>
      </c>
      <c r="I1006" s="2" t="s">
        <v>66</v>
      </c>
      <c r="J1006" s="12">
        <v>211.43019899999999</v>
      </c>
    </row>
    <row r="1007" spans="1:10" x14ac:dyDescent="0.25">
      <c r="A1007" t="s">
        <v>67</v>
      </c>
      <c r="B1007" t="s">
        <v>65</v>
      </c>
      <c r="C1007" t="s">
        <v>48</v>
      </c>
      <c r="D1007" s="108">
        <v>41699</v>
      </c>
      <c r="E1007">
        <v>6</v>
      </c>
      <c r="F1007" s="133" t="s">
        <v>65</v>
      </c>
      <c r="G1007" t="s">
        <v>65</v>
      </c>
      <c r="H1007" s="133" t="s">
        <v>65</v>
      </c>
      <c r="I1007" s="2" t="s">
        <v>66</v>
      </c>
      <c r="J1007" s="12">
        <v>141.81421700000001</v>
      </c>
    </row>
    <row r="1008" spans="1:10" x14ac:dyDescent="0.25">
      <c r="A1008" t="s">
        <v>67</v>
      </c>
      <c r="B1008" t="s">
        <v>65</v>
      </c>
      <c r="C1008" t="s">
        <v>48</v>
      </c>
      <c r="D1008" s="108">
        <v>41730</v>
      </c>
      <c r="E1008">
        <v>6</v>
      </c>
      <c r="F1008" s="133" t="s">
        <v>65</v>
      </c>
      <c r="G1008" t="s">
        <v>65</v>
      </c>
      <c r="H1008" s="133" t="s">
        <v>65</v>
      </c>
      <c r="I1008" s="2" t="s">
        <v>66</v>
      </c>
      <c r="J1008" s="12">
        <v>118.441136</v>
      </c>
    </row>
    <row r="1009" spans="1:10" x14ac:dyDescent="0.25">
      <c r="A1009" t="s">
        <v>67</v>
      </c>
      <c r="B1009" t="s">
        <v>65</v>
      </c>
      <c r="C1009" t="s">
        <v>48</v>
      </c>
      <c r="D1009" s="108">
        <v>41760</v>
      </c>
      <c r="E1009">
        <v>6</v>
      </c>
      <c r="F1009" s="133" t="s">
        <v>65</v>
      </c>
      <c r="G1009" t="s">
        <v>65</v>
      </c>
      <c r="H1009" s="133" t="s">
        <v>65</v>
      </c>
      <c r="I1009" s="2" t="s">
        <v>66</v>
      </c>
      <c r="J1009" s="12">
        <v>116.407369</v>
      </c>
    </row>
    <row r="1010" spans="1:10" x14ac:dyDescent="0.25">
      <c r="A1010" t="s">
        <v>67</v>
      </c>
      <c r="B1010" t="s">
        <v>65</v>
      </c>
      <c r="C1010" t="s">
        <v>48</v>
      </c>
      <c r="D1010" s="108">
        <v>41791</v>
      </c>
      <c r="E1010">
        <v>6</v>
      </c>
      <c r="F1010" s="133" t="s">
        <v>65</v>
      </c>
      <c r="G1010" t="s">
        <v>65</v>
      </c>
      <c r="H1010" s="133" t="s">
        <v>65</v>
      </c>
      <c r="I1010" s="2" t="s">
        <v>66</v>
      </c>
      <c r="J1010" s="12">
        <v>140.38033399999998</v>
      </c>
    </row>
  </sheetData>
  <autoFilter ref="A2:J1010" xr:uid="{D3690E71-13DE-4FD1-9410-8937C6FC069B}"/>
  <phoneticPr fontId="2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0"/>
  <sheetViews>
    <sheetView showGridLines="0" topLeftCell="B7" zoomScale="98" zoomScaleNormal="98" workbookViewId="0">
      <selection activeCell="E12" sqref="E12"/>
    </sheetView>
  </sheetViews>
  <sheetFormatPr defaultColWidth="8.7109375" defaultRowHeight="27.95" customHeight="1" x14ac:dyDescent="0.2"/>
  <cols>
    <col min="1" max="1" width="15.42578125" style="79" customWidth="1"/>
    <col min="2" max="2" width="30.28515625" style="79" customWidth="1"/>
    <col min="3" max="3" width="25.42578125" style="79" bestFit="1" customWidth="1"/>
    <col min="4" max="4" width="22.140625" style="79" customWidth="1"/>
    <col min="5" max="5" width="16.42578125" style="79" bestFit="1" customWidth="1"/>
    <col min="6" max="10" width="14.5703125" style="79" bestFit="1" customWidth="1"/>
    <col min="11" max="11" width="15.28515625" style="79" bestFit="1" customWidth="1"/>
    <col min="12" max="12" width="14.5703125" style="79" bestFit="1" customWidth="1"/>
    <col min="13" max="13" width="15.28515625" style="79" bestFit="1" customWidth="1"/>
    <col min="14" max="16" width="14.5703125" style="79" bestFit="1" customWidth="1"/>
    <col min="17" max="17" width="18.42578125" style="79" customWidth="1"/>
    <col min="18" max="16384" width="8.7109375" style="79"/>
  </cols>
  <sheetData>
    <row r="1" spans="1:22" s="82" customFormat="1" ht="27.95" customHeight="1" x14ac:dyDescent="0.25">
      <c r="A1" s="81" t="s">
        <v>68</v>
      </c>
    </row>
    <row r="2" spans="1:22" s="2" customFormat="1" ht="27.95" customHeight="1" x14ac:dyDescent="0.2">
      <c r="A2" s="2" t="s">
        <v>69</v>
      </c>
    </row>
    <row r="3" spans="1:22" s="2" customFormat="1" ht="27.95" customHeight="1" x14ac:dyDescent="0.2">
      <c r="A3" s="2" t="s">
        <v>70</v>
      </c>
    </row>
    <row r="4" spans="1:22" s="2" customFormat="1" ht="27.95" customHeight="1" x14ac:dyDescent="0.2">
      <c r="A4" s="2" t="s">
        <v>71</v>
      </c>
    </row>
    <row r="5" spans="1:22" s="2" customFormat="1" ht="27.95" customHeight="1" x14ac:dyDescent="0.2">
      <c r="A5" s="1" t="s">
        <v>72</v>
      </c>
    </row>
    <row r="6" spans="1:22" s="2" customFormat="1" ht="27.95" customHeight="1" x14ac:dyDescent="0.2">
      <c r="A6" s="2" t="s">
        <v>73</v>
      </c>
    </row>
    <row r="7" spans="1:22" s="2" customFormat="1" ht="27.95" customHeight="1" x14ac:dyDescent="0.2">
      <c r="A7" s="2" t="s">
        <v>74</v>
      </c>
    </row>
    <row r="8" spans="1:22" s="83" customFormat="1" ht="40.5" customHeight="1" x14ac:dyDescent="0.25">
      <c r="A8" s="197" t="s">
        <v>75</v>
      </c>
      <c r="B8" s="198"/>
      <c r="C8" s="198"/>
      <c r="D8" s="198"/>
      <c r="E8" s="198"/>
      <c r="F8" s="198"/>
      <c r="G8" s="198"/>
      <c r="H8" s="198"/>
      <c r="I8" s="198"/>
      <c r="J8" s="198"/>
      <c r="K8" s="198"/>
      <c r="L8" s="198"/>
      <c r="M8" s="198"/>
      <c r="N8" s="198"/>
      <c r="O8" s="198"/>
      <c r="P8" s="198"/>
      <c r="Q8" s="198"/>
      <c r="R8" s="198"/>
      <c r="S8" s="198"/>
      <c r="T8" s="198"/>
      <c r="U8" s="198"/>
    </row>
    <row r="9" spans="1:22" s="83" customFormat="1" ht="47.1" customHeight="1" x14ac:dyDescent="0.25">
      <c r="A9" s="197" t="s">
        <v>76</v>
      </c>
      <c r="B9" s="194"/>
      <c r="C9" s="194"/>
      <c r="D9" s="194"/>
      <c r="E9" s="194"/>
      <c r="F9" s="194"/>
      <c r="G9" s="194"/>
      <c r="H9" s="194"/>
      <c r="I9" s="194"/>
      <c r="J9" s="194"/>
      <c r="K9" s="194"/>
      <c r="L9" s="194"/>
      <c r="M9" s="194"/>
      <c r="N9" s="194"/>
      <c r="O9" s="194"/>
      <c r="P9" s="194"/>
      <c r="Q9" s="194"/>
      <c r="R9" s="194"/>
      <c r="S9" s="194"/>
      <c r="T9" s="194"/>
      <c r="U9" s="194"/>
      <c r="V9" s="194"/>
    </row>
    <row r="10" spans="1:22" s="87" customFormat="1" ht="27.95" customHeight="1" x14ac:dyDescent="0.2">
      <c r="A10" s="85" t="s">
        <v>20</v>
      </c>
      <c r="B10" s="85" t="s">
        <v>77</v>
      </c>
      <c r="C10" s="85" t="s">
        <v>40</v>
      </c>
      <c r="D10" s="85" t="s">
        <v>78</v>
      </c>
      <c r="E10" s="86">
        <v>41456</v>
      </c>
      <c r="F10" s="86">
        <v>41487</v>
      </c>
      <c r="G10" s="86">
        <v>41518</v>
      </c>
      <c r="H10" s="86">
        <v>41548</v>
      </c>
      <c r="I10" s="86">
        <v>41579</v>
      </c>
      <c r="J10" s="86">
        <v>41609</v>
      </c>
      <c r="K10" s="86">
        <v>41640</v>
      </c>
      <c r="L10" s="86">
        <v>41671</v>
      </c>
      <c r="M10" s="86">
        <v>41699</v>
      </c>
      <c r="N10" s="86">
        <v>41730</v>
      </c>
      <c r="O10" s="86">
        <v>41760</v>
      </c>
      <c r="P10" s="86">
        <v>41791</v>
      </c>
    </row>
    <row r="11" spans="1:22" s="87" customFormat="1" ht="27.95" customHeight="1" x14ac:dyDescent="0.2">
      <c r="A11" s="85"/>
      <c r="B11" s="85"/>
      <c r="C11" s="85"/>
      <c r="D11" s="85"/>
      <c r="E11" s="88"/>
      <c r="F11" s="88"/>
      <c r="G11" s="88"/>
      <c r="H11" s="88"/>
      <c r="I11" s="88"/>
      <c r="J11" s="88"/>
      <c r="K11" s="88"/>
      <c r="L11" s="88"/>
      <c r="M11" s="88"/>
      <c r="N11" s="88"/>
      <c r="O11" s="88"/>
      <c r="P11" s="88"/>
      <c r="Q11" s="85" t="s">
        <v>79</v>
      </c>
    </row>
    <row r="12" spans="1:22" ht="27.95" customHeight="1" x14ac:dyDescent="0.25">
      <c r="A12" s="80" t="s">
        <v>39</v>
      </c>
      <c r="B12" s="80" t="s">
        <v>38</v>
      </c>
      <c r="C12" s="80" t="s">
        <v>41</v>
      </c>
      <c r="D12" s="80" t="s">
        <v>42</v>
      </c>
      <c r="E12" s="156">
        <f>SUMIFS('Data Repository Table'!$J:$J,'Data Repository Table'!$A:$A,"Financial Actual",'Data Repository Table'!$C:$C,'Revenue Analysis'!$A12,'Data Repository Table'!$B:$B,'Revenue Analysis'!$B12,'Data Repository Table'!$G:$G,'Revenue Analysis'!$C12,'Data Repository Table'!$H:$H,'Revenue Analysis'!$D12,'Data Repository Table'!$D:$D,'Revenue Analysis'!E$10)</f>
        <v>1473589.0469999998</v>
      </c>
      <c r="F12" s="156">
        <f>SUMIFS('Data Repository Table'!$J:$J,'Data Repository Table'!$A:$A,"Financial Actual",'Data Repository Table'!$C:$C,'Revenue Analysis'!$A12,'Data Repository Table'!$B:$B,'Revenue Analysis'!$B12,'Data Repository Table'!$G:$G,'Revenue Analysis'!$C12,'Data Repository Table'!$H:$H,'Revenue Analysis'!$D12,'Data Repository Table'!$D:$D,'Revenue Analysis'!F$10)</f>
        <v>1419296.1002499999</v>
      </c>
      <c r="G12" s="156">
        <f>SUMIFS('Data Repository Table'!$J:$J,'Data Repository Table'!$A:$A,"Financial Actual",'Data Repository Table'!$C:$C,'Revenue Analysis'!$A12,'Data Repository Table'!$B:$B,'Revenue Analysis'!$B12,'Data Repository Table'!$G:$G,'Revenue Analysis'!$C12,'Data Repository Table'!$H:$H,'Revenue Analysis'!$D12,'Data Repository Table'!$D:$D,'Revenue Analysis'!G$10)</f>
        <v>1310673.21</v>
      </c>
      <c r="H12" s="156">
        <f>SUMIFS('Data Repository Table'!$J:$J,'Data Repository Table'!$A:$A,"Financial Actual",'Data Repository Table'!$C:$C,'Revenue Analysis'!$A12,'Data Repository Table'!$B:$B,'Revenue Analysis'!$B12,'Data Repository Table'!$G:$G,'Revenue Analysis'!$C12,'Data Repository Table'!$H:$H,'Revenue Analysis'!$D12,'Data Repository Table'!$D:$D,'Revenue Analysis'!H$10)</f>
        <v>1301024.7319999998</v>
      </c>
      <c r="I12" s="156">
        <f>SUMIFS('Data Repository Table'!$J:$J,'Data Repository Table'!$A:$A,"Financial Actual",'Data Repository Table'!$C:$C,'Revenue Analysis'!$A12,'Data Repository Table'!$B:$B,'Revenue Analysis'!$B12,'Data Repository Table'!$G:$G,'Revenue Analysis'!$C12,'Data Repository Table'!$H:$H,'Revenue Analysis'!$D12,'Data Repository Table'!$D:$D,'Revenue Analysis'!I$10)</f>
        <v>1373822.8629999999</v>
      </c>
      <c r="J12" s="156">
        <f>SUMIFS('Data Repository Table'!$J:$J,'Data Repository Table'!$A:$A,"Financial Actual",'Data Repository Table'!$C:$C,'Revenue Analysis'!$A12,'Data Repository Table'!$B:$B,'Revenue Analysis'!$B12,'Data Repository Table'!$G:$G,'Revenue Analysis'!$C12,'Data Repository Table'!$H:$H,'Revenue Analysis'!$D12,'Data Repository Table'!$D:$D,'Revenue Analysis'!J$10)</f>
        <v>1340623.0372500001</v>
      </c>
      <c r="K12" s="156">
        <f>SUMIFS('Data Repository Table'!$J:$J,'Data Repository Table'!$A:$A,"Financial Actual",'Data Repository Table'!$C:$C,'Revenue Analysis'!$A12,'Data Repository Table'!$B:$B,'Revenue Analysis'!$B12,'Data Repository Table'!$G:$G,'Revenue Analysis'!$C12,'Data Repository Table'!$H:$H,'Revenue Analysis'!$D12,'Data Repository Table'!$D:$D,'Revenue Analysis'!K$10)</f>
        <v>1948962.5522499997</v>
      </c>
      <c r="L12" s="156">
        <f>SUMIFS('Data Repository Table'!$J:$J,'Data Repository Table'!$A:$A,"Financial Actual",'Data Repository Table'!$C:$C,'Revenue Analysis'!$A12,'Data Repository Table'!$B:$B,'Revenue Analysis'!$B12,'Data Repository Table'!$G:$G,'Revenue Analysis'!$C12,'Data Repository Table'!$H:$H,'Revenue Analysis'!$D12,'Data Repository Table'!$D:$D,'Revenue Analysis'!L$10)</f>
        <v>1725161.6969999999</v>
      </c>
      <c r="M12" s="156">
        <f>SUMIFS('Data Repository Table'!$J:$J,'Data Repository Table'!$A:$A,"Financial Actual",'Data Repository Table'!$C:$C,'Revenue Analysis'!$A12,'Data Repository Table'!$B:$B,'Revenue Analysis'!$B12,'Data Repository Table'!$G:$G,'Revenue Analysis'!$C12,'Data Repository Table'!$H:$H,'Revenue Analysis'!$D12,'Data Repository Table'!$D:$D,'Revenue Analysis'!M$10)</f>
        <v>1818208.6194999998</v>
      </c>
      <c r="N12" s="156">
        <f>SUMIFS('Data Repository Table'!$J:$J,'Data Repository Table'!$A:$A,"Financial Actual",'Data Repository Table'!$C:$C,'Revenue Analysis'!$A12,'Data Repository Table'!$B:$B,'Revenue Analysis'!$B12,'Data Repository Table'!$G:$G,'Revenue Analysis'!$C12,'Data Repository Table'!$H:$H,'Revenue Analysis'!$D12,'Data Repository Table'!$D:$D,'Revenue Analysis'!N$10)</f>
        <v>1328501.68325</v>
      </c>
      <c r="O12" s="156">
        <f>SUMIFS('Data Repository Table'!$J:$J,'Data Repository Table'!$A:$A,"Financial Actual",'Data Repository Table'!$C:$C,'Revenue Analysis'!$A12,'Data Repository Table'!$B:$B,'Revenue Analysis'!$B12,'Data Repository Table'!$G:$G,'Revenue Analysis'!$C12,'Data Repository Table'!$H:$H,'Revenue Analysis'!$D12,'Data Repository Table'!$D:$D,'Revenue Analysis'!O$10)</f>
        <v>1344117.2814999998</v>
      </c>
      <c r="P12" s="156">
        <f>SUMIFS('Data Repository Table'!$J:$J,'Data Repository Table'!$A:$A,"Financial Actual",'Data Repository Table'!$C:$C,'Revenue Analysis'!$A12,'Data Repository Table'!$B:$B,'Revenue Analysis'!$B12,'Data Repository Table'!$G:$G,'Revenue Analysis'!$C12,'Data Repository Table'!$H:$H,'Revenue Analysis'!$D12,'Data Repository Table'!$D:$D,'Revenue Analysis'!P$10)</f>
        <v>1291609.1335</v>
      </c>
      <c r="Q12" s="156">
        <f>SUM(E12:P12)</f>
        <v>17675589.956500001</v>
      </c>
    </row>
    <row r="13" spans="1:22" ht="27.95" customHeight="1" x14ac:dyDescent="0.25">
      <c r="A13" s="80" t="s">
        <v>39</v>
      </c>
      <c r="B13" s="80" t="s">
        <v>38</v>
      </c>
      <c r="C13" s="80" t="s">
        <v>41</v>
      </c>
      <c r="D13" s="80" t="s">
        <v>44</v>
      </c>
      <c r="E13" s="156">
        <f>SUMIFS('Data Repository Table'!$J:$J,'Data Repository Table'!$A:$A,"Financial Actual",'Data Repository Table'!$C:$C,'Revenue Analysis'!$A13,'Data Repository Table'!$B:$B,'Revenue Analysis'!$B13,'Data Repository Table'!$G:$G,'Revenue Analysis'!$C13,'Data Repository Table'!$H:$H,'Revenue Analysis'!$D13,'Data Repository Table'!$D:$D,'Revenue Analysis'!E$10)</f>
        <v>1620947.9516999999</v>
      </c>
      <c r="F13" s="156">
        <f>SUMIFS('Data Repository Table'!$J:$J,'Data Repository Table'!$A:$A,"Financial Actual",'Data Repository Table'!$C:$C,'Revenue Analysis'!$A13,'Data Repository Table'!$B:$B,'Revenue Analysis'!$B13,'Data Repository Table'!$G:$G,'Revenue Analysis'!$C13,'Data Repository Table'!$H:$H,'Revenue Analysis'!$D13,'Data Repository Table'!$D:$D,'Revenue Analysis'!F$10)</f>
        <v>1561225.710275</v>
      </c>
      <c r="G13" s="156">
        <f>SUMIFS('Data Repository Table'!$J:$J,'Data Repository Table'!$A:$A,"Financial Actual",'Data Repository Table'!$C:$C,'Revenue Analysis'!$A13,'Data Repository Table'!$B:$B,'Revenue Analysis'!$B13,'Data Repository Table'!$G:$G,'Revenue Analysis'!$C13,'Data Repository Table'!$H:$H,'Revenue Analysis'!$D13,'Data Repository Table'!$D:$D,'Revenue Analysis'!G$10)</f>
        <v>1441740.531</v>
      </c>
      <c r="H13" s="156">
        <f>SUMIFS('Data Repository Table'!$J:$J,'Data Repository Table'!$A:$A,"Financial Actual",'Data Repository Table'!$C:$C,'Revenue Analysis'!$A13,'Data Repository Table'!$B:$B,'Revenue Analysis'!$B13,'Data Repository Table'!$G:$G,'Revenue Analysis'!$C13,'Data Repository Table'!$H:$H,'Revenue Analysis'!$D13,'Data Repository Table'!$D:$D,'Revenue Analysis'!H$10)</f>
        <v>1431127.2052</v>
      </c>
      <c r="I13" s="156">
        <f>SUMIFS('Data Repository Table'!$J:$J,'Data Repository Table'!$A:$A,"Financial Actual",'Data Repository Table'!$C:$C,'Revenue Analysis'!$A13,'Data Repository Table'!$B:$B,'Revenue Analysis'!$B13,'Data Repository Table'!$G:$G,'Revenue Analysis'!$C13,'Data Repository Table'!$H:$H,'Revenue Analysis'!$D13,'Data Repository Table'!$D:$D,'Revenue Analysis'!I$10)</f>
        <v>1511205.1492999999</v>
      </c>
      <c r="J13" s="156">
        <f>SUMIFS('Data Repository Table'!$J:$J,'Data Repository Table'!$A:$A,"Financial Actual",'Data Repository Table'!$C:$C,'Revenue Analysis'!$A13,'Data Repository Table'!$B:$B,'Revenue Analysis'!$B13,'Data Repository Table'!$G:$G,'Revenue Analysis'!$C13,'Data Repository Table'!$H:$H,'Revenue Analysis'!$D13,'Data Repository Table'!$D:$D,'Revenue Analysis'!J$10)</f>
        <v>1474685.3409750003</v>
      </c>
      <c r="K13" s="156">
        <f>SUMIFS('Data Repository Table'!$J:$J,'Data Repository Table'!$A:$A,"Financial Actual",'Data Repository Table'!$C:$C,'Revenue Analysis'!$A13,'Data Repository Table'!$B:$B,'Revenue Analysis'!$B13,'Data Repository Table'!$G:$G,'Revenue Analysis'!$C13,'Data Repository Table'!$H:$H,'Revenue Analysis'!$D13,'Data Repository Table'!$D:$D,'Revenue Analysis'!K$10)</f>
        <v>2143858.8074749997</v>
      </c>
      <c r="L13" s="156">
        <f>SUMIFS('Data Repository Table'!$J:$J,'Data Repository Table'!$A:$A,"Financial Actual",'Data Repository Table'!$C:$C,'Revenue Analysis'!$A13,'Data Repository Table'!$B:$B,'Revenue Analysis'!$B13,'Data Repository Table'!$G:$G,'Revenue Analysis'!$C13,'Data Repository Table'!$H:$H,'Revenue Analysis'!$D13,'Data Repository Table'!$D:$D,'Revenue Analysis'!L$10)</f>
        <v>1897677.8667000001</v>
      </c>
      <c r="M13" s="156">
        <f>SUMIFS('Data Repository Table'!$J:$J,'Data Repository Table'!$A:$A,"Financial Actual",'Data Repository Table'!$C:$C,'Revenue Analysis'!$A13,'Data Repository Table'!$B:$B,'Revenue Analysis'!$B13,'Data Repository Table'!$G:$G,'Revenue Analysis'!$C13,'Data Repository Table'!$H:$H,'Revenue Analysis'!$D13,'Data Repository Table'!$D:$D,'Revenue Analysis'!M$10)</f>
        <v>2000029.4814499998</v>
      </c>
      <c r="N13" s="156">
        <f>SUMIFS('Data Repository Table'!$J:$J,'Data Repository Table'!$A:$A,"Financial Actual",'Data Repository Table'!$C:$C,'Revenue Analysis'!$A13,'Data Repository Table'!$B:$B,'Revenue Analysis'!$B13,'Data Repository Table'!$G:$G,'Revenue Analysis'!$C13,'Data Repository Table'!$H:$H,'Revenue Analysis'!$D13,'Data Repository Table'!$D:$D,'Revenue Analysis'!N$10)</f>
        <v>1461351.8515750002</v>
      </c>
      <c r="O13" s="156">
        <f>SUMIFS('Data Repository Table'!$J:$J,'Data Repository Table'!$A:$A,"Financial Actual",'Data Repository Table'!$C:$C,'Revenue Analysis'!$A13,'Data Repository Table'!$B:$B,'Revenue Analysis'!$B13,'Data Repository Table'!$G:$G,'Revenue Analysis'!$C13,'Data Repository Table'!$H:$H,'Revenue Analysis'!$D13,'Data Repository Table'!$D:$D,'Revenue Analysis'!O$10)</f>
        <v>1478529.0096499999</v>
      </c>
      <c r="P13" s="156">
        <f>SUMIFS('Data Repository Table'!$J:$J,'Data Repository Table'!$A:$A,"Financial Actual",'Data Repository Table'!$C:$C,'Revenue Analysis'!$A13,'Data Repository Table'!$B:$B,'Revenue Analysis'!$B13,'Data Repository Table'!$G:$G,'Revenue Analysis'!$C13,'Data Repository Table'!$H:$H,'Revenue Analysis'!$D13,'Data Repository Table'!$D:$D,'Revenue Analysis'!P$10)</f>
        <v>1420770.04685</v>
      </c>
      <c r="Q13" s="156">
        <f t="shared" ref="Q13:Q28" si="0">SUM(E13:P13)</f>
        <v>19443148.952149998</v>
      </c>
    </row>
    <row r="14" spans="1:22" ht="27.95" customHeight="1" x14ac:dyDescent="0.25">
      <c r="A14" s="80" t="s">
        <v>39</v>
      </c>
      <c r="B14" s="80" t="s">
        <v>38</v>
      </c>
      <c r="C14" s="80" t="s">
        <v>45</v>
      </c>
      <c r="D14" s="80" t="s">
        <v>42</v>
      </c>
      <c r="E14" s="156">
        <f>SUMIFS('Data Repository Table'!$J:$J,'Data Repository Table'!$A:$A,"Financial Actual",'Data Repository Table'!$C:$C,'Revenue Analysis'!$A14,'Data Repository Table'!$B:$B,'Revenue Analysis'!$B14,'Data Repository Table'!$G:$G,'Revenue Analysis'!$C14,'Data Repository Table'!$H:$H,'Revenue Analysis'!$D14,'Data Repository Table'!$D:$D,'Revenue Analysis'!E$10)</f>
        <v>567331.78309499996</v>
      </c>
      <c r="F14" s="156">
        <f>SUMIFS('Data Repository Table'!$J:$J,'Data Repository Table'!$A:$A,"Financial Actual",'Data Repository Table'!$C:$C,'Revenue Analysis'!$A14,'Data Repository Table'!$B:$B,'Revenue Analysis'!$B14,'Data Repository Table'!$G:$G,'Revenue Analysis'!$C14,'Data Repository Table'!$H:$H,'Revenue Analysis'!$D14,'Data Repository Table'!$D:$D,'Revenue Analysis'!F$10)</f>
        <v>546428.99859624996</v>
      </c>
      <c r="G14" s="156">
        <f>SUMIFS('Data Repository Table'!$J:$J,'Data Repository Table'!$A:$A,"Financial Actual",'Data Repository Table'!$C:$C,'Revenue Analysis'!$A14,'Data Repository Table'!$B:$B,'Revenue Analysis'!$B14,'Data Repository Table'!$G:$G,'Revenue Analysis'!$C14,'Data Repository Table'!$H:$H,'Revenue Analysis'!$D14,'Data Repository Table'!$D:$D,'Revenue Analysis'!G$10)</f>
        <v>504609.18584999995</v>
      </c>
      <c r="H14" s="156">
        <f>SUMIFS('Data Repository Table'!$J:$J,'Data Repository Table'!$A:$A,"Financial Actual",'Data Repository Table'!$C:$C,'Revenue Analysis'!$A14,'Data Repository Table'!$B:$B,'Revenue Analysis'!$B14,'Data Repository Table'!$G:$G,'Revenue Analysis'!$C14,'Data Repository Table'!$H:$H,'Revenue Analysis'!$D14,'Data Repository Table'!$D:$D,'Revenue Analysis'!H$10)</f>
        <v>500894.52181999997</v>
      </c>
      <c r="I14" s="156">
        <f>SUMIFS('Data Repository Table'!$J:$J,'Data Repository Table'!$A:$A,"Financial Actual",'Data Repository Table'!$C:$C,'Revenue Analysis'!$A14,'Data Repository Table'!$B:$B,'Revenue Analysis'!$B14,'Data Repository Table'!$G:$G,'Revenue Analysis'!$C14,'Data Repository Table'!$H:$H,'Revenue Analysis'!$D14,'Data Repository Table'!$D:$D,'Revenue Analysis'!I$10)</f>
        <v>528921.80225499999</v>
      </c>
      <c r="J14" s="156">
        <f>SUMIFS('Data Repository Table'!$J:$J,'Data Repository Table'!$A:$A,"Financial Actual",'Data Repository Table'!$C:$C,'Revenue Analysis'!$A14,'Data Repository Table'!$B:$B,'Revenue Analysis'!$B14,'Data Repository Table'!$G:$G,'Revenue Analysis'!$C14,'Data Repository Table'!$H:$H,'Revenue Analysis'!$D14,'Data Repository Table'!$D:$D,'Revenue Analysis'!J$10)</f>
        <v>516139.86934125004</v>
      </c>
      <c r="K14" s="156">
        <f>SUMIFS('Data Repository Table'!$J:$J,'Data Repository Table'!$A:$A,"Financial Actual",'Data Repository Table'!$C:$C,'Revenue Analysis'!$A14,'Data Repository Table'!$B:$B,'Revenue Analysis'!$B14,'Data Repository Table'!$G:$G,'Revenue Analysis'!$C14,'Data Repository Table'!$H:$H,'Revenue Analysis'!$D14,'Data Repository Table'!$D:$D,'Revenue Analysis'!K$10)</f>
        <v>750350.5826162498</v>
      </c>
      <c r="L14" s="156">
        <f>SUMIFS('Data Repository Table'!$J:$J,'Data Repository Table'!$A:$A,"Financial Actual",'Data Repository Table'!$C:$C,'Revenue Analysis'!$A14,'Data Repository Table'!$B:$B,'Revenue Analysis'!$B14,'Data Repository Table'!$G:$G,'Revenue Analysis'!$C14,'Data Repository Table'!$H:$H,'Revenue Analysis'!$D14,'Data Repository Table'!$D:$D,'Revenue Analysis'!L$10)</f>
        <v>664187.25334499998</v>
      </c>
      <c r="M14" s="156">
        <f>SUMIFS('Data Repository Table'!$J:$J,'Data Repository Table'!$A:$A,"Financial Actual",'Data Repository Table'!$C:$C,'Revenue Analysis'!$A14,'Data Repository Table'!$B:$B,'Revenue Analysis'!$B14,'Data Repository Table'!$G:$G,'Revenue Analysis'!$C14,'Data Repository Table'!$H:$H,'Revenue Analysis'!$D14,'Data Repository Table'!$D:$D,'Revenue Analysis'!M$10)</f>
        <v>700010.31850749988</v>
      </c>
      <c r="N14" s="156">
        <f>SUMIFS('Data Repository Table'!$J:$J,'Data Repository Table'!$A:$A,"Financial Actual",'Data Repository Table'!$C:$C,'Revenue Analysis'!$A14,'Data Repository Table'!$B:$B,'Revenue Analysis'!$B14,'Data Repository Table'!$G:$G,'Revenue Analysis'!$C14,'Data Repository Table'!$H:$H,'Revenue Analysis'!$D14,'Data Repository Table'!$D:$D,'Revenue Analysis'!N$10)</f>
        <v>511473.14805125003</v>
      </c>
      <c r="O14" s="156">
        <f>SUMIFS('Data Repository Table'!$J:$J,'Data Repository Table'!$A:$A,"Financial Actual",'Data Repository Table'!$C:$C,'Revenue Analysis'!$A14,'Data Repository Table'!$B:$B,'Revenue Analysis'!$B14,'Data Repository Table'!$G:$G,'Revenue Analysis'!$C14,'Data Repository Table'!$H:$H,'Revenue Analysis'!$D14,'Data Repository Table'!$D:$D,'Revenue Analysis'!O$10)</f>
        <v>517485.15337749996</v>
      </c>
      <c r="P14" s="156">
        <f>SUMIFS('Data Repository Table'!$J:$J,'Data Repository Table'!$A:$A,"Financial Actual",'Data Repository Table'!$C:$C,'Revenue Analysis'!$A14,'Data Repository Table'!$B:$B,'Revenue Analysis'!$B14,'Data Repository Table'!$G:$G,'Revenue Analysis'!$C14,'Data Repository Table'!$H:$H,'Revenue Analysis'!$D14,'Data Repository Table'!$D:$D,'Revenue Analysis'!P$10)</f>
        <v>497269.5163975</v>
      </c>
      <c r="Q14" s="156">
        <f t="shared" si="0"/>
        <v>6805102.1332524996</v>
      </c>
    </row>
    <row r="15" spans="1:22" ht="27.95" customHeight="1" x14ac:dyDescent="0.25">
      <c r="A15" s="80" t="s">
        <v>39</v>
      </c>
      <c r="B15" s="80" t="s">
        <v>38</v>
      </c>
      <c r="C15" s="80" t="s">
        <v>45</v>
      </c>
      <c r="D15" s="80" t="s">
        <v>44</v>
      </c>
      <c r="E15" s="156">
        <f>SUMIFS('Data Repository Table'!$J:$J,'Data Repository Table'!$A:$A,"Financial Actual",'Data Repository Table'!$C:$C,'Revenue Analysis'!$A15,'Data Repository Table'!$B:$B,'Revenue Analysis'!$B15,'Data Repository Table'!$G:$G,'Revenue Analysis'!$C15,'Data Repository Table'!$H:$H,'Revenue Analysis'!$D15,'Data Repository Table'!$D:$D,'Revenue Analysis'!E$10)</f>
        <v>955954.05451507494</v>
      </c>
      <c r="F15" s="156">
        <f>SUMIFS('Data Repository Table'!$J:$J,'Data Repository Table'!$A:$A,"Financial Actual",'Data Repository Table'!$C:$C,'Revenue Analysis'!$A15,'Data Repository Table'!$B:$B,'Revenue Analysis'!$B15,'Data Repository Table'!$G:$G,'Revenue Analysis'!$C15,'Data Repository Table'!$H:$H,'Revenue Analysis'!$D15,'Data Repository Table'!$D:$D,'Revenue Analysis'!F$10)</f>
        <v>920732.86263468117</v>
      </c>
      <c r="G15" s="156">
        <f>SUMIFS('Data Repository Table'!$J:$J,'Data Repository Table'!$A:$A,"Financial Actual",'Data Repository Table'!$C:$C,'Revenue Analysis'!$A15,'Data Repository Table'!$B:$B,'Revenue Analysis'!$B15,'Data Repository Table'!$G:$G,'Revenue Analysis'!$C15,'Data Repository Table'!$H:$H,'Revenue Analysis'!$D15,'Data Repository Table'!$D:$D,'Revenue Analysis'!G$10)</f>
        <v>850266.47815724998</v>
      </c>
      <c r="H15" s="156">
        <f>SUMIFS('Data Repository Table'!$J:$J,'Data Repository Table'!$A:$A,"Financial Actual",'Data Repository Table'!$C:$C,'Revenue Analysis'!$A15,'Data Repository Table'!$B:$B,'Revenue Analysis'!$B15,'Data Repository Table'!$G:$G,'Revenue Analysis'!$C15,'Data Repository Table'!$H:$H,'Revenue Analysis'!$D15,'Data Repository Table'!$D:$D,'Revenue Analysis'!H$10)</f>
        <v>844007.26926670002</v>
      </c>
      <c r="I15" s="156">
        <f>SUMIFS('Data Repository Table'!$J:$J,'Data Repository Table'!$A:$A,"Financial Actual",'Data Repository Table'!$C:$C,'Revenue Analysis'!$A15,'Data Repository Table'!$B:$B,'Revenue Analysis'!$B15,'Data Repository Table'!$G:$G,'Revenue Analysis'!$C15,'Data Repository Table'!$H:$H,'Revenue Analysis'!$D15,'Data Repository Table'!$D:$D,'Revenue Analysis'!I$10)</f>
        <v>891233.23679967504</v>
      </c>
      <c r="J15" s="156">
        <f>SUMIFS('Data Repository Table'!$J:$J,'Data Repository Table'!$A:$A,"Financial Actual",'Data Repository Table'!$C:$C,'Revenue Analysis'!$A15,'Data Repository Table'!$B:$B,'Revenue Analysis'!$B15,'Data Repository Table'!$G:$G,'Revenue Analysis'!$C15,'Data Repository Table'!$H:$H,'Revenue Analysis'!$D15,'Data Repository Table'!$D:$D,'Revenue Analysis'!J$10)</f>
        <v>869695.6798400064</v>
      </c>
      <c r="K15" s="156">
        <f>SUMIFS('Data Repository Table'!$J:$J,'Data Repository Table'!$A:$A,"Financial Actual",'Data Repository Table'!$C:$C,'Revenue Analysis'!$A15,'Data Repository Table'!$B:$B,'Revenue Analysis'!$B15,'Data Repository Table'!$G:$G,'Revenue Analysis'!$C15,'Data Repository Table'!$H:$H,'Revenue Analysis'!$D15,'Data Repository Table'!$D:$D,'Revenue Analysis'!K$10)</f>
        <v>1264340.7317083809</v>
      </c>
      <c r="L15" s="156">
        <f>SUMIFS('Data Repository Table'!$J:$J,'Data Repository Table'!$A:$A,"Financial Actual",'Data Repository Table'!$C:$C,'Revenue Analysis'!$A15,'Data Repository Table'!$B:$B,'Revenue Analysis'!$B15,'Data Repository Table'!$G:$G,'Revenue Analysis'!$C15,'Data Repository Table'!$H:$H,'Revenue Analysis'!$D15,'Data Repository Table'!$D:$D,'Revenue Analysis'!L$10)</f>
        <v>1119155.521886325</v>
      </c>
      <c r="M15" s="156">
        <f>SUMIFS('Data Repository Table'!$J:$J,'Data Repository Table'!$A:$A,"Financial Actual",'Data Repository Table'!$C:$C,'Revenue Analysis'!$A15,'Data Repository Table'!$B:$B,'Revenue Analysis'!$B15,'Data Repository Table'!$G:$G,'Revenue Analysis'!$C15,'Data Repository Table'!$H:$H,'Revenue Analysis'!$D15,'Data Repository Table'!$D:$D,'Revenue Analysis'!M$10)</f>
        <v>1179517.3866851374</v>
      </c>
      <c r="N15" s="156">
        <f>SUMIFS('Data Repository Table'!$J:$J,'Data Repository Table'!$A:$A,"Financial Actual",'Data Repository Table'!$C:$C,'Revenue Analysis'!$A15,'Data Repository Table'!$B:$B,'Revenue Analysis'!$B15,'Data Repository Table'!$G:$G,'Revenue Analysis'!$C15,'Data Repository Table'!$H:$H,'Revenue Analysis'!$D15,'Data Repository Table'!$D:$D,'Revenue Analysis'!N$10)</f>
        <v>861832.25446635636</v>
      </c>
      <c r="O15" s="156">
        <f>SUMIFS('Data Repository Table'!$J:$J,'Data Repository Table'!$A:$A,"Financial Actual",'Data Repository Table'!$C:$C,'Revenue Analysis'!$A15,'Data Repository Table'!$B:$B,'Revenue Analysis'!$B15,'Data Repository Table'!$G:$G,'Revenue Analysis'!$C15,'Data Repository Table'!$H:$H,'Revenue Analysis'!$D15,'Data Repository Table'!$D:$D,'Revenue Analysis'!O$10)</f>
        <v>871962.48344108742</v>
      </c>
      <c r="P15" s="156">
        <f>SUMIFS('Data Repository Table'!$J:$J,'Data Repository Table'!$A:$A,"Financial Actual",'Data Repository Table'!$C:$C,'Revenue Analysis'!$A15,'Data Repository Table'!$B:$B,'Revenue Analysis'!$B15,'Data Repository Table'!$G:$G,'Revenue Analysis'!$C15,'Data Repository Table'!$H:$H,'Revenue Analysis'!$D15,'Data Repository Table'!$D:$D,'Revenue Analysis'!P$10)</f>
        <v>837899.13512978749</v>
      </c>
      <c r="Q15" s="156">
        <f t="shared" si="0"/>
        <v>11466597.094530459</v>
      </c>
    </row>
    <row r="16" spans="1:22" ht="27.95" customHeight="1" x14ac:dyDescent="0.25">
      <c r="A16" s="80" t="s">
        <v>39</v>
      </c>
      <c r="B16" s="80" t="s">
        <v>38</v>
      </c>
      <c r="C16" s="80" t="s">
        <v>46</v>
      </c>
      <c r="D16" s="80" t="s">
        <v>42</v>
      </c>
      <c r="E16" s="156">
        <f>SUMIFS('Data Repository Table'!$J:$J,'Data Repository Table'!$A:$A,"Financial Actual",'Data Repository Table'!$C:$C,'Revenue Analysis'!$A16,'Data Repository Table'!$B:$B,'Revenue Analysis'!$B16,'Data Repository Table'!$G:$G,'Revenue Analysis'!$C16,'Data Repository Table'!$H:$H,'Revenue Analysis'!$D16,'Data Repository Table'!$D:$D,'Revenue Analysis'!E$10)</f>
        <v>1296758.36136</v>
      </c>
      <c r="F16" s="156">
        <f>SUMIFS('Data Repository Table'!$J:$J,'Data Repository Table'!$A:$A,"Financial Actual",'Data Repository Table'!$C:$C,'Revenue Analysis'!$A16,'Data Repository Table'!$B:$B,'Revenue Analysis'!$B16,'Data Repository Table'!$G:$G,'Revenue Analysis'!$C16,'Data Repository Table'!$H:$H,'Revenue Analysis'!$D16,'Data Repository Table'!$D:$D,'Revenue Analysis'!F$10)</f>
        <v>1248980.56822</v>
      </c>
      <c r="G16" s="156">
        <f>SUMIFS('Data Repository Table'!$J:$J,'Data Repository Table'!$A:$A,"Financial Actual",'Data Repository Table'!$C:$C,'Revenue Analysis'!$A16,'Data Repository Table'!$B:$B,'Revenue Analysis'!$B16,'Data Repository Table'!$G:$G,'Revenue Analysis'!$C16,'Data Repository Table'!$H:$H,'Revenue Analysis'!$D16,'Data Repository Table'!$D:$D,'Revenue Analysis'!G$10)</f>
        <v>1153392.4247999999</v>
      </c>
      <c r="H16" s="156">
        <f>SUMIFS('Data Repository Table'!$J:$J,'Data Repository Table'!$A:$A,"Financial Actual",'Data Repository Table'!$C:$C,'Revenue Analysis'!$A16,'Data Repository Table'!$B:$B,'Revenue Analysis'!$B16,'Data Repository Table'!$G:$G,'Revenue Analysis'!$C16,'Data Repository Table'!$H:$H,'Revenue Analysis'!$D16,'Data Repository Table'!$D:$D,'Revenue Analysis'!H$10)</f>
        <v>1144901.76416</v>
      </c>
      <c r="I16" s="156">
        <f>SUMIFS('Data Repository Table'!$J:$J,'Data Repository Table'!$A:$A,"Financial Actual",'Data Repository Table'!$C:$C,'Revenue Analysis'!$A16,'Data Repository Table'!$B:$B,'Revenue Analysis'!$B16,'Data Repository Table'!$G:$G,'Revenue Analysis'!$C16,'Data Repository Table'!$H:$H,'Revenue Analysis'!$D16,'Data Repository Table'!$D:$D,'Revenue Analysis'!I$10)</f>
        <v>1208964.11944</v>
      </c>
      <c r="J16" s="156">
        <f>SUMIFS('Data Repository Table'!$J:$J,'Data Repository Table'!$A:$A,"Financial Actual",'Data Repository Table'!$C:$C,'Revenue Analysis'!$A16,'Data Repository Table'!$B:$B,'Revenue Analysis'!$B16,'Data Repository Table'!$G:$G,'Revenue Analysis'!$C16,'Data Repository Table'!$H:$H,'Revenue Analysis'!$D16,'Data Repository Table'!$D:$D,'Revenue Analysis'!J$10)</f>
        <v>1179748.2727800002</v>
      </c>
      <c r="K16" s="156">
        <f>SUMIFS('Data Repository Table'!$J:$J,'Data Repository Table'!$A:$A,"Financial Actual",'Data Repository Table'!$C:$C,'Revenue Analysis'!$A16,'Data Repository Table'!$B:$B,'Revenue Analysis'!$B16,'Data Repository Table'!$G:$G,'Revenue Analysis'!$C16,'Data Repository Table'!$H:$H,'Revenue Analysis'!$D16,'Data Repository Table'!$D:$D,'Revenue Analysis'!K$10)</f>
        <v>1715087.0459799999</v>
      </c>
      <c r="L16" s="156">
        <f>SUMIFS('Data Repository Table'!$J:$J,'Data Repository Table'!$A:$A,"Financial Actual",'Data Repository Table'!$C:$C,'Revenue Analysis'!$A16,'Data Repository Table'!$B:$B,'Revenue Analysis'!$B16,'Data Repository Table'!$G:$G,'Revenue Analysis'!$C16,'Data Repository Table'!$H:$H,'Revenue Analysis'!$D16,'Data Repository Table'!$D:$D,'Revenue Analysis'!L$10)</f>
        <v>1518142.2933600002</v>
      </c>
      <c r="M16" s="156">
        <f>SUMIFS('Data Repository Table'!$J:$J,'Data Repository Table'!$A:$A,"Financial Actual",'Data Repository Table'!$C:$C,'Revenue Analysis'!$A16,'Data Repository Table'!$B:$B,'Revenue Analysis'!$B16,'Data Repository Table'!$G:$G,'Revenue Analysis'!$C16,'Data Repository Table'!$H:$H,'Revenue Analysis'!$D16,'Data Repository Table'!$D:$D,'Revenue Analysis'!M$10)</f>
        <v>1600023.58516</v>
      </c>
      <c r="N16" s="156">
        <f>SUMIFS('Data Repository Table'!$J:$J,'Data Repository Table'!$A:$A,"Financial Actual",'Data Repository Table'!$C:$C,'Revenue Analysis'!$A16,'Data Repository Table'!$B:$B,'Revenue Analysis'!$B16,'Data Repository Table'!$G:$G,'Revenue Analysis'!$C16,'Data Repository Table'!$H:$H,'Revenue Analysis'!$D16,'Data Repository Table'!$D:$D,'Revenue Analysis'!N$10)</f>
        <v>1169081.4812600003</v>
      </c>
      <c r="O16" s="156">
        <f>SUMIFS('Data Repository Table'!$J:$J,'Data Repository Table'!$A:$A,"Financial Actual",'Data Repository Table'!$C:$C,'Revenue Analysis'!$A16,'Data Repository Table'!$B:$B,'Revenue Analysis'!$B16,'Data Repository Table'!$G:$G,'Revenue Analysis'!$C16,'Data Repository Table'!$H:$H,'Revenue Analysis'!$D16,'Data Repository Table'!$D:$D,'Revenue Analysis'!O$10)</f>
        <v>1182823.2077200001</v>
      </c>
      <c r="P16" s="156">
        <f>SUMIFS('Data Repository Table'!$J:$J,'Data Repository Table'!$A:$A,"Financial Actual",'Data Repository Table'!$C:$C,'Revenue Analysis'!$A16,'Data Repository Table'!$B:$B,'Revenue Analysis'!$B16,'Data Repository Table'!$G:$G,'Revenue Analysis'!$C16,'Data Repository Table'!$H:$H,'Revenue Analysis'!$D16,'Data Repository Table'!$D:$D,'Revenue Analysis'!P$10)</f>
        <v>1136616.0374800002</v>
      </c>
      <c r="Q16" s="156">
        <f t="shared" si="0"/>
        <v>15554519.161720002</v>
      </c>
    </row>
    <row r="17" spans="1:22" s="84" customFormat="1" ht="27.95" customHeight="1" x14ac:dyDescent="0.25">
      <c r="A17" s="87"/>
      <c r="B17" s="87"/>
      <c r="C17" s="87"/>
      <c r="D17" s="87"/>
      <c r="E17" s="156"/>
      <c r="F17" s="157"/>
      <c r="G17" s="157"/>
      <c r="H17" s="157"/>
      <c r="I17" s="157"/>
      <c r="J17" s="157"/>
      <c r="K17" s="157"/>
      <c r="L17" s="157"/>
      <c r="M17" s="157"/>
      <c r="N17" s="157"/>
      <c r="O17" s="157"/>
      <c r="P17" s="157"/>
      <c r="Q17" s="156"/>
    </row>
    <row r="18" spans="1:22" ht="27.95" customHeight="1" x14ac:dyDescent="0.25">
      <c r="A18" s="80" t="s">
        <v>47</v>
      </c>
      <c r="B18" s="80" t="s">
        <v>38</v>
      </c>
      <c r="C18" s="80" t="s">
        <v>41</v>
      </c>
      <c r="D18" s="80" t="s">
        <v>42</v>
      </c>
      <c r="E18" s="156">
        <f>SUMIFS('Data Repository Table'!$J:$J,'Data Repository Table'!$A:$A,"Financial Actual",'Data Repository Table'!$C:$C,'Revenue Analysis'!$A18,'Data Repository Table'!$B:$B,'Revenue Analysis'!$B18,'Data Repository Table'!$G:$G,'Revenue Analysis'!$C18,'Data Repository Table'!$H:$H,'Revenue Analysis'!$D18,'Data Repository Table'!$D:$D,'Revenue Analysis'!E$10)</f>
        <v>2406673.7462499999</v>
      </c>
      <c r="F18" s="156">
        <f>SUMIFS('Data Repository Table'!$J:$J,'Data Repository Table'!$A:$A,"Financial Actual",'Data Repository Table'!$C:$C,'Revenue Analysis'!$A18,'Data Repository Table'!$B:$B,'Revenue Analysis'!$B18,'Data Repository Table'!$G:$G,'Revenue Analysis'!$C18,'Data Repository Table'!$H:$H,'Revenue Analysis'!$D18,'Data Repository Table'!$D:$D,'Revenue Analysis'!F$10)</f>
        <v>2028377.0049999999</v>
      </c>
      <c r="G18" s="156">
        <f>SUMIFS('Data Repository Table'!$J:$J,'Data Repository Table'!$A:$A,"Financial Actual",'Data Repository Table'!$C:$C,'Revenue Analysis'!$A18,'Data Repository Table'!$B:$B,'Revenue Analysis'!$B18,'Data Repository Table'!$G:$G,'Revenue Analysis'!$C18,'Data Repository Table'!$H:$H,'Revenue Analysis'!$D18,'Data Repository Table'!$D:$D,'Revenue Analysis'!G$10)</f>
        <v>2241097.23875</v>
      </c>
      <c r="H18" s="156">
        <f>SUMIFS('Data Repository Table'!$J:$J,'Data Repository Table'!$A:$A,"Financial Actual",'Data Repository Table'!$C:$C,'Revenue Analysis'!$A18,'Data Repository Table'!$B:$B,'Revenue Analysis'!$B18,'Data Repository Table'!$G:$G,'Revenue Analysis'!$C18,'Data Repository Table'!$H:$H,'Revenue Analysis'!$D18,'Data Repository Table'!$D:$D,'Revenue Analysis'!H$10)</f>
        <v>2104393.5099999998</v>
      </c>
      <c r="I18" s="156">
        <f>SUMIFS('Data Repository Table'!$J:$J,'Data Repository Table'!$A:$A,"Financial Actual",'Data Repository Table'!$C:$C,'Revenue Analysis'!$A18,'Data Repository Table'!$B:$B,'Revenue Analysis'!$B18,'Data Repository Table'!$G:$G,'Revenue Analysis'!$C18,'Data Repository Table'!$H:$H,'Revenue Analysis'!$D18,'Data Repository Table'!$D:$D,'Revenue Analysis'!I$10)</f>
        <v>1921236.2224999999</v>
      </c>
      <c r="J18" s="156">
        <f>SUMIFS('Data Repository Table'!$J:$J,'Data Repository Table'!$A:$A,"Financial Actual",'Data Repository Table'!$C:$C,'Revenue Analysis'!$A18,'Data Repository Table'!$B:$B,'Revenue Analysis'!$B18,'Data Repository Table'!$G:$G,'Revenue Analysis'!$C18,'Data Repository Table'!$H:$H,'Revenue Analysis'!$D18,'Data Repository Table'!$D:$D,'Revenue Analysis'!J$10)</f>
        <v>2161522.17</v>
      </c>
      <c r="K18" s="156">
        <f>SUMIFS('Data Repository Table'!$J:$J,'Data Repository Table'!$A:$A,"Financial Actual",'Data Repository Table'!$C:$C,'Revenue Analysis'!$A18,'Data Repository Table'!$B:$B,'Revenue Analysis'!$B18,'Data Repository Table'!$G:$G,'Revenue Analysis'!$C18,'Data Repository Table'!$H:$H,'Revenue Analysis'!$D18,'Data Repository Table'!$D:$D,'Revenue Analysis'!K$10)</f>
        <v>3104730.2250000001</v>
      </c>
      <c r="L18" s="156">
        <f>SUMIFS('Data Repository Table'!$J:$J,'Data Repository Table'!$A:$A,"Financial Actual",'Data Repository Table'!$C:$C,'Revenue Analysis'!$A18,'Data Repository Table'!$B:$B,'Revenue Analysis'!$B18,'Data Repository Table'!$G:$G,'Revenue Analysis'!$C18,'Data Repository Table'!$H:$H,'Revenue Analysis'!$D18,'Data Repository Table'!$D:$D,'Revenue Analysis'!L$10)</f>
        <v>2116798.7124999999</v>
      </c>
      <c r="M18" s="156">
        <f>SUMIFS('Data Repository Table'!$J:$J,'Data Repository Table'!$A:$A,"Financial Actual",'Data Repository Table'!$C:$C,'Revenue Analysis'!$A18,'Data Repository Table'!$B:$B,'Revenue Analysis'!$B18,'Data Repository Table'!$G:$G,'Revenue Analysis'!$C18,'Data Repository Table'!$H:$H,'Revenue Analysis'!$D18,'Data Repository Table'!$D:$D,'Revenue Analysis'!M$10)</f>
        <v>2728427.88625</v>
      </c>
      <c r="N18" s="156">
        <f>SUMIFS('Data Repository Table'!$J:$J,'Data Repository Table'!$A:$A,"Financial Actual",'Data Repository Table'!$C:$C,'Revenue Analysis'!$A18,'Data Repository Table'!$B:$B,'Revenue Analysis'!$B18,'Data Repository Table'!$G:$G,'Revenue Analysis'!$C18,'Data Repository Table'!$H:$H,'Revenue Analysis'!$D18,'Data Repository Table'!$D:$D,'Revenue Analysis'!N$10)</f>
        <v>2259504.8675000002</v>
      </c>
      <c r="O18" s="156">
        <f>SUMIFS('Data Repository Table'!$J:$J,'Data Repository Table'!$A:$A,"Financial Actual",'Data Repository Table'!$C:$C,'Revenue Analysis'!$A18,'Data Repository Table'!$B:$B,'Revenue Analysis'!$B18,'Data Repository Table'!$G:$G,'Revenue Analysis'!$C18,'Data Repository Table'!$H:$H,'Revenue Analysis'!$D18,'Data Repository Table'!$D:$D,'Revenue Analysis'!O$10)</f>
        <v>2031569.2350000001</v>
      </c>
      <c r="P18" s="156">
        <f>SUMIFS('Data Repository Table'!$J:$J,'Data Repository Table'!$A:$A,"Financial Actual",'Data Repository Table'!$C:$C,'Revenue Analysis'!$A18,'Data Repository Table'!$B:$B,'Revenue Analysis'!$B18,'Data Repository Table'!$G:$G,'Revenue Analysis'!$C18,'Data Repository Table'!$H:$H,'Revenue Analysis'!$D18,'Data Repository Table'!$D:$D,'Revenue Analysis'!P$10)</f>
        <v>2245023.2324999999</v>
      </c>
      <c r="Q18" s="156">
        <f t="shared" si="0"/>
        <v>27349354.051249996</v>
      </c>
    </row>
    <row r="19" spans="1:22" ht="27.95" customHeight="1" x14ac:dyDescent="0.25">
      <c r="A19" s="80" t="s">
        <v>47</v>
      </c>
      <c r="B19" s="80" t="s">
        <v>38</v>
      </c>
      <c r="C19" s="80" t="s">
        <v>41</v>
      </c>
      <c r="D19" s="80" t="s">
        <v>44</v>
      </c>
      <c r="E19" s="156">
        <f>SUMIFS('Data Repository Table'!$J:$J,'Data Repository Table'!$A:$A,"Financial Actual",'Data Repository Table'!$C:$C,'Revenue Analysis'!$A19,'Data Repository Table'!$B:$B,'Revenue Analysis'!$B19,'Data Repository Table'!$G:$G,'Revenue Analysis'!$C19,'Data Repository Table'!$H:$H,'Revenue Analysis'!$D19,'Data Repository Table'!$D:$D,'Revenue Analysis'!E$10)</f>
        <v>4813347.4924999997</v>
      </c>
      <c r="F19" s="156">
        <f>SUMIFS('Data Repository Table'!$J:$J,'Data Repository Table'!$A:$A,"Financial Actual",'Data Repository Table'!$C:$C,'Revenue Analysis'!$A19,'Data Repository Table'!$B:$B,'Revenue Analysis'!$B19,'Data Repository Table'!$G:$G,'Revenue Analysis'!$C19,'Data Repository Table'!$H:$H,'Revenue Analysis'!$D19,'Data Repository Table'!$D:$D,'Revenue Analysis'!F$10)</f>
        <v>4056754.01</v>
      </c>
      <c r="G19" s="156">
        <f>SUMIFS('Data Repository Table'!$J:$J,'Data Repository Table'!$A:$A,"Financial Actual",'Data Repository Table'!$C:$C,'Revenue Analysis'!$A19,'Data Repository Table'!$B:$B,'Revenue Analysis'!$B19,'Data Repository Table'!$G:$G,'Revenue Analysis'!$C19,'Data Repository Table'!$H:$H,'Revenue Analysis'!$D19,'Data Repository Table'!$D:$D,'Revenue Analysis'!G$10)</f>
        <v>4482194.4775</v>
      </c>
      <c r="H19" s="156">
        <f>SUMIFS('Data Repository Table'!$J:$J,'Data Repository Table'!$A:$A,"Financial Actual",'Data Repository Table'!$C:$C,'Revenue Analysis'!$A19,'Data Repository Table'!$B:$B,'Revenue Analysis'!$B19,'Data Repository Table'!$G:$G,'Revenue Analysis'!$C19,'Data Repository Table'!$H:$H,'Revenue Analysis'!$D19,'Data Repository Table'!$D:$D,'Revenue Analysis'!H$10)</f>
        <v>4208787.0199999996</v>
      </c>
      <c r="I19" s="156">
        <f>SUMIFS('Data Repository Table'!$J:$J,'Data Repository Table'!$A:$A,"Financial Actual",'Data Repository Table'!$C:$C,'Revenue Analysis'!$A19,'Data Repository Table'!$B:$B,'Revenue Analysis'!$B19,'Data Repository Table'!$G:$G,'Revenue Analysis'!$C19,'Data Repository Table'!$H:$H,'Revenue Analysis'!$D19,'Data Repository Table'!$D:$D,'Revenue Analysis'!I$10)</f>
        <v>3842472.4449999998</v>
      </c>
      <c r="J19" s="156">
        <f>SUMIFS('Data Repository Table'!$J:$J,'Data Repository Table'!$A:$A,"Financial Actual",'Data Repository Table'!$C:$C,'Revenue Analysis'!$A19,'Data Repository Table'!$B:$B,'Revenue Analysis'!$B19,'Data Repository Table'!$G:$G,'Revenue Analysis'!$C19,'Data Repository Table'!$H:$H,'Revenue Analysis'!$D19,'Data Repository Table'!$D:$D,'Revenue Analysis'!J$10)</f>
        <v>4323044.34</v>
      </c>
      <c r="K19" s="156">
        <f>SUMIFS('Data Repository Table'!$J:$J,'Data Repository Table'!$A:$A,"Financial Actual",'Data Repository Table'!$C:$C,'Revenue Analysis'!$A19,'Data Repository Table'!$B:$B,'Revenue Analysis'!$B19,'Data Repository Table'!$G:$G,'Revenue Analysis'!$C19,'Data Repository Table'!$H:$H,'Revenue Analysis'!$D19,'Data Repository Table'!$D:$D,'Revenue Analysis'!K$10)</f>
        <v>6209460.4500000002</v>
      </c>
      <c r="L19" s="156">
        <f>SUMIFS('Data Repository Table'!$J:$J,'Data Repository Table'!$A:$A,"Financial Actual",'Data Repository Table'!$C:$C,'Revenue Analysis'!$A19,'Data Repository Table'!$B:$B,'Revenue Analysis'!$B19,'Data Repository Table'!$G:$G,'Revenue Analysis'!$C19,'Data Repository Table'!$H:$H,'Revenue Analysis'!$D19,'Data Repository Table'!$D:$D,'Revenue Analysis'!L$10)</f>
        <v>4633597.4249999998</v>
      </c>
      <c r="M19" s="156">
        <f>SUMIFS('Data Repository Table'!$J:$J,'Data Repository Table'!$A:$A,"Financial Actual",'Data Repository Table'!$C:$C,'Revenue Analysis'!$A19,'Data Repository Table'!$B:$B,'Revenue Analysis'!$B19,'Data Repository Table'!$G:$G,'Revenue Analysis'!$C19,'Data Repository Table'!$H:$H,'Revenue Analysis'!$D19,'Data Repository Table'!$D:$D,'Revenue Analysis'!M$10)</f>
        <v>5456855.7725</v>
      </c>
      <c r="N19" s="156">
        <f>SUMIFS('Data Repository Table'!$J:$J,'Data Repository Table'!$A:$A,"Financial Actual",'Data Repository Table'!$C:$C,'Revenue Analysis'!$A19,'Data Repository Table'!$B:$B,'Revenue Analysis'!$B19,'Data Repository Table'!$G:$G,'Revenue Analysis'!$C19,'Data Repository Table'!$H:$H,'Revenue Analysis'!$D19,'Data Repository Table'!$D:$D,'Revenue Analysis'!N$10)</f>
        <v>4519009.7350000003</v>
      </c>
      <c r="O19" s="156">
        <f>SUMIFS('Data Repository Table'!$J:$J,'Data Repository Table'!$A:$A,"Financial Actual",'Data Repository Table'!$C:$C,'Revenue Analysis'!$A19,'Data Repository Table'!$B:$B,'Revenue Analysis'!$B19,'Data Repository Table'!$G:$G,'Revenue Analysis'!$C19,'Data Repository Table'!$H:$H,'Revenue Analysis'!$D19,'Data Repository Table'!$D:$D,'Revenue Analysis'!O$10)</f>
        <v>4063138.47</v>
      </c>
      <c r="P19" s="156">
        <f>SUMIFS('Data Repository Table'!$J:$J,'Data Repository Table'!$A:$A,"Financial Actual",'Data Repository Table'!$C:$C,'Revenue Analysis'!$A19,'Data Repository Table'!$B:$B,'Revenue Analysis'!$B19,'Data Repository Table'!$G:$G,'Revenue Analysis'!$C19,'Data Repository Table'!$H:$H,'Revenue Analysis'!$D19,'Data Repository Table'!$D:$D,'Revenue Analysis'!P$10)</f>
        <v>4490046.4649999999</v>
      </c>
      <c r="Q19" s="156">
        <f t="shared" si="0"/>
        <v>55098708.102499992</v>
      </c>
    </row>
    <row r="20" spans="1:22" ht="27.95" customHeight="1" x14ac:dyDescent="0.25">
      <c r="A20" s="80" t="s">
        <v>47</v>
      </c>
      <c r="B20" s="80" t="s">
        <v>38</v>
      </c>
      <c r="C20" s="80" t="s">
        <v>45</v>
      </c>
      <c r="D20" s="80" t="s">
        <v>42</v>
      </c>
      <c r="E20" s="156">
        <f>SUMIFS('Data Repository Table'!$J:$J,'Data Repository Table'!$A:$A,"Financial Actual",'Data Repository Table'!$C:$C,'Revenue Analysis'!$A20,'Data Repository Table'!$B:$B,'Revenue Analysis'!$B20,'Data Repository Table'!$G:$G,'Revenue Analysis'!$C20,'Data Repository Table'!$H:$H,'Revenue Analysis'!$D20,'Data Repository Table'!$D:$D,'Revenue Analysis'!E$10)</f>
        <v>2117872.8966999999</v>
      </c>
      <c r="F20" s="156">
        <f>SUMIFS('Data Repository Table'!$J:$J,'Data Repository Table'!$A:$A,"Financial Actual",'Data Repository Table'!$C:$C,'Revenue Analysis'!$A20,'Data Repository Table'!$B:$B,'Revenue Analysis'!$B20,'Data Repository Table'!$G:$G,'Revenue Analysis'!$C20,'Data Repository Table'!$H:$H,'Revenue Analysis'!$D20,'Data Repository Table'!$D:$D,'Revenue Analysis'!F$10)</f>
        <v>1784971.7644</v>
      </c>
      <c r="G20" s="156">
        <f>SUMIFS('Data Repository Table'!$J:$J,'Data Repository Table'!$A:$A,"Financial Actual",'Data Repository Table'!$C:$C,'Revenue Analysis'!$A20,'Data Repository Table'!$B:$B,'Revenue Analysis'!$B20,'Data Repository Table'!$G:$G,'Revenue Analysis'!$C20,'Data Repository Table'!$H:$H,'Revenue Analysis'!$D20,'Data Repository Table'!$D:$D,'Revenue Analysis'!G$10)</f>
        <v>1972165.5701000001</v>
      </c>
      <c r="H20" s="156">
        <f>SUMIFS('Data Repository Table'!$J:$J,'Data Repository Table'!$A:$A,"Financial Actual",'Data Repository Table'!$C:$C,'Revenue Analysis'!$A20,'Data Repository Table'!$B:$B,'Revenue Analysis'!$B20,'Data Repository Table'!$G:$G,'Revenue Analysis'!$C20,'Data Repository Table'!$H:$H,'Revenue Analysis'!$D20,'Data Repository Table'!$D:$D,'Revenue Analysis'!H$10)</f>
        <v>1851866.2887999997</v>
      </c>
      <c r="I20" s="156">
        <f>SUMIFS('Data Repository Table'!$J:$J,'Data Repository Table'!$A:$A,"Financial Actual",'Data Repository Table'!$C:$C,'Revenue Analysis'!$A20,'Data Repository Table'!$B:$B,'Revenue Analysis'!$B20,'Data Repository Table'!$G:$G,'Revenue Analysis'!$C20,'Data Repository Table'!$H:$H,'Revenue Analysis'!$D20,'Data Repository Table'!$D:$D,'Revenue Analysis'!I$10)</f>
        <v>1690687.8758</v>
      </c>
      <c r="J20" s="156">
        <f>SUMIFS('Data Repository Table'!$J:$J,'Data Repository Table'!$A:$A,"Financial Actual",'Data Repository Table'!$C:$C,'Revenue Analysis'!$A20,'Data Repository Table'!$B:$B,'Revenue Analysis'!$B20,'Data Repository Table'!$G:$G,'Revenue Analysis'!$C20,'Data Repository Table'!$H:$H,'Revenue Analysis'!$D20,'Data Repository Table'!$D:$D,'Revenue Analysis'!J$10)</f>
        <v>1902139.5096</v>
      </c>
      <c r="K20" s="156">
        <f>SUMIFS('Data Repository Table'!$J:$J,'Data Repository Table'!$A:$A,"Financial Actual",'Data Repository Table'!$C:$C,'Revenue Analysis'!$A20,'Data Repository Table'!$B:$B,'Revenue Analysis'!$B20,'Data Repository Table'!$G:$G,'Revenue Analysis'!$C20,'Data Repository Table'!$H:$H,'Revenue Analysis'!$D20,'Data Repository Table'!$D:$D,'Revenue Analysis'!K$10)</f>
        <v>2732162.5980000002</v>
      </c>
      <c r="L20" s="156">
        <f>SUMIFS('Data Repository Table'!$J:$J,'Data Repository Table'!$A:$A,"Financial Actual",'Data Repository Table'!$C:$C,'Revenue Analysis'!$A20,'Data Repository Table'!$B:$B,'Revenue Analysis'!$B20,'Data Repository Table'!$G:$G,'Revenue Analysis'!$C20,'Data Repository Table'!$H:$H,'Revenue Analysis'!$D20,'Data Repository Table'!$D:$D,'Revenue Analysis'!L$10)</f>
        <v>2478782.8670000001</v>
      </c>
      <c r="M20" s="156">
        <f>SUMIFS('Data Repository Table'!$J:$J,'Data Repository Table'!$A:$A,"Financial Actual",'Data Repository Table'!$C:$C,'Revenue Analysis'!$A20,'Data Repository Table'!$B:$B,'Revenue Analysis'!$B20,'Data Repository Table'!$G:$G,'Revenue Analysis'!$C20,'Data Repository Table'!$H:$H,'Revenue Analysis'!$D20,'Data Repository Table'!$D:$D,'Revenue Analysis'!M$10)</f>
        <v>2401016.5399000002</v>
      </c>
      <c r="N20" s="156">
        <f>SUMIFS('Data Repository Table'!$J:$J,'Data Repository Table'!$A:$A,"Financial Actual",'Data Repository Table'!$C:$C,'Revenue Analysis'!$A20,'Data Repository Table'!$B:$B,'Revenue Analysis'!$B20,'Data Repository Table'!$G:$G,'Revenue Analysis'!$C20,'Data Repository Table'!$H:$H,'Revenue Analysis'!$D20,'Data Repository Table'!$D:$D,'Revenue Analysis'!N$10)</f>
        <v>1988364.2834000001</v>
      </c>
      <c r="O20" s="156">
        <f>SUMIFS('Data Repository Table'!$J:$J,'Data Repository Table'!$A:$A,"Financial Actual",'Data Repository Table'!$C:$C,'Revenue Analysis'!$A20,'Data Repository Table'!$B:$B,'Revenue Analysis'!$B20,'Data Repository Table'!$G:$G,'Revenue Analysis'!$C20,'Data Repository Table'!$H:$H,'Revenue Analysis'!$D20,'Data Repository Table'!$D:$D,'Revenue Analysis'!O$10)</f>
        <v>1787780.9268</v>
      </c>
      <c r="P20" s="156">
        <f>SUMIFS('Data Repository Table'!$J:$J,'Data Repository Table'!$A:$A,"Financial Actual",'Data Repository Table'!$C:$C,'Revenue Analysis'!$A20,'Data Repository Table'!$B:$B,'Revenue Analysis'!$B20,'Data Repository Table'!$G:$G,'Revenue Analysis'!$C20,'Data Repository Table'!$H:$H,'Revenue Analysis'!$D20,'Data Repository Table'!$D:$D,'Revenue Analysis'!P$10)</f>
        <v>1975620.4446</v>
      </c>
      <c r="Q20" s="156">
        <f t="shared" si="0"/>
        <v>24683431.565100003</v>
      </c>
    </row>
    <row r="21" spans="1:22" ht="27.95" customHeight="1" x14ac:dyDescent="0.25">
      <c r="A21" s="80" t="s">
        <v>47</v>
      </c>
      <c r="B21" s="80" t="s">
        <v>38</v>
      </c>
      <c r="C21" s="80" t="s">
        <v>45</v>
      </c>
      <c r="D21" s="80" t="s">
        <v>44</v>
      </c>
      <c r="E21" s="156">
        <f>SUMIFS('Data Repository Table'!$J:$J,'Data Repository Table'!$A:$A,"Financial Actual",'Data Repository Table'!$C:$C,'Revenue Analysis'!$A21,'Data Repository Table'!$B:$B,'Revenue Analysis'!$B21,'Data Repository Table'!$G:$G,'Revenue Analysis'!$C21,'Data Repository Table'!$H:$H,'Revenue Analysis'!$D21,'Data Repository Table'!$D:$D,'Revenue Analysis'!E$10)</f>
        <v>3850677.9939999999</v>
      </c>
      <c r="F21" s="156">
        <f>SUMIFS('Data Repository Table'!$J:$J,'Data Repository Table'!$A:$A,"Financial Actual",'Data Repository Table'!$C:$C,'Revenue Analysis'!$A21,'Data Repository Table'!$B:$B,'Revenue Analysis'!$B21,'Data Repository Table'!$G:$G,'Revenue Analysis'!$C21,'Data Repository Table'!$H:$H,'Revenue Analysis'!$D21,'Data Repository Table'!$D:$D,'Revenue Analysis'!F$10)</f>
        <v>3245403.2080000001</v>
      </c>
      <c r="G21" s="156">
        <f>SUMIFS('Data Repository Table'!$J:$J,'Data Repository Table'!$A:$A,"Financial Actual",'Data Repository Table'!$C:$C,'Revenue Analysis'!$A21,'Data Repository Table'!$B:$B,'Revenue Analysis'!$B21,'Data Repository Table'!$G:$G,'Revenue Analysis'!$C21,'Data Repository Table'!$H:$H,'Revenue Analysis'!$D21,'Data Repository Table'!$D:$D,'Revenue Analysis'!G$10)</f>
        <v>3585755.5820000004</v>
      </c>
      <c r="H21" s="156">
        <f>SUMIFS('Data Repository Table'!$J:$J,'Data Repository Table'!$A:$A,"Financial Actual",'Data Repository Table'!$C:$C,'Revenue Analysis'!$A21,'Data Repository Table'!$B:$B,'Revenue Analysis'!$B21,'Data Repository Table'!$G:$G,'Revenue Analysis'!$C21,'Data Repository Table'!$H:$H,'Revenue Analysis'!$D21,'Data Repository Table'!$D:$D,'Revenue Analysis'!H$10)</f>
        <v>3367029.6159999999</v>
      </c>
      <c r="I21" s="156">
        <f>SUMIFS('Data Repository Table'!$J:$J,'Data Repository Table'!$A:$A,"Financial Actual",'Data Repository Table'!$C:$C,'Revenue Analysis'!$A21,'Data Repository Table'!$B:$B,'Revenue Analysis'!$B21,'Data Repository Table'!$G:$G,'Revenue Analysis'!$C21,'Data Repository Table'!$H:$H,'Revenue Analysis'!$D21,'Data Repository Table'!$D:$D,'Revenue Analysis'!I$10)</f>
        <v>3073977.9560000002</v>
      </c>
      <c r="J21" s="156">
        <f>SUMIFS('Data Repository Table'!$J:$J,'Data Repository Table'!$A:$A,"Financial Actual",'Data Repository Table'!$C:$C,'Revenue Analysis'!$A21,'Data Repository Table'!$B:$B,'Revenue Analysis'!$B21,'Data Repository Table'!$G:$G,'Revenue Analysis'!$C21,'Data Repository Table'!$H:$H,'Revenue Analysis'!$D21,'Data Repository Table'!$D:$D,'Revenue Analysis'!J$10)</f>
        <v>3458435.4720000001</v>
      </c>
      <c r="K21" s="156">
        <f>SUMIFS('Data Repository Table'!$J:$J,'Data Repository Table'!$A:$A,"Financial Actual",'Data Repository Table'!$C:$C,'Revenue Analysis'!$A21,'Data Repository Table'!$B:$B,'Revenue Analysis'!$B21,'Data Repository Table'!$G:$G,'Revenue Analysis'!$C21,'Data Repository Table'!$H:$H,'Revenue Analysis'!$D21,'Data Repository Table'!$D:$D,'Revenue Analysis'!K$10)</f>
        <v>4967568.3600000003</v>
      </c>
      <c r="L21" s="156">
        <f>SUMIFS('Data Repository Table'!$J:$J,'Data Repository Table'!$A:$A,"Financial Actual",'Data Repository Table'!$C:$C,'Revenue Analysis'!$A21,'Data Repository Table'!$B:$B,'Revenue Analysis'!$B21,'Data Repository Table'!$G:$G,'Revenue Analysis'!$C21,'Data Repository Table'!$H:$H,'Revenue Analysis'!$D21,'Data Repository Table'!$D:$D,'Revenue Analysis'!L$10)</f>
        <v>4506877.9400000004</v>
      </c>
      <c r="M21" s="156">
        <f>SUMIFS('Data Repository Table'!$J:$J,'Data Repository Table'!$A:$A,"Financial Actual",'Data Repository Table'!$C:$C,'Revenue Analysis'!$A21,'Data Repository Table'!$B:$B,'Revenue Analysis'!$B21,'Data Repository Table'!$G:$G,'Revenue Analysis'!$C21,'Data Repository Table'!$H:$H,'Revenue Analysis'!$D21,'Data Repository Table'!$D:$D,'Revenue Analysis'!M$10)</f>
        <v>4365484.6179999998</v>
      </c>
      <c r="N21" s="156">
        <f>SUMIFS('Data Repository Table'!$J:$J,'Data Repository Table'!$A:$A,"Financial Actual",'Data Repository Table'!$C:$C,'Revenue Analysis'!$A21,'Data Repository Table'!$B:$B,'Revenue Analysis'!$B21,'Data Repository Table'!$G:$G,'Revenue Analysis'!$C21,'Data Repository Table'!$H:$H,'Revenue Analysis'!$D21,'Data Repository Table'!$D:$D,'Revenue Analysis'!N$10)</f>
        <v>4615207.7879999997</v>
      </c>
      <c r="O21" s="156">
        <f>SUMIFS('Data Repository Table'!$J:$J,'Data Repository Table'!$A:$A,"Financial Actual",'Data Repository Table'!$C:$C,'Revenue Analysis'!$A21,'Data Repository Table'!$B:$B,'Revenue Analysis'!$B21,'Data Repository Table'!$G:$G,'Revenue Analysis'!$C21,'Data Repository Table'!$H:$H,'Revenue Analysis'!$D21,'Data Repository Table'!$D:$D,'Revenue Analysis'!O$10)</f>
        <v>3250510.7760000005</v>
      </c>
      <c r="P21" s="156">
        <f>SUMIFS('Data Repository Table'!$J:$J,'Data Repository Table'!$A:$A,"Financial Actual",'Data Repository Table'!$C:$C,'Revenue Analysis'!$A21,'Data Repository Table'!$B:$B,'Revenue Analysis'!$B21,'Data Repository Table'!$G:$G,'Revenue Analysis'!$C21,'Data Repository Table'!$H:$H,'Revenue Analysis'!$D21,'Data Repository Table'!$D:$D,'Revenue Analysis'!P$10)</f>
        <v>3592037.1720000003</v>
      </c>
      <c r="Q21" s="156">
        <f t="shared" si="0"/>
        <v>45878966.482000001</v>
      </c>
    </row>
    <row r="22" spans="1:22" ht="27.95" customHeight="1" x14ac:dyDescent="0.25">
      <c r="A22" s="80" t="s">
        <v>47</v>
      </c>
      <c r="B22" s="80" t="s">
        <v>38</v>
      </c>
      <c r="C22" s="80" t="s">
        <v>46</v>
      </c>
      <c r="D22" s="80" t="s">
        <v>42</v>
      </c>
      <c r="E22" s="156">
        <f>SUMIFS('Data Repository Table'!$J:$J,'Data Repository Table'!$A:$A,"Financial Actual",'Data Repository Table'!$C:$C,'Revenue Analysis'!$A22,'Data Repository Table'!$B:$B,'Revenue Analysis'!$B22,'Data Repository Table'!$G:$G,'Revenue Analysis'!$C22,'Data Repository Table'!$H:$H,'Revenue Analysis'!$D22,'Data Repository Table'!$D:$D,'Revenue Analysis'!E$10)</f>
        <v>4139478.8435499985</v>
      </c>
      <c r="F22" s="156">
        <f>SUMIFS('Data Repository Table'!$J:$J,'Data Repository Table'!$A:$A,"Financial Actual",'Data Repository Table'!$C:$C,'Revenue Analysis'!$A22,'Data Repository Table'!$B:$B,'Revenue Analysis'!$B22,'Data Repository Table'!$G:$G,'Revenue Analysis'!$C22,'Data Repository Table'!$H:$H,'Revenue Analysis'!$D22,'Data Repository Table'!$D:$D,'Revenue Analysis'!F$10)</f>
        <v>3488808.4485999988</v>
      </c>
      <c r="G22" s="156">
        <f>SUMIFS('Data Repository Table'!$J:$J,'Data Repository Table'!$A:$A,"Financial Actual",'Data Repository Table'!$C:$C,'Revenue Analysis'!$A22,'Data Repository Table'!$B:$B,'Revenue Analysis'!$B22,'Data Repository Table'!$G:$G,'Revenue Analysis'!$C22,'Data Repository Table'!$H:$H,'Revenue Analysis'!$D22,'Data Repository Table'!$D:$D,'Revenue Analysis'!G$10)</f>
        <v>3854687.2506499989</v>
      </c>
      <c r="H22" s="156">
        <f>SUMIFS('Data Repository Table'!$J:$J,'Data Repository Table'!$A:$A,"Financial Actual",'Data Repository Table'!$C:$C,'Revenue Analysis'!$A22,'Data Repository Table'!$B:$B,'Revenue Analysis'!$B22,'Data Repository Table'!$G:$G,'Revenue Analysis'!$C22,'Data Repository Table'!$H:$H,'Revenue Analysis'!$D22,'Data Repository Table'!$D:$D,'Revenue Analysis'!H$10)</f>
        <v>3619556.8371999986</v>
      </c>
      <c r="I22" s="156">
        <f>SUMIFS('Data Repository Table'!$J:$J,'Data Repository Table'!$A:$A,"Financial Actual",'Data Repository Table'!$C:$C,'Revenue Analysis'!$A22,'Data Repository Table'!$B:$B,'Revenue Analysis'!$B22,'Data Repository Table'!$G:$G,'Revenue Analysis'!$C22,'Data Repository Table'!$H:$H,'Revenue Analysis'!$D22,'Data Repository Table'!$D:$D,'Revenue Analysis'!I$10)</f>
        <v>3304526.302699999</v>
      </c>
      <c r="J22" s="156">
        <f>SUMIFS('Data Repository Table'!$J:$J,'Data Repository Table'!$A:$A,"Financial Actual",'Data Repository Table'!$C:$C,'Revenue Analysis'!$A22,'Data Repository Table'!$B:$B,'Revenue Analysis'!$B22,'Data Repository Table'!$G:$G,'Revenue Analysis'!$C22,'Data Repository Table'!$H:$H,'Revenue Analysis'!$D22,'Data Repository Table'!$D:$D,'Revenue Analysis'!J$10)</f>
        <v>3717818.1323999991</v>
      </c>
      <c r="K22" s="156">
        <f>SUMIFS('Data Repository Table'!$J:$J,'Data Repository Table'!$A:$A,"Financial Actual",'Data Repository Table'!$C:$C,'Revenue Analysis'!$A22,'Data Repository Table'!$B:$B,'Revenue Analysis'!$B22,'Data Repository Table'!$G:$G,'Revenue Analysis'!$C22,'Data Repository Table'!$H:$H,'Revenue Analysis'!$D22,'Data Repository Table'!$D:$D,'Revenue Analysis'!K$10)</f>
        <v>5340135.9869999988</v>
      </c>
      <c r="L22" s="156">
        <f>SUMIFS('Data Repository Table'!$J:$J,'Data Repository Table'!$A:$A,"Financial Actual",'Data Repository Table'!$C:$C,'Revenue Analysis'!$A22,'Data Repository Table'!$B:$B,'Revenue Analysis'!$B22,'Data Repository Table'!$G:$G,'Revenue Analysis'!$C22,'Data Repository Table'!$H:$H,'Revenue Analysis'!$D22,'Data Repository Table'!$D:$D,'Revenue Analysis'!L$10)</f>
        <v>4844893.7854999984</v>
      </c>
      <c r="M22" s="156">
        <f>SUMIFS('Data Repository Table'!$J:$J,'Data Repository Table'!$A:$A,"Financial Actual",'Data Repository Table'!$C:$C,'Revenue Analysis'!$A22,'Data Repository Table'!$B:$B,'Revenue Analysis'!$B22,'Data Repository Table'!$G:$G,'Revenue Analysis'!$C22,'Data Repository Table'!$H:$H,'Revenue Analysis'!$D22,'Data Repository Table'!$D:$D,'Revenue Analysis'!M$10)</f>
        <v>4692895.9643499991</v>
      </c>
      <c r="N22" s="156">
        <f>SUMIFS('Data Repository Table'!$J:$J,'Data Repository Table'!$A:$A,"Financial Actual",'Data Repository Table'!$C:$C,'Revenue Analysis'!$A22,'Data Repository Table'!$B:$B,'Revenue Analysis'!$B22,'Data Repository Table'!$G:$G,'Revenue Analysis'!$C22,'Data Repository Table'!$H:$H,'Revenue Analysis'!$D22,'Data Repository Table'!$D:$D,'Revenue Analysis'!N$10)</f>
        <v>4886348.3721000003</v>
      </c>
      <c r="O22" s="156">
        <f>SUMIFS('Data Repository Table'!$J:$J,'Data Repository Table'!$A:$A,"Financial Actual",'Data Repository Table'!$C:$C,'Revenue Analysis'!$A22,'Data Repository Table'!$B:$B,'Revenue Analysis'!$B22,'Data Repository Table'!$G:$G,'Revenue Analysis'!$C22,'Data Repository Table'!$H:$H,'Revenue Analysis'!$D22,'Data Repository Table'!$D:$D,'Revenue Analysis'!O$10)</f>
        <v>3494299.084199999</v>
      </c>
      <c r="P22" s="156">
        <f>SUMIFS('Data Repository Table'!$J:$J,'Data Repository Table'!$A:$A,"Financial Actual",'Data Repository Table'!$C:$C,'Revenue Analysis'!$A22,'Data Repository Table'!$B:$B,'Revenue Analysis'!$B22,'Data Repository Table'!$G:$G,'Revenue Analysis'!$C22,'Data Repository Table'!$H:$H,'Revenue Analysis'!$D22,'Data Repository Table'!$D:$D,'Revenue Analysis'!P$10)</f>
        <v>3861439.9598999987</v>
      </c>
      <c r="Q22" s="156">
        <f t="shared" si="0"/>
        <v>49244888.96814999</v>
      </c>
    </row>
    <row r="23" spans="1:22" s="84" customFormat="1" ht="27.95" customHeight="1" x14ac:dyDescent="0.25">
      <c r="A23" s="87"/>
      <c r="B23" s="87"/>
      <c r="C23" s="87"/>
      <c r="D23" s="87"/>
      <c r="E23" s="156"/>
      <c r="F23" s="157"/>
      <c r="G23" s="157"/>
      <c r="H23" s="157"/>
      <c r="I23" s="157"/>
      <c r="J23" s="157"/>
      <c r="K23" s="157"/>
      <c r="L23" s="157"/>
      <c r="M23" s="157"/>
      <c r="N23" s="157"/>
      <c r="O23" s="157"/>
      <c r="P23" s="157"/>
      <c r="Q23" s="156"/>
    </row>
    <row r="24" spans="1:22" ht="27.95" customHeight="1" x14ac:dyDescent="0.25">
      <c r="A24" s="80" t="s">
        <v>48</v>
      </c>
      <c r="B24" s="80" t="s">
        <v>38</v>
      </c>
      <c r="C24" s="80" t="s">
        <v>41</v>
      </c>
      <c r="D24" s="80" t="s">
        <v>42</v>
      </c>
      <c r="E24" s="156">
        <f>SUMIFS('Data Repository Table'!$J:$J,'Data Repository Table'!$A:$A,"Financial Actual",'Data Repository Table'!$C:$C,'Revenue Analysis'!$A24,'Data Repository Table'!$B:$B,'Revenue Analysis'!$B24,'Data Repository Table'!$G:$G,'Revenue Analysis'!$C24,'Data Repository Table'!$H:$H,'Revenue Analysis'!$D24,'Data Repository Table'!$D:$D,'Revenue Analysis'!E$10)</f>
        <v>1766228.7212499999</v>
      </c>
      <c r="F24" s="156">
        <f>SUMIFS('Data Repository Table'!$J:$J,'Data Repository Table'!$A:$A,"Financial Actual",'Data Repository Table'!$C:$C,'Revenue Analysis'!$A24,'Data Repository Table'!$B:$B,'Revenue Analysis'!$B24,'Data Repository Table'!$G:$G,'Revenue Analysis'!$C24,'Data Repository Table'!$H:$H,'Revenue Analysis'!$D24,'Data Repository Table'!$D:$D,'Revenue Analysis'!F$10)</f>
        <v>1951422.76125</v>
      </c>
      <c r="G24" s="156">
        <f>SUMIFS('Data Repository Table'!$J:$J,'Data Repository Table'!$A:$A,"Financial Actual",'Data Repository Table'!$C:$C,'Revenue Analysis'!$A24,'Data Repository Table'!$B:$B,'Revenue Analysis'!$B24,'Data Repository Table'!$G:$G,'Revenue Analysis'!$C24,'Data Repository Table'!$H:$H,'Revenue Analysis'!$D24,'Data Repository Table'!$D:$D,'Revenue Analysis'!G$10)</f>
        <v>1699371.23875</v>
      </c>
      <c r="H24" s="156">
        <f>SUMIFS('Data Repository Table'!$J:$J,'Data Repository Table'!$A:$A,"Financial Actual",'Data Repository Table'!$C:$C,'Revenue Analysis'!$A24,'Data Repository Table'!$B:$B,'Revenue Analysis'!$B24,'Data Repository Table'!$G:$G,'Revenue Analysis'!$C24,'Data Repository Table'!$H:$H,'Revenue Analysis'!$D24,'Data Repository Table'!$D:$D,'Revenue Analysis'!H$10)</f>
        <v>1502189.2037500001</v>
      </c>
      <c r="I24" s="156">
        <f>SUMIFS('Data Repository Table'!$J:$J,'Data Repository Table'!$A:$A,"Financial Actual",'Data Repository Table'!$C:$C,'Revenue Analysis'!$A24,'Data Repository Table'!$B:$B,'Revenue Analysis'!$B24,'Data Repository Table'!$G:$G,'Revenue Analysis'!$C24,'Data Repository Table'!$H:$H,'Revenue Analysis'!$D24,'Data Repository Table'!$D:$D,'Revenue Analysis'!I$10)</f>
        <v>1650239.5062500001</v>
      </c>
      <c r="J24" s="156">
        <f>SUMIFS('Data Repository Table'!$J:$J,'Data Repository Table'!$A:$A,"Financial Actual",'Data Repository Table'!$C:$C,'Revenue Analysis'!$A24,'Data Repository Table'!$B:$B,'Revenue Analysis'!$B24,'Data Repository Table'!$G:$G,'Revenue Analysis'!$C24,'Data Repository Table'!$H:$H,'Revenue Analysis'!$D24,'Data Repository Table'!$D:$D,'Revenue Analysis'!J$10)</f>
        <v>1406546.085</v>
      </c>
      <c r="K24" s="156">
        <f>SUMIFS('Data Repository Table'!$J:$J,'Data Repository Table'!$A:$A,"Financial Actual",'Data Repository Table'!$C:$C,'Revenue Analysis'!$A24,'Data Repository Table'!$B:$B,'Revenue Analysis'!$B24,'Data Repository Table'!$G:$G,'Revenue Analysis'!$C24,'Data Repository Table'!$H:$H,'Revenue Analysis'!$D24,'Data Repository Table'!$D:$D,'Revenue Analysis'!K$10)</f>
        <v>2151540.1949999998</v>
      </c>
      <c r="L24" s="156">
        <f>SUMIFS('Data Repository Table'!$J:$J,'Data Repository Table'!$A:$A,"Financial Actual",'Data Repository Table'!$C:$C,'Revenue Analysis'!$A24,'Data Repository Table'!$B:$B,'Revenue Analysis'!$B24,'Data Repository Table'!$G:$G,'Revenue Analysis'!$C24,'Data Repository Table'!$H:$H,'Revenue Analysis'!$D24,'Data Repository Table'!$D:$D,'Revenue Analysis'!L$10)</f>
        <v>2191228.2262499998</v>
      </c>
      <c r="M24" s="156">
        <f>SUMIFS('Data Repository Table'!$J:$J,'Data Repository Table'!$A:$A,"Financial Actual",'Data Repository Table'!$C:$C,'Revenue Analysis'!$A24,'Data Repository Table'!$B:$B,'Revenue Analysis'!$B24,'Data Repository Table'!$G:$G,'Revenue Analysis'!$C24,'Data Repository Table'!$H:$H,'Revenue Analysis'!$D24,'Data Repository Table'!$D:$D,'Revenue Analysis'!M$10)</f>
        <v>1965526.61625</v>
      </c>
      <c r="N24" s="156">
        <f>SUMIFS('Data Repository Table'!$J:$J,'Data Repository Table'!$A:$A,"Financial Actual",'Data Repository Table'!$C:$C,'Revenue Analysis'!$A24,'Data Repository Table'!$B:$B,'Revenue Analysis'!$B24,'Data Repository Table'!$G:$G,'Revenue Analysis'!$C24,'Data Repository Table'!$H:$H,'Revenue Analysis'!$D24,'Data Repository Table'!$D:$D,'Revenue Analysis'!N$10)</f>
        <v>2084911.36</v>
      </c>
      <c r="O24" s="156">
        <f>SUMIFS('Data Repository Table'!$J:$J,'Data Repository Table'!$A:$A,"Financial Actual",'Data Repository Table'!$C:$C,'Revenue Analysis'!$A24,'Data Repository Table'!$B:$B,'Revenue Analysis'!$B24,'Data Repository Table'!$G:$G,'Revenue Analysis'!$C24,'Data Repository Table'!$H:$H,'Revenue Analysis'!$D24,'Data Repository Table'!$D:$D,'Revenue Analysis'!O$10)</f>
        <v>2053699.35375</v>
      </c>
      <c r="P24" s="156">
        <f>SUMIFS('Data Repository Table'!$J:$J,'Data Repository Table'!$A:$A,"Financial Actual",'Data Repository Table'!$C:$C,'Revenue Analysis'!$A24,'Data Repository Table'!$B:$B,'Revenue Analysis'!$B24,'Data Repository Table'!$G:$G,'Revenue Analysis'!$C24,'Data Repository Table'!$H:$H,'Revenue Analysis'!$D24,'Data Repository Table'!$D:$D,'Revenue Analysis'!P$10)</f>
        <v>2197266.9237500001</v>
      </c>
      <c r="Q24" s="156">
        <f t="shared" si="0"/>
        <v>22620170.191250004</v>
      </c>
    </row>
    <row r="25" spans="1:22" ht="27.95" customHeight="1" x14ac:dyDescent="0.25">
      <c r="A25" s="80" t="s">
        <v>48</v>
      </c>
      <c r="B25" s="80" t="s">
        <v>38</v>
      </c>
      <c r="C25" s="80" t="s">
        <v>41</v>
      </c>
      <c r="D25" s="80" t="s">
        <v>44</v>
      </c>
      <c r="E25" s="156">
        <f>SUMIFS('Data Repository Table'!$J:$J,'Data Repository Table'!$A:$A,"Financial Actual",'Data Repository Table'!$C:$C,'Revenue Analysis'!$A25,'Data Repository Table'!$B:$B,'Revenue Analysis'!$B25,'Data Repository Table'!$G:$G,'Revenue Analysis'!$C25,'Data Repository Table'!$H:$H,'Revenue Analysis'!$D25,'Data Repository Table'!$D:$D,'Revenue Analysis'!E$10)</f>
        <v>3532457.4424999999</v>
      </c>
      <c r="F25" s="156">
        <f>SUMIFS('Data Repository Table'!$J:$J,'Data Repository Table'!$A:$A,"Financial Actual",'Data Repository Table'!$C:$C,'Revenue Analysis'!$A25,'Data Repository Table'!$B:$B,'Revenue Analysis'!$B25,'Data Repository Table'!$G:$G,'Revenue Analysis'!$C25,'Data Repository Table'!$H:$H,'Revenue Analysis'!$D25,'Data Repository Table'!$D:$D,'Revenue Analysis'!F$10)</f>
        <v>3902845.5225</v>
      </c>
      <c r="G25" s="156">
        <f>SUMIFS('Data Repository Table'!$J:$J,'Data Repository Table'!$A:$A,"Financial Actual",'Data Repository Table'!$C:$C,'Revenue Analysis'!$A25,'Data Repository Table'!$B:$B,'Revenue Analysis'!$B25,'Data Repository Table'!$G:$G,'Revenue Analysis'!$C25,'Data Repository Table'!$H:$H,'Revenue Analysis'!$D25,'Data Repository Table'!$D:$D,'Revenue Analysis'!G$10)</f>
        <v>3398742.4775</v>
      </c>
      <c r="H25" s="156">
        <f>SUMIFS('Data Repository Table'!$J:$J,'Data Repository Table'!$A:$A,"Financial Actual",'Data Repository Table'!$C:$C,'Revenue Analysis'!$A25,'Data Repository Table'!$B:$B,'Revenue Analysis'!$B25,'Data Repository Table'!$G:$G,'Revenue Analysis'!$C25,'Data Repository Table'!$H:$H,'Revenue Analysis'!$D25,'Data Repository Table'!$D:$D,'Revenue Analysis'!H$10)</f>
        <v>3004378.4075000002</v>
      </c>
      <c r="I25" s="156">
        <f>SUMIFS('Data Repository Table'!$J:$J,'Data Repository Table'!$A:$A,"Financial Actual",'Data Repository Table'!$C:$C,'Revenue Analysis'!$A25,'Data Repository Table'!$B:$B,'Revenue Analysis'!$B25,'Data Repository Table'!$G:$G,'Revenue Analysis'!$C25,'Data Repository Table'!$H:$H,'Revenue Analysis'!$D25,'Data Repository Table'!$D:$D,'Revenue Analysis'!I$10)</f>
        <v>3300479.0125000002</v>
      </c>
      <c r="J25" s="156">
        <f>SUMIFS('Data Repository Table'!$J:$J,'Data Repository Table'!$A:$A,"Financial Actual",'Data Repository Table'!$C:$C,'Revenue Analysis'!$A25,'Data Repository Table'!$B:$B,'Revenue Analysis'!$B25,'Data Repository Table'!$G:$G,'Revenue Analysis'!$C25,'Data Repository Table'!$H:$H,'Revenue Analysis'!$D25,'Data Repository Table'!$D:$D,'Revenue Analysis'!J$10)</f>
        <v>2813092.17</v>
      </c>
      <c r="K25" s="156">
        <f>SUMIFS('Data Repository Table'!$J:$J,'Data Repository Table'!$A:$A,"Financial Actual",'Data Repository Table'!$C:$C,'Revenue Analysis'!$A25,'Data Repository Table'!$B:$B,'Revenue Analysis'!$B25,'Data Repository Table'!$G:$G,'Revenue Analysis'!$C25,'Data Repository Table'!$H:$H,'Revenue Analysis'!$D25,'Data Repository Table'!$D:$D,'Revenue Analysis'!K$10)</f>
        <v>4303080.3899999997</v>
      </c>
      <c r="L25" s="156">
        <f>SUMIFS('Data Repository Table'!$J:$J,'Data Repository Table'!$A:$A,"Financial Actual",'Data Repository Table'!$C:$C,'Revenue Analysis'!$A25,'Data Repository Table'!$B:$B,'Revenue Analysis'!$B25,'Data Repository Table'!$G:$G,'Revenue Analysis'!$C25,'Data Repository Table'!$H:$H,'Revenue Analysis'!$D25,'Data Repository Table'!$D:$D,'Revenue Analysis'!L$10)</f>
        <v>4382456.4524999997</v>
      </c>
      <c r="M25" s="156">
        <f>SUMIFS('Data Repository Table'!$J:$J,'Data Repository Table'!$A:$A,"Financial Actual",'Data Repository Table'!$C:$C,'Revenue Analysis'!$A25,'Data Repository Table'!$B:$B,'Revenue Analysis'!$B25,'Data Repository Table'!$G:$G,'Revenue Analysis'!$C25,'Data Repository Table'!$H:$H,'Revenue Analysis'!$D25,'Data Repository Table'!$D:$D,'Revenue Analysis'!M$10)</f>
        <v>3931053.2324999999</v>
      </c>
      <c r="N25" s="156">
        <f>SUMIFS('Data Repository Table'!$J:$J,'Data Repository Table'!$A:$A,"Financial Actual",'Data Repository Table'!$C:$C,'Revenue Analysis'!$A25,'Data Repository Table'!$B:$B,'Revenue Analysis'!$B25,'Data Repository Table'!$G:$G,'Revenue Analysis'!$C25,'Data Repository Table'!$H:$H,'Revenue Analysis'!$D25,'Data Repository Table'!$D:$D,'Revenue Analysis'!N$10)</f>
        <v>4169822.72</v>
      </c>
      <c r="O25" s="156">
        <f>SUMIFS('Data Repository Table'!$J:$J,'Data Repository Table'!$A:$A,"Financial Actual",'Data Repository Table'!$C:$C,'Revenue Analysis'!$A25,'Data Repository Table'!$B:$B,'Revenue Analysis'!$B25,'Data Repository Table'!$G:$G,'Revenue Analysis'!$C25,'Data Repository Table'!$H:$H,'Revenue Analysis'!$D25,'Data Repository Table'!$D:$D,'Revenue Analysis'!O$10)</f>
        <v>4107398.7075</v>
      </c>
      <c r="P25" s="156">
        <f>SUMIFS('Data Repository Table'!$J:$J,'Data Repository Table'!$A:$A,"Financial Actual",'Data Repository Table'!$C:$C,'Revenue Analysis'!$A25,'Data Repository Table'!$B:$B,'Revenue Analysis'!$B25,'Data Repository Table'!$G:$G,'Revenue Analysis'!$C25,'Data Repository Table'!$H:$H,'Revenue Analysis'!$D25,'Data Repository Table'!$D:$D,'Revenue Analysis'!P$10)</f>
        <v>4394533.8475000001</v>
      </c>
      <c r="Q25" s="156">
        <f t="shared" si="0"/>
        <v>45240340.382500008</v>
      </c>
    </row>
    <row r="26" spans="1:22" ht="27.95" customHeight="1" x14ac:dyDescent="0.25">
      <c r="A26" s="80" t="s">
        <v>48</v>
      </c>
      <c r="B26" s="80" t="s">
        <v>38</v>
      </c>
      <c r="C26" s="80" t="s">
        <v>45</v>
      </c>
      <c r="D26" s="80" t="s">
        <v>42</v>
      </c>
      <c r="E26" s="156">
        <f>SUMIFS('Data Repository Table'!$J:$J,'Data Repository Table'!$A:$A,"Financial Actual",'Data Repository Table'!$C:$C,'Revenue Analysis'!$A26,'Data Repository Table'!$B:$B,'Revenue Analysis'!$B26,'Data Repository Table'!$G:$G,'Revenue Analysis'!$C26,'Data Repository Table'!$H:$H,'Revenue Analysis'!$D26,'Data Repository Table'!$D:$D,'Revenue Analysis'!E$10)</f>
        <v>1554281.2747</v>
      </c>
      <c r="F26" s="156">
        <f>SUMIFS('Data Repository Table'!$J:$J,'Data Repository Table'!$A:$A,"Financial Actual",'Data Repository Table'!$C:$C,'Revenue Analysis'!$A26,'Data Repository Table'!$B:$B,'Revenue Analysis'!$B26,'Data Repository Table'!$G:$G,'Revenue Analysis'!$C26,'Data Repository Table'!$H:$H,'Revenue Analysis'!$D26,'Data Repository Table'!$D:$D,'Revenue Analysis'!F$10)</f>
        <v>1717252.0299</v>
      </c>
      <c r="G26" s="156">
        <f>SUMIFS('Data Repository Table'!$J:$J,'Data Repository Table'!$A:$A,"Financial Actual",'Data Repository Table'!$C:$C,'Revenue Analysis'!$A26,'Data Repository Table'!$B:$B,'Revenue Analysis'!$B26,'Data Repository Table'!$G:$G,'Revenue Analysis'!$C26,'Data Repository Table'!$H:$H,'Revenue Analysis'!$D26,'Data Repository Table'!$D:$D,'Revenue Analysis'!G$10)</f>
        <v>1495446.6901</v>
      </c>
      <c r="H26" s="156">
        <f>SUMIFS('Data Repository Table'!$J:$J,'Data Repository Table'!$A:$A,"Financial Actual",'Data Repository Table'!$C:$C,'Revenue Analysis'!$A26,'Data Repository Table'!$B:$B,'Revenue Analysis'!$B26,'Data Repository Table'!$G:$G,'Revenue Analysis'!$C26,'Data Repository Table'!$H:$H,'Revenue Analysis'!$D26,'Data Repository Table'!$D:$D,'Revenue Analysis'!H$10)</f>
        <v>1321926.4993</v>
      </c>
      <c r="I26" s="156">
        <f>SUMIFS('Data Repository Table'!$J:$J,'Data Repository Table'!$A:$A,"Financial Actual",'Data Repository Table'!$C:$C,'Revenue Analysis'!$A26,'Data Repository Table'!$B:$B,'Revenue Analysis'!$B26,'Data Repository Table'!$G:$G,'Revenue Analysis'!$C26,'Data Repository Table'!$H:$H,'Revenue Analysis'!$D26,'Data Repository Table'!$D:$D,'Revenue Analysis'!I$10)</f>
        <v>1452210.7655</v>
      </c>
      <c r="J26" s="156">
        <f>SUMIFS('Data Repository Table'!$J:$J,'Data Repository Table'!$A:$A,"Financial Actual",'Data Repository Table'!$C:$C,'Revenue Analysis'!$A26,'Data Repository Table'!$B:$B,'Revenue Analysis'!$B26,'Data Repository Table'!$G:$G,'Revenue Analysis'!$C26,'Data Repository Table'!$H:$H,'Revenue Analysis'!$D26,'Data Repository Table'!$D:$D,'Revenue Analysis'!J$10)</f>
        <v>1237760.5548</v>
      </c>
      <c r="K26" s="156">
        <f>SUMIFS('Data Repository Table'!$J:$J,'Data Repository Table'!$A:$A,"Financial Actual",'Data Repository Table'!$C:$C,'Revenue Analysis'!$A26,'Data Repository Table'!$B:$B,'Revenue Analysis'!$B26,'Data Repository Table'!$G:$G,'Revenue Analysis'!$C26,'Data Repository Table'!$H:$H,'Revenue Analysis'!$D26,'Data Repository Table'!$D:$D,'Revenue Analysis'!K$10)</f>
        <v>1893355.3716</v>
      </c>
      <c r="L26" s="156">
        <f>SUMIFS('Data Repository Table'!$J:$J,'Data Repository Table'!$A:$A,"Financial Actual",'Data Repository Table'!$C:$C,'Revenue Analysis'!$A26,'Data Repository Table'!$B:$B,'Revenue Analysis'!$B26,'Data Repository Table'!$G:$G,'Revenue Analysis'!$C26,'Data Repository Table'!$H:$H,'Revenue Analysis'!$D26,'Data Repository Table'!$D:$D,'Revenue Analysis'!L$10)</f>
        <v>1928280.8390999998</v>
      </c>
      <c r="M26" s="156">
        <f>SUMIFS('Data Repository Table'!$J:$J,'Data Repository Table'!$A:$A,"Financial Actual",'Data Repository Table'!$C:$C,'Revenue Analysis'!$A26,'Data Repository Table'!$B:$B,'Revenue Analysis'!$B26,'Data Repository Table'!$G:$G,'Revenue Analysis'!$C26,'Data Repository Table'!$H:$H,'Revenue Analysis'!$D26,'Data Repository Table'!$D:$D,'Revenue Analysis'!M$10)</f>
        <v>1729663.4223</v>
      </c>
      <c r="N26" s="156">
        <f>SUMIFS('Data Repository Table'!$J:$J,'Data Repository Table'!$A:$A,"Financial Actual",'Data Repository Table'!$C:$C,'Revenue Analysis'!$A26,'Data Repository Table'!$B:$B,'Revenue Analysis'!$B26,'Data Repository Table'!$G:$G,'Revenue Analysis'!$C26,'Data Repository Table'!$H:$H,'Revenue Analysis'!$D26,'Data Repository Table'!$D:$D,'Revenue Analysis'!N$10)</f>
        <v>1834721.9968000001</v>
      </c>
      <c r="O26" s="156">
        <f>SUMIFS('Data Repository Table'!$J:$J,'Data Repository Table'!$A:$A,"Financial Actual",'Data Repository Table'!$C:$C,'Revenue Analysis'!$A26,'Data Repository Table'!$B:$B,'Revenue Analysis'!$B26,'Data Repository Table'!$G:$G,'Revenue Analysis'!$C26,'Data Repository Table'!$H:$H,'Revenue Analysis'!$D26,'Data Repository Table'!$D:$D,'Revenue Analysis'!O$10)</f>
        <v>1807255.4313000001</v>
      </c>
      <c r="P26" s="156">
        <f>SUMIFS('Data Repository Table'!$J:$J,'Data Repository Table'!$A:$A,"Financial Actual",'Data Repository Table'!$C:$C,'Revenue Analysis'!$A26,'Data Repository Table'!$B:$B,'Revenue Analysis'!$B26,'Data Repository Table'!$G:$G,'Revenue Analysis'!$C26,'Data Repository Table'!$H:$H,'Revenue Analysis'!$D26,'Data Repository Table'!$D:$D,'Revenue Analysis'!P$10)</f>
        <v>1933594.8929000001</v>
      </c>
      <c r="Q26" s="156">
        <f t="shared" si="0"/>
        <v>19905749.768300001</v>
      </c>
    </row>
    <row r="27" spans="1:22" ht="27.95" customHeight="1" x14ac:dyDescent="0.25">
      <c r="A27" s="80" t="s">
        <v>48</v>
      </c>
      <c r="B27" s="80" t="s">
        <v>38</v>
      </c>
      <c r="C27" s="80" t="s">
        <v>45</v>
      </c>
      <c r="D27" s="80" t="s">
        <v>44</v>
      </c>
      <c r="E27" s="156">
        <f>SUMIFS('Data Repository Table'!$J:$J,'Data Repository Table'!$A:$A,"Financial Actual",'Data Repository Table'!$C:$C,'Revenue Analysis'!$A27,'Data Repository Table'!$B:$B,'Revenue Analysis'!$B27,'Data Repository Table'!$G:$G,'Revenue Analysis'!$C27,'Data Repository Table'!$H:$H,'Revenue Analysis'!$D27,'Data Repository Table'!$D:$D,'Revenue Analysis'!E$10)</f>
        <v>2825965.9539999999</v>
      </c>
      <c r="F27" s="156">
        <f>SUMIFS('Data Repository Table'!$J:$J,'Data Repository Table'!$A:$A,"Financial Actual",'Data Repository Table'!$C:$C,'Revenue Analysis'!$A27,'Data Repository Table'!$B:$B,'Revenue Analysis'!$B27,'Data Repository Table'!$G:$G,'Revenue Analysis'!$C27,'Data Repository Table'!$H:$H,'Revenue Analysis'!$D27,'Data Repository Table'!$D:$D,'Revenue Analysis'!F$10)</f>
        <v>2122276.4180000001</v>
      </c>
      <c r="G27" s="156">
        <f>SUMIFS('Data Repository Table'!$J:$J,'Data Repository Table'!$A:$A,"Financial Actual",'Data Repository Table'!$C:$C,'Revenue Analysis'!$A27,'Data Repository Table'!$B:$B,'Revenue Analysis'!$B27,'Data Repository Table'!$G:$G,'Revenue Analysis'!$C27,'Data Repository Table'!$H:$H,'Revenue Analysis'!$D27,'Data Repository Table'!$D:$D,'Revenue Analysis'!G$10)</f>
        <v>3718993.9819999998</v>
      </c>
      <c r="H27" s="156">
        <f>SUMIFS('Data Repository Table'!$J:$J,'Data Repository Table'!$A:$A,"Financial Actual",'Data Repository Table'!$C:$C,'Revenue Analysis'!$A27,'Data Repository Table'!$B:$B,'Revenue Analysis'!$B27,'Data Repository Table'!$G:$G,'Revenue Analysis'!$C27,'Data Repository Table'!$H:$H,'Revenue Analysis'!$D27,'Data Repository Table'!$D:$D,'Revenue Analysis'!H$10)</f>
        <v>3403502.7259999998</v>
      </c>
      <c r="I27" s="156">
        <f>SUMIFS('Data Repository Table'!$J:$J,'Data Repository Table'!$A:$A,"Financial Actual",'Data Repository Table'!$C:$C,'Revenue Analysis'!$A27,'Data Repository Table'!$B:$B,'Revenue Analysis'!$B27,'Data Repository Table'!$G:$G,'Revenue Analysis'!$C27,'Data Repository Table'!$H:$H,'Revenue Analysis'!$D27,'Data Repository Table'!$D:$D,'Revenue Analysis'!I$10)</f>
        <v>2640383.2100000004</v>
      </c>
      <c r="J27" s="156">
        <f>SUMIFS('Data Repository Table'!$J:$J,'Data Repository Table'!$A:$A,"Financial Actual",'Data Repository Table'!$C:$C,'Revenue Analysis'!$A27,'Data Repository Table'!$B:$B,'Revenue Analysis'!$B27,'Data Repository Table'!$G:$G,'Revenue Analysis'!$C27,'Data Repository Table'!$H:$H,'Revenue Analysis'!$D27,'Data Repository Table'!$D:$D,'Revenue Analysis'!J$10)</f>
        <v>3250473.736</v>
      </c>
      <c r="K27" s="156">
        <f>SUMIFS('Data Repository Table'!$J:$J,'Data Repository Table'!$A:$A,"Financial Actual",'Data Repository Table'!$C:$C,'Revenue Analysis'!$A27,'Data Repository Table'!$B:$B,'Revenue Analysis'!$B27,'Data Repository Table'!$G:$G,'Revenue Analysis'!$C27,'Data Repository Table'!$H:$H,'Revenue Analysis'!$D27,'Data Repository Table'!$D:$D,'Revenue Analysis'!K$10)</f>
        <v>3442464.3119999999</v>
      </c>
      <c r="L27" s="156">
        <f>SUMIFS('Data Repository Table'!$J:$J,'Data Repository Table'!$A:$A,"Financial Actual",'Data Repository Table'!$C:$C,'Revenue Analysis'!$A27,'Data Repository Table'!$B:$B,'Revenue Analysis'!$B27,'Data Repository Table'!$G:$G,'Revenue Analysis'!$C27,'Data Repository Table'!$H:$H,'Revenue Analysis'!$D27,'Data Repository Table'!$D:$D,'Revenue Analysis'!L$10)</f>
        <v>3505965.162</v>
      </c>
      <c r="M27" s="156">
        <f>SUMIFS('Data Repository Table'!$J:$J,'Data Repository Table'!$A:$A,"Financial Actual",'Data Repository Table'!$C:$C,'Revenue Analysis'!$A27,'Data Repository Table'!$B:$B,'Revenue Analysis'!$B27,'Data Repository Table'!$G:$G,'Revenue Analysis'!$C27,'Data Repository Table'!$H:$H,'Revenue Analysis'!$D27,'Data Repository Table'!$D:$D,'Revenue Analysis'!M$10)</f>
        <v>3144842.5860000001</v>
      </c>
      <c r="N27" s="156">
        <f>SUMIFS('Data Repository Table'!$J:$J,'Data Repository Table'!$A:$A,"Financial Actual",'Data Repository Table'!$C:$C,'Revenue Analysis'!$A27,'Data Repository Table'!$B:$B,'Revenue Analysis'!$B27,'Data Repository Table'!$G:$G,'Revenue Analysis'!$C27,'Data Repository Table'!$H:$H,'Revenue Analysis'!$D27,'Data Repository Table'!$D:$D,'Revenue Analysis'!N$10)</f>
        <v>3335858.1760000004</v>
      </c>
      <c r="O27" s="156">
        <f>SUMIFS('Data Repository Table'!$J:$J,'Data Repository Table'!$A:$A,"Financial Actual",'Data Repository Table'!$C:$C,'Revenue Analysis'!$A27,'Data Repository Table'!$B:$B,'Revenue Analysis'!$B27,'Data Repository Table'!$G:$G,'Revenue Analysis'!$C27,'Data Repository Table'!$H:$H,'Revenue Analysis'!$D27,'Data Repository Table'!$D:$D,'Revenue Analysis'!O$10)</f>
        <v>3285918.966</v>
      </c>
      <c r="P27" s="156">
        <f>SUMIFS('Data Repository Table'!$J:$J,'Data Repository Table'!$A:$A,"Financial Actual",'Data Repository Table'!$C:$C,'Revenue Analysis'!$A27,'Data Repository Table'!$B:$B,'Revenue Analysis'!$B27,'Data Repository Table'!$G:$G,'Revenue Analysis'!$C27,'Data Repository Table'!$H:$H,'Revenue Analysis'!$D27,'Data Repository Table'!$D:$D,'Revenue Analysis'!P$10)</f>
        <v>3515627.0780000002</v>
      </c>
      <c r="Q27" s="156">
        <f t="shared" si="0"/>
        <v>38192272.306000002</v>
      </c>
    </row>
    <row r="28" spans="1:22" ht="27.95" customHeight="1" x14ac:dyDescent="0.25">
      <c r="A28" s="80" t="s">
        <v>48</v>
      </c>
      <c r="B28" s="80" t="s">
        <v>38</v>
      </c>
      <c r="C28" s="80" t="s">
        <v>46</v>
      </c>
      <c r="D28" s="80" t="s">
        <v>42</v>
      </c>
      <c r="E28" s="156">
        <f>SUMIFS('Data Repository Table'!$J:$J,'Data Repository Table'!$A:$A,"Financial Actual",'Data Repository Table'!$C:$C,'Revenue Analysis'!$A28,'Data Repository Table'!$B:$B,'Revenue Analysis'!$B28,'Data Repository Table'!$G:$G,'Revenue Analysis'!$C28,'Data Repository Table'!$H:$H,'Revenue Analysis'!$D28,'Data Repository Table'!$D:$D,'Revenue Analysis'!E$10)</f>
        <v>3037913.400549999</v>
      </c>
      <c r="F28" s="156">
        <f>SUMIFS('Data Repository Table'!$J:$J,'Data Repository Table'!$A:$A,"Financial Actual",'Data Repository Table'!$C:$C,'Revenue Analysis'!$A28,'Data Repository Table'!$B:$B,'Revenue Analysis'!$B28,'Data Repository Table'!$G:$G,'Revenue Analysis'!$C28,'Data Repository Table'!$H:$H,'Revenue Analysis'!$D28,'Data Repository Table'!$D:$D,'Revenue Analysis'!F$10)</f>
        <v>3356447.1493499991</v>
      </c>
      <c r="G28" s="156">
        <f>SUMIFS('Data Repository Table'!$J:$J,'Data Repository Table'!$A:$A,"Financial Actual",'Data Repository Table'!$C:$C,'Revenue Analysis'!$A28,'Data Repository Table'!$B:$B,'Revenue Analysis'!$B28,'Data Repository Table'!$G:$G,'Revenue Analysis'!$C28,'Data Repository Table'!$H:$H,'Revenue Analysis'!$D28,'Data Repository Table'!$D:$D,'Revenue Analysis'!G$10)</f>
        <v>2922918.5306499992</v>
      </c>
      <c r="H28" s="156">
        <f>SUMIFS('Data Repository Table'!$J:$J,'Data Repository Table'!$A:$A,"Financial Actual",'Data Repository Table'!$C:$C,'Revenue Analysis'!$A28,'Data Repository Table'!$B:$B,'Revenue Analysis'!$B28,'Data Repository Table'!$G:$G,'Revenue Analysis'!$C28,'Data Repository Table'!$H:$H,'Revenue Analysis'!$D28,'Data Repository Table'!$D:$D,'Revenue Analysis'!H$10)</f>
        <v>2583765.4304499994</v>
      </c>
      <c r="I28" s="156">
        <f>SUMIFS('Data Repository Table'!$J:$J,'Data Repository Table'!$A:$A,"Financial Actual",'Data Repository Table'!$C:$C,'Revenue Analysis'!$A28,'Data Repository Table'!$B:$B,'Revenue Analysis'!$B28,'Data Repository Table'!$G:$G,'Revenue Analysis'!$C28,'Data Repository Table'!$H:$H,'Revenue Analysis'!$D28,'Data Repository Table'!$D:$D,'Revenue Analysis'!I$10)</f>
        <v>2838411.9507499994</v>
      </c>
      <c r="J28" s="156">
        <f>SUMIFS('Data Repository Table'!$J:$J,'Data Repository Table'!$A:$A,"Financial Actual",'Data Repository Table'!$C:$C,'Revenue Analysis'!$A28,'Data Repository Table'!$B:$B,'Revenue Analysis'!$B28,'Data Repository Table'!$G:$G,'Revenue Analysis'!$C28,'Data Repository Table'!$H:$H,'Revenue Analysis'!$D28,'Data Repository Table'!$D:$D,'Revenue Analysis'!J$10)</f>
        <v>2419259.2661999995</v>
      </c>
      <c r="K28" s="156">
        <f>SUMIFS('Data Repository Table'!$J:$J,'Data Repository Table'!$A:$A,"Financial Actual",'Data Repository Table'!$C:$C,'Revenue Analysis'!$A28,'Data Repository Table'!$B:$B,'Revenue Analysis'!$B28,'Data Repository Table'!$G:$G,'Revenue Analysis'!$C28,'Data Repository Table'!$H:$H,'Revenue Analysis'!$D28,'Data Repository Table'!$D:$D,'Revenue Analysis'!K$10)</f>
        <v>3700649.1353999986</v>
      </c>
      <c r="L28" s="156">
        <f>SUMIFS('Data Repository Table'!$J:$J,'Data Repository Table'!$A:$A,"Financial Actual",'Data Repository Table'!$C:$C,'Revenue Analysis'!$A28,'Data Repository Table'!$B:$B,'Revenue Analysis'!$B28,'Data Repository Table'!$G:$G,'Revenue Analysis'!$C28,'Data Repository Table'!$H:$H,'Revenue Analysis'!$D28,'Data Repository Table'!$D:$D,'Revenue Analysis'!L$10)</f>
        <v>3768912.5491499985</v>
      </c>
      <c r="M28" s="156">
        <f>SUMIFS('Data Repository Table'!$J:$J,'Data Repository Table'!$A:$A,"Financial Actual",'Data Repository Table'!$C:$C,'Revenue Analysis'!$A28,'Data Repository Table'!$B:$B,'Revenue Analysis'!$B28,'Data Repository Table'!$G:$G,'Revenue Analysis'!$C28,'Data Repository Table'!$H:$H,'Revenue Analysis'!$D28,'Data Repository Table'!$D:$D,'Revenue Analysis'!M$10)</f>
        <v>3380705.7799499989</v>
      </c>
      <c r="N28" s="156">
        <f>SUMIFS('Data Repository Table'!$J:$J,'Data Repository Table'!$A:$A,"Financial Actual",'Data Repository Table'!$C:$C,'Revenue Analysis'!$A28,'Data Repository Table'!$B:$B,'Revenue Analysis'!$B28,'Data Repository Table'!$G:$G,'Revenue Analysis'!$C28,'Data Repository Table'!$H:$H,'Revenue Analysis'!$D28,'Data Repository Table'!$D:$D,'Revenue Analysis'!N$10)</f>
        <v>3586047.5391999991</v>
      </c>
      <c r="O28" s="156">
        <f>SUMIFS('Data Repository Table'!$J:$J,'Data Repository Table'!$A:$A,"Financial Actual",'Data Repository Table'!$C:$C,'Revenue Analysis'!$A28,'Data Repository Table'!$B:$B,'Revenue Analysis'!$B28,'Data Repository Table'!$G:$G,'Revenue Analysis'!$C28,'Data Repository Table'!$H:$H,'Revenue Analysis'!$D28,'Data Repository Table'!$D:$D,'Revenue Analysis'!O$10)</f>
        <v>3032362.88845</v>
      </c>
      <c r="P28" s="156">
        <f>SUMIFS('Data Repository Table'!$J:$J,'Data Repository Table'!$A:$A,"Financial Actual",'Data Repository Table'!$C:$C,'Revenue Analysis'!$A28,'Data Repository Table'!$B:$B,'Revenue Analysis'!$B28,'Data Repository Table'!$G:$G,'Revenue Analysis'!$C28,'Data Repository Table'!$H:$H,'Revenue Analysis'!$D28,'Data Repository Table'!$D:$D,'Revenue Analysis'!P$10)</f>
        <v>3079299.10885</v>
      </c>
      <c r="Q28" s="156">
        <f t="shared" si="0"/>
        <v>37706692.728949994</v>
      </c>
    </row>
    <row r="30" spans="1:22" s="90" customFormat="1" ht="40.5" customHeight="1" x14ac:dyDescent="0.25">
      <c r="A30" s="197" t="s">
        <v>80</v>
      </c>
      <c r="B30" s="198"/>
      <c r="C30" s="198"/>
      <c r="D30" s="198"/>
      <c r="E30" s="198"/>
      <c r="F30" s="198"/>
      <c r="G30" s="198"/>
      <c r="H30" s="198"/>
      <c r="I30" s="198"/>
      <c r="J30" s="198"/>
      <c r="K30" s="198"/>
      <c r="L30" s="198"/>
      <c r="M30" s="198"/>
      <c r="N30" s="198"/>
      <c r="O30" s="198"/>
      <c r="P30" s="198"/>
      <c r="Q30" s="198"/>
      <c r="R30" s="198"/>
      <c r="S30" s="198"/>
      <c r="T30" s="198"/>
      <c r="U30" s="198"/>
      <c r="V30" s="83"/>
    </row>
    <row r="31" spans="1:22" s="90" customFormat="1" ht="27.95" customHeight="1" x14ac:dyDescent="0.25">
      <c r="A31" s="197" t="s">
        <v>81</v>
      </c>
      <c r="B31" s="199"/>
      <c r="C31" s="199"/>
      <c r="D31" s="199"/>
      <c r="E31" s="199"/>
      <c r="F31" s="199"/>
      <c r="G31" s="199"/>
      <c r="H31" s="199"/>
      <c r="I31" s="199"/>
      <c r="J31" s="199"/>
      <c r="K31" s="199"/>
      <c r="L31" s="199"/>
      <c r="M31" s="199"/>
      <c r="N31" s="199"/>
      <c r="O31" s="199"/>
      <c r="P31" s="199"/>
      <c r="Q31" s="199"/>
      <c r="R31" s="199"/>
      <c r="S31" s="199"/>
      <c r="T31" s="199"/>
      <c r="U31" s="199"/>
      <c r="V31" s="199"/>
    </row>
    <row r="32" spans="1:22" s="132" customFormat="1" ht="27.95" customHeight="1" x14ac:dyDescent="0.25">
      <c r="A32" s="136" t="s">
        <v>82</v>
      </c>
      <c r="B32" s="133"/>
      <c r="C32" s="133"/>
      <c r="D32" s="133"/>
      <c r="E32" s="133"/>
      <c r="F32" s="133"/>
      <c r="G32" s="133"/>
      <c r="H32" s="133"/>
      <c r="I32" s="133"/>
      <c r="J32" s="133"/>
      <c r="K32" s="133"/>
      <c r="L32" s="133"/>
      <c r="M32" s="133"/>
      <c r="N32" s="133"/>
      <c r="O32" s="133"/>
      <c r="P32" s="133"/>
      <c r="Q32" s="133"/>
      <c r="R32" s="133"/>
      <c r="S32" s="133"/>
      <c r="T32" s="133"/>
      <c r="U32" s="133"/>
      <c r="V32" s="133"/>
    </row>
    <row r="33" spans="1:22" s="132" customFormat="1" ht="27.95" customHeight="1" x14ac:dyDescent="0.25">
      <c r="A33" s="134" t="s">
        <v>83</v>
      </c>
      <c r="B33" s="135"/>
      <c r="C33" s="135"/>
      <c r="D33" s="133"/>
      <c r="E33" s="133"/>
      <c r="F33" s="133"/>
      <c r="G33" s="133"/>
      <c r="H33" s="133"/>
      <c r="I33" s="133"/>
      <c r="J33" s="133"/>
      <c r="K33" s="133"/>
      <c r="L33" s="133"/>
      <c r="M33" s="133"/>
      <c r="N33" s="133"/>
      <c r="O33" s="133"/>
      <c r="P33" s="133"/>
      <c r="Q33" s="133"/>
      <c r="R33" s="133"/>
      <c r="S33" s="133"/>
      <c r="T33" s="133"/>
      <c r="U33" s="133"/>
      <c r="V33" s="133"/>
    </row>
    <row r="34" spans="1:22" s="132" customFormat="1" ht="27.95" customHeight="1" x14ac:dyDescent="0.25">
      <c r="A34" s="134" t="s">
        <v>84</v>
      </c>
      <c r="B34" s="135"/>
      <c r="C34" s="135"/>
      <c r="D34" s="133"/>
      <c r="E34" s="133"/>
      <c r="F34" s="133"/>
      <c r="G34" s="133"/>
      <c r="H34" s="133"/>
      <c r="I34" s="133"/>
      <c r="J34" s="133"/>
      <c r="K34" s="133"/>
      <c r="L34" s="133"/>
      <c r="M34" s="133"/>
      <c r="N34" s="133"/>
      <c r="O34" s="133"/>
      <c r="P34" s="133"/>
      <c r="Q34" s="133"/>
      <c r="R34" s="133"/>
      <c r="S34" s="133"/>
      <c r="T34" s="133"/>
      <c r="U34" s="133"/>
      <c r="V34" s="133"/>
    </row>
    <row r="35" spans="1:22" s="84" customFormat="1" ht="27.95" customHeight="1" x14ac:dyDescent="0.2">
      <c r="A35" s="85" t="s">
        <v>20</v>
      </c>
      <c r="B35" s="85" t="s">
        <v>77</v>
      </c>
      <c r="C35" s="85" t="s">
        <v>40</v>
      </c>
      <c r="E35" s="86">
        <v>41456</v>
      </c>
      <c r="F35" s="86">
        <v>41487</v>
      </c>
      <c r="G35" s="86">
        <v>41518</v>
      </c>
      <c r="H35" s="86">
        <v>41548</v>
      </c>
      <c r="I35" s="86">
        <v>41579</v>
      </c>
      <c r="J35" s="86">
        <v>41609</v>
      </c>
      <c r="K35" s="86">
        <v>41640</v>
      </c>
      <c r="L35" s="86">
        <v>41671</v>
      </c>
      <c r="M35" s="86">
        <v>41699</v>
      </c>
      <c r="N35" s="86">
        <v>41730</v>
      </c>
      <c r="O35" s="86">
        <v>41760</v>
      </c>
      <c r="P35" s="86">
        <v>41791</v>
      </c>
    </row>
    <row r="36" spans="1:22" s="84" customFormat="1" ht="27.95" customHeight="1" x14ac:dyDescent="0.25">
      <c r="A36" s="85"/>
      <c r="B36" s="85"/>
      <c r="C36" s="85"/>
      <c r="Q36" s="92" t="s">
        <v>79</v>
      </c>
    </row>
    <row r="37" spans="1:22" ht="27.95" customHeight="1" x14ac:dyDescent="0.25">
      <c r="A37" s="80" t="s">
        <v>39</v>
      </c>
      <c r="B37" s="80" t="s">
        <v>38</v>
      </c>
      <c r="C37" s="80" t="s">
        <v>41</v>
      </c>
      <c r="E37" s="186">
        <f>SUMIFS('Data Repository Table'!$J:$J,'Data Repository Table'!$A:$A,"Financial Actual",'Data Repository Table'!$C:$C,'Revenue Analysis'!$A37,'Data Repository Table'!$B:$B,'Revenue Analysis'!$B37,'Data Repository Table'!$G:$G,'Revenue Analysis'!$C37,'Data Repository Table'!$D:$D,'Revenue Analysis'!E$35)</f>
        <v>3094536.9986999994</v>
      </c>
      <c r="F37" s="186">
        <f>SUMIFS('Data Repository Table'!$J:$J,'Data Repository Table'!$A:$A,"Financial Actual",'Data Repository Table'!$C:$C,'Revenue Analysis'!$A37,'Data Repository Table'!$B:$B,'Revenue Analysis'!$B37,'Data Repository Table'!$G:$G,'Revenue Analysis'!$C37,'Data Repository Table'!$D:$D,'Revenue Analysis'!F$35)</f>
        <v>2980521.8105250001</v>
      </c>
      <c r="G37" s="186">
        <f>SUMIFS('Data Repository Table'!$J:$J,'Data Repository Table'!$A:$A,"Financial Actual",'Data Repository Table'!$C:$C,'Revenue Analysis'!$A37,'Data Repository Table'!$B:$B,'Revenue Analysis'!$B37,'Data Repository Table'!$G:$G,'Revenue Analysis'!$C37,'Data Repository Table'!$D:$D,'Revenue Analysis'!G$35)</f>
        <v>2752413.7409999999</v>
      </c>
      <c r="H37" s="186">
        <f>SUMIFS('Data Repository Table'!$J:$J,'Data Repository Table'!$A:$A,"Financial Actual",'Data Repository Table'!$C:$C,'Revenue Analysis'!$A37,'Data Repository Table'!$B:$B,'Revenue Analysis'!$B37,'Data Repository Table'!$G:$G,'Revenue Analysis'!$C37,'Data Repository Table'!$D:$D,'Revenue Analysis'!H$35)</f>
        <v>2732151.9371999996</v>
      </c>
      <c r="I37" s="186">
        <f>SUMIFS('Data Repository Table'!$J:$J,'Data Repository Table'!$A:$A,"Financial Actual",'Data Repository Table'!$C:$C,'Revenue Analysis'!$A37,'Data Repository Table'!$B:$B,'Revenue Analysis'!$B37,'Data Repository Table'!$G:$G,'Revenue Analysis'!$C37,'Data Repository Table'!$D:$D,'Revenue Analysis'!I$35)</f>
        <v>2885028.0122999996</v>
      </c>
      <c r="J37" s="186">
        <f>SUMIFS('Data Repository Table'!$J:$J,'Data Repository Table'!$A:$A,"Financial Actual",'Data Repository Table'!$C:$C,'Revenue Analysis'!$A37,'Data Repository Table'!$B:$B,'Revenue Analysis'!$B37,'Data Repository Table'!$G:$G,'Revenue Analysis'!$C37,'Data Repository Table'!$D:$D,'Revenue Analysis'!J$35)</f>
        <v>2815308.3782250006</v>
      </c>
      <c r="K37" s="186">
        <f>SUMIFS('Data Repository Table'!$J:$J,'Data Repository Table'!$A:$A,"Financial Actual",'Data Repository Table'!$C:$C,'Revenue Analysis'!$A37,'Data Repository Table'!$B:$B,'Revenue Analysis'!$B37,'Data Repository Table'!$G:$G,'Revenue Analysis'!$C37,'Data Repository Table'!$D:$D,'Revenue Analysis'!K$35)</f>
        <v>4092821.3597249994</v>
      </c>
      <c r="L37" s="186">
        <f>SUMIFS('Data Repository Table'!$J:$J,'Data Repository Table'!$A:$A,"Financial Actual",'Data Repository Table'!$C:$C,'Revenue Analysis'!$A37,'Data Repository Table'!$B:$B,'Revenue Analysis'!$B37,'Data Repository Table'!$G:$G,'Revenue Analysis'!$C37,'Data Repository Table'!$D:$D,'Revenue Analysis'!L$35)</f>
        <v>3622839.5636999998</v>
      </c>
      <c r="M37" s="186">
        <f>SUMIFS('Data Repository Table'!$J:$J,'Data Repository Table'!$A:$A,"Financial Actual",'Data Repository Table'!$C:$C,'Revenue Analysis'!$A37,'Data Repository Table'!$B:$B,'Revenue Analysis'!$B37,'Data Repository Table'!$G:$G,'Revenue Analysis'!$C37,'Data Repository Table'!$D:$D,'Revenue Analysis'!M$35)</f>
        <v>3818238.1009499999</v>
      </c>
      <c r="N37" s="186">
        <f>SUMIFS('Data Repository Table'!$J:$J,'Data Repository Table'!$A:$A,"Financial Actual",'Data Repository Table'!$C:$C,'Revenue Analysis'!$A37,'Data Repository Table'!$B:$B,'Revenue Analysis'!$B37,'Data Repository Table'!$G:$G,'Revenue Analysis'!$C37,'Data Repository Table'!$D:$D,'Revenue Analysis'!N$35)</f>
        <v>2789853.534825</v>
      </c>
      <c r="O37" s="186">
        <f>SUMIFS('Data Repository Table'!$J:$J,'Data Repository Table'!$A:$A,"Financial Actual",'Data Repository Table'!$C:$C,'Revenue Analysis'!$A37,'Data Repository Table'!$B:$B,'Revenue Analysis'!$B37,'Data Repository Table'!$G:$G,'Revenue Analysis'!$C37,'Data Repository Table'!$D:$D,'Revenue Analysis'!O$35)</f>
        <v>2822646.2911499999</v>
      </c>
      <c r="P37" s="186">
        <f>SUMIFS('Data Repository Table'!$J:$J,'Data Repository Table'!$A:$A,"Financial Actual",'Data Repository Table'!$C:$C,'Revenue Analysis'!$A37,'Data Repository Table'!$B:$B,'Revenue Analysis'!$B37,'Data Repository Table'!$G:$G,'Revenue Analysis'!$C37,'Data Repository Table'!$D:$D,'Revenue Analysis'!P$35)</f>
        <v>2712379.18035</v>
      </c>
      <c r="Q37" s="186">
        <f>SUM(E37:P37)</f>
        <v>37118738.908649988</v>
      </c>
    </row>
    <row r="38" spans="1:22" ht="27.95" customHeight="1" x14ac:dyDescent="0.25">
      <c r="A38" s="80" t="s">
        <v>39</v>
      </c>
      <c r="B38" s="80" t="s">
        <v>38</v>
      </c>
      <c r="C38" s="80" t="s">
        <v>45</v>
      </c>
      <c r="E38" s="186">
        <f>SUMIFS('Data Repository Table'!$J:$J,'Data Repository Table'!$A:$A,"Financial Actual",'Data Repository Table'!$C:$C,'Revenue Analysis'!$A38,'Data Repository Table'!$B:$B,'Revenue Analysis'!$B38,'Data Repository Table'!$G:$G,'Revenue Analysis'!$C38,'Data Repository Table'!$D:$D,'Revenue Analysis'!E$35)</f>
        <v>1523285.8376100748</v>
      </c>
      <c r="F38" s="186">
        <f>SUMIFS('Data Repository Table'!$J:$J,'Data Repository Table'!$A:$A,"Financial Actual",'Data Repository Table'!$C:$C,'Revenue Analysis'!$A38,'Data Repository Table'!$B:$B,'Revenue Analysis'!$B38,'Data Repository Table'!$G:$G,'Revenue Analysis'!$C38,'Data Repository Table'!$D:$D,'Revenue Analysis'!F$35)</f>
        <v>1467161.8612309312</v>
      </c>
      <c r="G38" s="186">
        <f>SUMIFS('Data Repository Table'!$J:$J,'Data Repository Table'!$A:$A,"Financial Actual",'Data Repository Table'!$C:$C,'Revenue Analysis'!$A38,'Data Repository Table'!$B:$B,'Revenue Analysis'!$B38,'Data Repository Table'!$G:$G,'Revenue Analysis'!$C38,'Data Repository Table'!$D:$D,'Revenue Analysis'!G$35)</f>
        <v>1354875.66400725</v>
      </c>
      <c r="H38" s="186">
        <f>SUMIFS('Data Repository Table'!$J:$J,'Data Repository Table'!$A:$A,"Financial Actual",'Data Repository Table'!$C:$C,'Revenue Analysis'!$A38,'Data Repository Table'!$B:$B,'Revenue Analysis'!$B38,'Data Repository Table'!$G:$G,'Revenue Analysis'!$C38,'Data Repository Table'!$D:$D,'Revenue Analysis'!H$35)</f>
        <v>1344901.7910867</v>
      </c>
      <c r="I38" s="186">
        <f>SUMIFS('Data Repository Table'!$J:$J,'Data Repository Table'!$A:$A,"Financial Actual",'Data Repository Table'!$C:$C,'Revenue Analysis'!$A38,'Data Repository Table'!$B:$B,'Revenue Analysis'!$B38,'Data Repository Table'!$G:$G,'Revenue Analysis'!$C38,'Data Repository Table'!$D:$D,'Revenue Analysis'!I$35)</f>
        <v>1420155.039054675</v>
      </c>
      <c r="J38" s="186">
        <f>SUMIFS('Data Repository Table'!$J:$J,'Data Repository Table'!$A:$A,"Financial Actual",'Data Repository Table'!$C:$C,'Revenue Analysis'!$A38,'Data Repository Table'!$B:$B,'Revenue Analysis'!$B38,'Data Repository Table'!$G:$G,'Revenue Analysis'!$C38,'Data Repository Table'!$D:$D,'Revenue Analysis'!J$35)</f>
        <v>1385835.5491812564</v>
      </c>
      <c r="K38" s="186">
        <f>SUMIFS('Data Repository Table'!$J:$J,'Data Repository Table'!$A:$A,"Financial Actual",'Data Repository Table'!$C:$C,'Revenue Analysis'!$A38,'Data Repository Table'!$B:$B,'Revenue Analysis'!$B38,'Data Repository Table'!$G:$G,'Revenue Analysis'!$C38,'Data Repository Table'!$D:$D,'Revenue Analysis'!K$35)</f>
        <v>2014691.3143246307</v>
      </c>
      <c r="L38" s="186">
        <f>SUMIFS('Data Repository Table'!$J:$J,'Data Repository Table'!$A:$A,"Financial Actual",'Data Repository Table'!$C:$C,'Revenue Analysis'!$A38,'Data Repository Table'!$B:$B,'Revenue Analysis'!$B38,'Data Repository Table'!$G:$G,'Revenue Analysis'!$C38,'Data Repository Table'!$D:$D,'Revenue Analysis'!L$35)</f>
        <v>1783342.7752313251</v>
      </c>
      <c r="M38" s="186">
        <f>SUMIFS('Data Repository Table'!$J:$J,'Data Repository Table'!$A:$A,"Financial Actual",'Data Repository Table'!$C:$C,'Revenue Analysis'!$A38,'Data Repository Table'!$B:$B,'Revenue Analysis'!$B38,'Data Repository Table'!$G:$G,'Revenue Analysis'!$C38,'Data Repository Table'!$D:$D,'Revenue Analysis'!M$35)</f>
        <v>1879527.7051926372</v>
      </c>
      <c r="N38" s="186">
        <f>SUMIFS('Data Repository Table'!$J:$J,'Data Repository Table'!$A:$A,"Financial Actual",'Data Repository Table'!$C:$C,'Revenue Analysis'!$A38,'Data Repository Table'!$B:$B,'Revenue Analysis'!$B38,'Data Repository Table'!$G:$G,'Revenue Analysis'!$C38,'Data Repository Table'!$D:$D,'Revenue Analysis'!N$35)</f>
        <v>1373305.4025176065</v>
      </c>
      <c r="O38" s="186">
        <f>SUMIFS('Data Repository Table'!$J:$J,'Data Repository Table'!$A:$A,"Financial Actual",'Data Repository Table'!$C:$C,'Revenue Analysis'!$A38,'Data Repository Table'!$B:$B,'Revenue Analysis'!$B38,'Data Repository Table'!$G:$G,'Revenue Analysis'!$C38,'Data Repository Table'!$D:$D,'Revenue Analysis'!O$35)</f>
        <v>1389447.6368185873</v>
      </c>
      <c r="P38" s="186">
        <f>SUMIFS('Data Repository Table'!$J:$J,'Data Repository Table'!$A:$A,"Financial Actual",'Data Repository Table'!$C:$C,'Revenue Analysis'!$A38,'Data Repository Table'!$B:$B,'Revenue Analysis'!$B38,'Data Repository Table'!$G:$G,'Revenue Analysis'!$C38,'Data Repository Table'!$D:$D,'Revenue Analysis'!P$35)</f>
        <v>1335168.6515272874</v>
      </c>
      <c r="Q38" s="186">
        <f t="shared" ref="Q38:Q45" si="1">SUM(E38:P38)</f>
        <v>18271699.227782957</v>
      </c>
    </row>
    <row r="39" spans="1:22" ht="27.95" customHeight="1" x14ac:dyDescent="0.25">
      <c r="A39" s="80" t="s">
        <v>39</v>
      </c>
      <c r="B39" s="80" t="s">
        <v>38</v>
      </c>
      <c r="C39" s="80" t="s">
        <v>46</v>
      </c>
      <c r="E39" s="186">
        <f>SUMIFS('Data Repository Table'!$J:$J,'Data Repository Table'!$A:$A,"Financial Actual",'Data Repository Table'!$C:$C,'Revenue Analysis'!$A39,'Data Repository Table'!$B:$B,'Revenue Analysis'!$B39,'Data Repository Table'!$G:$G,'Revenue Analysis'!$C39,'Data Repository Table'!$D:$D,'Revenue Analysis'!E$35)</f>
        <v>1296758.36136</v>
      </c>
      <c r="F39" s="186">
        <f>SUMIFS('Data Repository Table'!$J:$J,'Data Repository Table'!$A:$A,"Financial Actual",'Data Repository Table'!$C:$C,'Revenue Analysis'!$A39,'Data Repository Table'!$B:$B,'Revenue Analysis'!$B39,'Data Repository Table'!$G:$G,'Revenue Analysis'!$C39,'Data Repository Table'!$D:$D,'Revenue Analysis'!F$35)</f>
        <v>1248980.56822</v>
      </c>
      <c r="G39" s="186">
        <f>SUMIFS('Data Repository Table'!$J:$J,'Data Repository Table'!$A:$A,"Financial Actual",'Data Repository Table'!$C:$C,'Revenue Analysis'!$A39,'Data Repository Table'!$B:$B,'Revenue Analysis'!$B39,'Data Repository Table'!$G:$G,'Revenue Analysis'!$C39,'Data Repository Table'!$D:$D,'Revenue Analysis'!G$35)</f>
        <v>1153392.4247999999</v>
      </c>
      <c r="H39" s="186">
        <f>SUMIFS('Data Repository Table'!$J:$J,'Data Repository Table'!$A:$A,"Financial Actual",'Data Repository Table'!$C:$C,'Revenue Analysis'!$A39,'Data Repository Table'!$B:$B,'Revenue Analysis'!$B39,'Data Repository Table'!$G:$G,'Revenue Analysis'!$C39,'Data Repository Table'!$D:$D,'Revenue Analysis'!H$35)</f>
        <v>1144901.76416</v>
      </c>
      <c r="I39" s="186">
        <f>SUMIFS('Data Repository Table'!$J:$J,'Data Repository Table'!$A:$A,"Financial Actual",'Data Repository Table'!$C:$C,'Revenue Analysis'!$A39,'Data Repository Table'!$B:$B,'Revenue Analysis'!$B39,'Data Repository Table'!$G:$G,'Revenue Analysis'!$C39,'Data Repository Table'!$D:$D,'Revenue Analysis'!I$35)</f>
        <v>1208964.11944</v>
      </c>
      <c r="J39" s="186">
        <f>SUMIFS('Data Repository Table'!$J:$J,'Data Repository Table'!$A:$A,"Financial Actual",'Data Repository Table'!$C:$C,'Revenue Analysis'!$A39,'Data Repository Table'!$B:$B,'Revenue Analysis'!$B39,'Data Repository Table'!$G:$G,'Revenue Analysis'!$C39,'Data Repository Table'!$D:$D,'Revenue Analysis'!J$35)</f>
        <v>1179748.2727800002</v>
      </c>
      <c r="K39" s="186">
        <f>SUMIFS('Data Repository Table'!$J:$J,'Data Repository Table'!$A:$A,"Financial Actual",'Data Repository Table'!$C:$C,'Revenue Analysis'!$A39,'Data Repository Table'!$B:$B,'Revenue Analysis'!$B39,'Data Repository Table'!$G:$G,'Revenue Analysis'!$C39,'Data Repository Table'!$D:$D,'Revenue Analysis'!K$35)</f>
        <v>1715087.0459799999</v>
      </c>
      <c r="L39" s="186">
        <f>SUMIFS('Data Repository Table'!$J:$J,'Data Repository Table'!$A:$A,"Financial Actual",'Data Repository Table'!$C:$C,'Revenue Analysis'!$A39,'Data Repository Table'!$B:$B,'Revenue Analysis'!$B39,'Data Repository Table'!$G:$G,'Revenue Analysis'!$C39,'Data Repository Table'!$D:$D,'Revenue Analysis'!L$35)</f>
        <v>1518142.2933600002</v>
      </c>
      <c r="M39" s="186">
        <f>SUMIFS('Data Repository Table'!$J:$J,'Data Repository Table'!$A:$A,"Financial Actual",'Data Repository Table'!$C:$C,'Revenue Analysis'!$A39,'Data Repository Table'!$B:$B,'Revenue Analysis'!$B39,'Data Repository Table'!$G:$G,'Revenue Analysis'!$C39,'Data Repository Table'!$D:$D,'Revenue Analysis'!M$35)</f>
        <v>1600023.58516</v>
      </c>
      <c r="N39" s="186">
        <f>SUMIFS('Data Repository Table'!$J:$J,'Data Repository Table'!$A:$A,"Financial Actual",'Data Repository Table'!$C:$C,'Revenue Analysis'!$A39,'Data Repository Table'!$B:$B,'Revenue Analysis'!$B39,'Data Repository Table'!$G:$G,'Revenue Analysis'!$C39,'Data Repository Table'!$D:$D,'Revenue Analysis'!N$35)</f>
        <v>1169081.4812600003</v>
      </c>
      <c r="O39" s="186">
        <f>SUMIFS('Data Repository Table'!$J:$J,'Data Repository Table'!$A:$A,"Financial Actual",'Data Repository Table'!$C:$C,'Revenue Analysis'!$A39,'Data Repository Table'!$B:$B,'Revenue Analysis'!$B39,'Data Repository Table'!$G:$G,'Revenue Analysis'!$C39,'Data Repository Table'!$D:$D,'Revenue Analysis'!O$35)</f>
        <v>1182823.2077200001</v>
      </c>
      <c r="P39" s="186">
        <f>SUMIFS('Data Repository Table'!$J:$J,'Data Repository Table'!$A:$A,"Financial Actual",'Data Repository Table'!$C:$C,'Revenue Analysis'!$A39,'Data Repository Table'!$B:$B,'Revenue Analysis'!$B39,'Data Repository Table'!$G:$G,'Revenue Analysis'!$C39,'Data Repository Table'!$D:$D,'Revenue Analysis'!P$35)</f>
        <v>1136616.0374800002</v>
      </c>
      <c r="Q39" s="186">
        <f t="shared" si="1"/>
        <v>15554519.161720002</v>
      </c>
    </row>
    <row r="40" spans="1:22" ht="27.95" customHeight="1" x14ac:dyDescent="0.25">
      <c r="A40" s="80" t="s">
        <v>47</v>
      </c>
      <c r="B40" s="80" t="s">
        <v>38</v>
      </c>
      <c r="C40" s="80" t="s">
        <v>41</v>
      </c>
      <c r="E40" s="186">
        <f>SUMIFS('Data Repository Table'!$J:$J,'Data Repository Table'!$A:$A,"Financial Actual",'Data Repository Table'!$C:$C,'Revenue Analysis'!$A40,'Data Repository Table'!$B:$B,'Revenue Analysis'!$B40,'Data Repository Table'!$G:$G,'Revenue Analysis'!$C40,'Data Repository Table'!$D:$D,'Revenue Analysis'!E$35)</f>
        <v>7220021.2387499996</v>
      </c>
      <c r="F40" s="186">
        <f>SUMIFS('Data Repository Table'!$J:$J,'Data Repository Table'!$A:$A,"Financial Actual",'Data Repository Table'!$C:$C,'Revenue Analysis'!$A40,'Data Repository Table'!$B:$B,'Revenue Analysis'!$B40,'Data Repository Table'!$G:$G,'Revenue Analysis'!$C40,'Data Repository Table'!$D:$D,'Revenue Analysis'!F$35)</f>
        <v>6085131.0149999997</v>
      </c>
      <c r="G40" s="186">
        <f>SUMIFS('Data Repository Table'!$J:$J,'Data Repository Table'!$A:$A,"Financial Actual",'Data Repository Table'!$C:$C,'Revenue Analysis'!$A40,'Data Repository Table'!$B:$B,'Revenue Analysis'!$B40,'Data Repository Table'!$G:$G,'Revenue Analysis'!$C40,'Data Repository Table'!$D:$D,'Revenue Analysis'!G$35)</f>
        <v>6723291.7162500005</v>
      </c>
      <c r="H40" s="186">
        <f>SUMIFS('Data Repository Table'!$J:$J,'Data Repository Table'!$A:$A,"Financial Actual",'Data Repository Table'!$C:$C,'Revenue Analysis'!$A40,'Data Repository Table'!$B:$B,'Revenue Analysis'!$B40,'Data Repository Table'!$G:$G,'Revenue Analysis'!$C40,'Data Repository Table'!$D:$D,'Revenue Analysis'!H$35)</f>
        <v>6313180.5299999993</v>
      </c>
      <c r="I40" s="186">
        <f>SUMIFS('Data Repository Table'!$J:$J,'Data Repository Table'!$A:$A,"Financial Actual",'Data Repository Table'!$C:$C,'Revenue Analysis'!$A40,'Data Repository Table'!$B:$B,'Revenue Analysis'!$B40,'Data Repository Table'!$G:$G,'Revenue Analysis'!$C40,'Data Repository Table'!$D:$D,'Revenue Analysis'!I$35)</f>
        <v>5763708.6674999995</v>
      </c>
      <c r="J40" s="186">
        <f>SUMIFS('Data Repository Table'!$J:$J,'Data Repository Table'!$A:$A,"Financial Actual",'Data Repository Table'!$C:$C,'Revenue Analysis'!$A40,'Data Repository Table'!$B:$B,'Revenue Analysis'!$B40,'Data Repository Table'!$G:$G,'Revenue Analysis'!$C40,'Data Repository Table'!$D:$D,'Revenue Analysis'!J$35)</f>
        <v>6484566.5099999998</v>
      </c>
      <c r="K40" s="186">
        <f>SUMIFS('Data Repository Table'!$J:$J,'Data Repository Table'!$A:$A,"Financial Actual",'Data Repository Table'!$C:$C,'Revenue Analysis'!$A40,'Data Repository Table'!$B:$B,'Revenue Analysis'!$B40,'Data Repository Table'!$G:$G,'Revenue Analysis'!$C40,'Data Repository Table'!$D:$D,'Revenue Analysis'!K$35)</f>
        <v>9314190.6750000007</v>
      </c>
      <c r="L40" s="186">
        <f>SUMIFS('Data Repository Table'!$J:$J,'Data Repository Table'!$A:$A,"Financial Actual",'Data Repository Table'!$C:$C,'Revenue Analysis'!$A40,'Data Repository Table'!$B:$B,'Revenue Analysis'!$B40,'Data Repository Table'!$G:$G,'Revenue Analysis'!$C40,'Data Repository Table'!$D:$D,'Revenue Analysis'!L$35)</f>
        <v>6750396.1374999993</v>
      </c>
      <c r="M40" s="186">
        <f>SUMIFS('Data Repository Table'!$J:$J,'Data Repository Table'!$A:$A,"Financial Actual",'Data Repository Table'!$C:$C,'Revenue Analysis'!$A40,'Data Repository Table'!$B:$B,'Revenue Analysis'!$B40,'Data Repository Table'!$G:$G,'Revenue Analysis'!$C40,'Data Repository Table'!$D:$D,'Revenue Analysis'!M$35)</f>
        <v>8185283.6587499995</v>
      </c>
      <c r="N40" s="186">
        <f>SUMIFS('Data Repository Table'!$J:$J,'Data Repository Table'!$A:$A,"Financial Actual",'Data Repository Table'!$C:$C,'Revenue Analysis'!$A40,'Data Repository Table'!$B:$B,'Revenue Analysis'!$B40,'Data Repository Table'!$G:$G,'Revenue Analysis'!$C40,'Data Repository Table'!$D:$D,'Revenue Analysis'!N$35)</f>
        <v>6778514.602500001</v>
      </c>
      <c r="O40" s="186">
        <f>SUMIFS('Data Repository Table'!$J:$J,'Data Repository Table'!$A:$A,"Financial Actual",'Data Repository Table'!$C:$C,'Revenue Analysis'!$A40,'Data Repository Table'!$B:$B,'Revenue Analysis'!$B40,'Data Repository Table'!$G:$G,'Revenue Analysis'!$C40,'Data Repository Table'!$D:$D,'Revenue Analysis'!O$35)</f>
        <v>6094707.7050000001</v>
      </c>
      <c r="P40" s="186">
        <f>SUMIFS('Data Repository Table'!$J:$J,'Data Repository Table'!$A:$A,"Financial Actual",'Data Repository Table'!$C:$C,'Revenue Analysis'!$A40,'Data Repository Table'!$B:$B,'Revenue Analysis'!$B40,'Data Repository Table'!$G:$G,'Revenue Analysis'!$C40,'Data Repository Table'!$D:$D,'Revenue Analysis'!P$35)</f>
        <v>6735069.6974999998</v>
      </c>
      <c r="Q40" s="186">
        <f t="shared" si="1"/>
        <v>82448062.153750017</v>
      </c>
    </row>
    <row r="41" spans="1:22" ht="27.95" customHeight="1" x14ac:dyDescent="0.25">
      <c r="A41" s="80" t="s">
        <v>47</v>
      </c>
      <c r="B41" s="80" t="s">
        <v>38</v>
      </c>
      <c r="C41" s="80" t="s">
        <v>45</v>
      </c>
      <c r="E41" s="186">
        <f>SUMIFS('Data Repository Table'!$J:$J,'Data Repository Table'!$A:$A,"Financial Actual",'Data Repository Table'!$C:$C,'Revenue Analysis'!$A41,'Data Repository Table'!$B:$B,'Revenue Analysis'!$B41,'Data Repository Table'!$G:$G,'Revenue Analysis'!$C41,'Data Repository Table'!$D:$D,'Revenue Analysis'!E$35)</f>
        <v>5968550.8906999994</v>
      </c>
      <c r="F41" s="186">
        <f>SUMIFS('Data Repository Table'!$J:$J,'Data Repository Table'!$A:$A,"Financial Actual",'Data Repository Table'!$C:$C,'Revenue Analysis'!$A41,'Data Repository Table'!$B:$B,'Revenue Analysis'!$B41,'Data Repository Table'!$G:$G,'Revenue Analysis'!$C41,'Data Repository Table'!$D:$D,'Revenue Analysis'!F$35)</f>
        <v>5030374.9724000003</v>
      </c>
      <c r="G41" s="186">
        <f>SUMIFS('Data Repository Table'!$J:$J,'Data Repository Table'!$A:$A,"Financial Actual",'Data Repository Table'!$C:$C,'Revenue Analysis'!$A41,'Data Repository Table'!$B:$B,'Revenue Analysis'!$B41,'Data Repository Table'!$G:$G,'Revenue Analysis'!$C41,'Data Repository Table'!$D:$D,'Revenue Analysis'!G$35)</f>
        <v>5557921.1521000005</v>
      </c>
      <c r="H41" s="186">
        <f>SUMIFS('Data Repository Table'!$J:$J,'Data Repository Table'!$A:$A,"Financial Actual",'Data Repository Table'!$C:$C,'Revenue Analysis'!$A41,'Data Repository Table'!$B:$B,'Revenue Analysis'!$B41,'Data Repository Table'!$G:$G,'Revenue Analysis'!$C41,'Data Repository Table'!$D:$D,'Revenue Analysis'!H$35)</f>
        <v>5218895.9047999997</v>
      </c>
      <c r="I41" s="186">
        <f>SUMIFS('Data Repository Table'!$J:$J,'Data Repository Table'!$A:$A,"Financial Actual",'Data Repository Table'!$C:$C,'Revenue Analysis'!$A41,'Data Repository Table'!$B:$B,'Revenue Analysis'!$B41,'Data Repository Table'!$G:$G,'Revenue Analysis'!$C41,'Data Repository Table'!$D:$D,'Revenue Analysis'!I$35)</f>
        <v>4764665.8318000007</v>
      </c>
      <c r="J41" s="186">
        <f>SUMIFS('Data Repository Table'!$J:$J,'Data Repository Table'!$A:$A,"Financial Actual",'Data Repository Table'!$C:$C,'Revenue Analysis'!$A41,'Data Repository Table'!$B:$B,'Revenue Analysis'!$B41,'Data Repository Table'!$G:$G,'Revenue Analysis'!$C41,'Data Repository Table'!$D:$D,'Revenue Analysis'!J$35)</f>
        <v>5360574.9815999996</v>
      </c>
      <c r="K41" s="186">
        <f>SUMIFS('Data Repository Table'!$J:$J,'Data Repository Table'!$A:$A,"Financial Actual",'Data Repository Table'!$C:$C,'Revenue Analysis'!$A41,'Data Repository Table'!$B:$B,'Revenue Analysis'!$B41,'Data Repository Table'!$G:$G,'Revenue Analysis'!$C41,'Data Repository Table'!$D:$D,'Revenue Analysis'!K$35)</f>
        <v>7699730.9580000006</v>
      </c>
      <c r="L41" s="186">
        <f>SUMIFS('Data Repository Table'!$J:$J,'Data Repository Table'!$A:$A,"Financial Actual",'Data Repository Table'!$C:$C,'Revenue Analysis'!$A41,'Data Repository Table'!$B:$B,'Revenue Analysis'!$B41,'Data Repository Table'!$G:$G,'Revenue Analysis'!$C41,'Data Repository Table'!$D:$D,'Revenue Analysis'!L$35)</f>
        <v>6985660.807</v>
      </c>
      <c r="M41" s="186">
        <f>SUMIFS('Data Repository Table'!$J:$J,'Data Repository Table'!$A:$A,"Financial Actual",'Data Repository Table'!$C:$C,'Revenue Analysis'!$A41,'Data Repository Table'!$B:$B,'Revenue Analysis'!$B41,'Data Repository Table'!$G:$G,'Revenue Analysis'!$C41,'Data Repository Table'!$D:$D,'Revenue Analysis'!M$35)</f>
        <v>6766501.1579</v>
      </c>
      <c r="N41" s="186">
        <f>SUMIFS('Data Repository Table'!$J:$J,'Data Repository Table'!$A:$A,"Financial Actual",'Data Repository Table'!$C:$C,'Revenue Analysis'!$A41,'Data Repository Table'!$B:$B,'Revenue Analysis'!$B41,'Data Repository Table'!$G:$G,'Revenue Analysis'!$C41,'Data Repository Table'!$D:$D,'Revenue Analysis'!N$35)</f>
        <v>6603572.0713999998</v>
      </c>
      <c r="O41" s="186">
        <f>SUMIFS('Data Repository Table'!$J:$J,'Data Repository Table'!$A:$A,"Financial Actual",'Data Repository Table'!$C:$C,'Revenue Analysis'!$A41,'Data Repository Table'!$B:$B,'Revenue Analysis'!$B41,'Data Repository Table'!$G:$G,'Revenue Analysis'!$C41,'Data Repository Table'!$D:$D,'Revenue Analysis'!O$35)</f>
        <v>5038291.7028000001</v>
      </c>
      <c r="P41" s="186">
        <f>SUMIFS('Data Repository Table'!$J:$J,'Data Repository Table'!$A:$A,"Financial Actual",'Data Repository Table'!$C:$C,'Revenue Analysis'!$A41,'Data Repository Table'!$B:$B,'Revenue Analysis'!$B41,'Data Repository Table'!$G:$G,'Revenue Analysis'!$C41,'Data Repository Table'!$D:$D,'Revenue Analysis'!P$35)</f>
        <v>5567657.6166000003</v>
      </c>
      <c r="Q41" s="186">
        <f t="shared" si="1"/>
        <v>70562398.047100008</v>
      </c>
    </row>
    <row r="42" spans="1:22" ht="27.95" customHeight="1" x14ac:dyDescent="0.25">
      <c r="A42" s="80" t="s">
        <v>47</v>
      </c>
      <c r="B42" s="80" t="s">
        <v>38</v>
      </c>
      <c r="C42" s="80" t="s">
        <v>46</v>
      </c>
      <c r="E42" s="186">
        <f>SUMIFS('Data Repository Table'!$J:$J,'Data Repository Table'!$A:$A,"Financial Actual",'Data Repository Table'!$C:$C,'Revenue Analysis'!$A42,'Data Repository Table'!$B:$B,'Revenue Analysis'!$B42,'Data Repository Table'!$G:$G,'Revenue Analysis'!$C42,'Data Repository Table'!$D:$D,'Revenue Analysis'!E$35)</f>
        <v>4139478.8435499985</v>
      </c>
      <c r="F42" s="186">
        <f>SUMIFS('Data Repository Table'!$J:$J,'Data Repository Table'!$A:$A,"Financial Actual",'Data Repository Table'!$C:$C,'Revenue Analysis'!$A42,'Data Repository Table'!$B:$B,'Revenue Analysis'!$B42,'Data Repository Table'!$G:$G,'Revenue Analysis'!$C42,'Data Repository Table'!$D:$D,'Revenue Analysis'!F$35)</f>
        <v>3488808.4485999988</v>
      </c>
      <c r="G42" s="186">
        <f>SUMIFS('Data Repository Table'!$J:$J,'Data Repository Table'!$A:$A,"Financial Actual",'Data Repository Table'!$C:$C,'Revenue Analysis'!$A42,'Data Repository Table'!$B:$B,'Revenue Analysis'!$B42,'Data Repository Table'!$G:$G,'Revenue Analysis'!$C42,'Data Repository Table'!$D:$D,'Revenue Analysis'!G$35)</f>
        <v>3854687.2506499989</v>
      </c>
      <c r="H42" s="186">
        <f>SUMIFS('Data Repository Table'!$J:$J,'Data Repository Table'!$A:$A,"Financial Actual",'Data Repository Table'!$C:$C,'Revenue Analysis'!$A42,'Data Repository Table'!$B:$B,'Revenue Analysis'!$B42,'Data Repository Table'!$G:$G,'Revenue Analysis'!$C42,'Data Repository Table'!$D:$D,'Revenue Analysis'!H$35)</f>
        <v>3619556.8371999986</v>
      </c>
      <c r="I42" s="186">
        <f>SUMIFS('Data Repository Table'!$J:$J,'Data Repository Table'!$A:$A,"Financial Actual",'Data Repository Table'!$C:$C,'Revenue Analysis'!$A42,'Data Repository Table'!$B:$B,'Revenue Analysis'!$B42,'Data Repository Table'!$G:$G,'Revenue Analysis'!$C42,'Data Repository Table'!$D:$D,'Revenue Analysis'!I$35)</f>
        <v>3304526.302699999</v>
      </c>
      <c r="J42" s="186">
        <f>SUMIFS('Data Repository Table'!$J:$J,'Data Repository Table'!$A:$A,"Financial Actual",'Data Repository Table'!$C:$C,'Revenue Analysis'!$A42,'Data Repository Table'!$B:$B,'Revenue Analysis'!$B42,'Data Repository Table'!$G:$G,'Revenue Analysis'!$C42,'Data Repository Table'!$D:$D,'Revenue Analysis'!J$35)</f>
        <v>3717818.1323999991</v>
      </c>
      <c r="K42" s="186">
        <f>SUMIFS('Data Repository Table'!$J:$J,'Data Repository Table'!$A:$A,"Financial Actual",'Data Repository Table'!$C:$C,'Revenue Analysis'!$A42,'Data Repository Table'!$B:$B,'Revenue Analysis'!$B42,'Data Repository Table'!$G:$G,'Revenue Analysis'!$C42,'Data Repository Table'!$D:$D,'Revenue Analysis'!K$35)</f>
        <v>5340135.9869999988</v>
      </c>
      <c r="L42" s="186">
        <f>SUMIFS('Data Repository Table'!$J:$J,'Data Repository Table'!$A:$A,"Financial Actual",'Data Repository Table'!$C:$C,'Revenue Analysis'!$A42,'Data Repository Table'!$B:$B,'Revenue Analysis'!$B42,'Data Repository Table'!$G:$G,'Revenue Analysis'!$C42,'Data Repository Table'!$D:$D,'Revenue Analysis'!L$35)</f>
        <v>4844893.7854999984</v>
      </c>
      <c r="M42" s="186">
        <f>SUMIFS('Data Repository Table'!$J:$J,'Data Repository Table'!$A:$A,"Financial Actual",'Data Repository Table'!$C:$C,'Revenue Analysis'!$A42,'Data Repository Table'!$B:$B,'Revenue Analysis'!$B42,'Data Repository Table'!$G:$G,'Revenue Analysis'!$C42,'Data Repository Table'!$D:$D,'Revenue Analysis'!M$35)</f>
        <v>4692895.9643499991</v>
      </c>
      <c r="N42" s="186">
        <f>SUMIFS('Data Repository Table'!$J:$J,'Data Repository Table'!$A:$A,"Financial Actual",'Data Repository Table'!$C:$C,'Revenue Analysis'!$A42,'Data Repository Table'!$B:$B,'Revenue Analysis'!$B42,'Data Repository Table'!$G:$G,'Revenue Analysis'!$C42,'Data Repository Table'!$D:$D,'Revenue Analysis'!N$35)</f>
        <v>4886348.3721000003</v>
      </c>
      <c r="O42" s="186">
        <f>SUMIFS('Data Repository Table'!$J:$J,'Data Repository Table'!$A:$A,"Financial Actual",'Data Repository Table'!$C:$C,'Revenue Analysis'!$A42,'Data Repository Table'!$B:$B,'Revenue Analysis'!$B42,'Data Repository Table'!$G:$G,'Revenue Analysis'!$C42,'Data Repository Table'!$D:$D,'Revenue Analysis'!O$35)</f>
        <v>3494299.084199999</v>
      </c>
      <c r="P42" s="186">
        <f>SUMIFS('Data Repository Table'!$J:$J,'Data Repository Table'!$A:$A,"Financial Actual",'Data Repository Table'!$C:$C,'Revenue Analysis'!$A42,'Data Repository Table'!$B:$B,'Revenue Analysis'!$B42,'Data Repository Table'!$G:$G,'Revenue Analysis'!$C42,'Data Repository Table'!$D:$D,'Revenue Analysis'!P$35)</f>
        <v>3861439.9598999987</v>
      </c>
      <c r="Q42" s="186">
        <f t="shared" si="1"/>
        <v>49244888.96814999</v>
      </c>
    </row>
    <row r="43" spans="1:22" ht="27.95" customHeight="1" x14ac:dyDescent="0.25">
      <c r="A43" s="80" t="s">
        <v>48</v>
      </c>
      <c r="B43" s="80" t="s">
        <v>38</v>
      </c>
      <c r="C43" s="80" t="s">
        <v>41</v>
      </c>
      <c r="E43" s="186">
        <f>SUMIFS('Data Repository Table'!$J:$J,'Data Repository Table'!$A:$A,"Financial Actual",'Data Repository Table'!$C:$C,'Revenue Analysis'!$A43,'Data Repository Table'!$B:$B,'Revenue Analysis'!$B43,'Data Repository Table'!$G:$G,'Revenue Analysis'!$C43,'Data Repository Table'!$D:$D,'Revenue Analysis'!E$35)</f>
        <v>5298686.1637500003</v>
      </c>
      <c r="F43" s="186">
        <f>SUMIFS('Data Repository Table'!$J:$J,'Data Repository Table'!$A:$A,"Financial Actual",'Data Repository Table'!$C:$C,'Revenue Analysis'!$A43,'Data Repository Table'!$B:$B,'Revenue Analysis'!$B43,'Data Repository Table'!$G:$G,'Revenue Analysis'!$C43,'Data Repository Table'!$D:$D,'Revenue Analysis'!F$35)</f>
        <v>5854268.2837499995</v>
      </c>
      <c r="G43" s="186">
        <f>SUMIFS('Data Repository Table'!$J:$J,'Data Repository Table'!$A:$A,"Financial Actual",'Data Repository Table'!$C:$C,'Revenue Analysis'!$A43,'Data Repository Table'!$B:$B,'Revenue Analysis'!$B43,'Data Repository Table'!$G:$G,'Revenue Analysis'!$C43,'Data Repository Table'!$D:$D,'Revenue Analysis'!G$35)</f>
        <v>5098113.7162500005</v>
      </c>
      <c r="H43" s="186">
        <f>SUMIFS('Data Repository Table'!$J:$J,'Data Repository Table'!$A:$A,"Financial Actual",'Data Repository Table'!$C:$C,'Revenue Analysis'!$A43,'Data Repository Table'!$B:$B,'Revenue Analysis'!$B43,'Data Repository Table'!$G:$G,'Revenue Analysis'!$C43,'Data Repository Table'!$D:$D,'Revenue Analysis'!H$35)</f>
        <v>4506567.6112500001</v>
      </c>
      <c r="I43" s="186">
        <f>SUMIFS('Data Repository Table'!$J:$J,'Data Repository Table'!$A:$A,"Financial Actual",'Data Repository Table'!$C:$C,'Revenue Analysis'!$A43,'Data Repository Table'!$B:$B,'Revenue Analysis'!$B43,'Data Repository Table'!$G:$G,'Revenue Analysis'!$C43,'Data Repository Table'!$D:$D,'Revenue Analysis'!I$35)</f>
        <v>4950718.5187500007</v>
      </c>
      <c r="J43" s="186">
        <f>SUMIFS('Data Repository Table'!$J:$J,'Data Repository Table'!$A:$A,"Financial Actual",'Data Repository Table'!$C:$C,'Revenue Analysis'!$A43,'Data Repository Table'!$B:$B,'Revenue Analysis'!$B43,'Data Repository Table'!$G:$G,'Revenue Analysis'!$C43,'Data Repository Table'!$D:$D,'Revenue Analysis'!J$35)</f>
        <v>4219638.2549999999</v>
      </c>
      <c r="K43" s="186">
        <f>SUMIFS('Data Repository Table'!$J:$J,'Data Repository Table'!$A:$A,"Financial Actual",'Data Repository Table'!$C:$C,'Revenue Analysis'!$A43,'Data Repository Table'!$B:$B,'Revenue Analysis'!$B43,'Data Repository Table'!$G:$G,'Revenue Analysis'!$C43,'Data Repository Table'!$D:$D,'Revenue Analysis'!K$35)</f>
        <v>6454620.584999999</v>
      </c>
      <c r="L43" s="186">
        <f>SUMIFS('Data Repository Table'!$J:$J,'Data Repository Table'!$A:$A,"Financial Actual",'Data Repository Table'!$C:$C,'Revenue Analysis'!$A43,'Data Repository Table'!$B:$B,'Revenue Analysis'!$B43,'Data Repository Table'!$G:$G,'Revenue Analysis'!$C43,'Data Repository Table'!$D:$D,'Revenue Analysis'!L$35)</f>
        <v>6573684.678749999</v>
      </c>
      <c r="M43" s="186">
        <f>SUMIFS('Data Repository Table'!$J:$J,'Data Repository Table'!$A:$A,"Financial Actual",'Data Repository Table'!$C:$C,'Revenue Analysis'!$A43,'Data Repository Table'!$B:$B,'Revenue Analysis'!$B43,'Data Repository Table'!$G:$G,'Revenue Analysis'!$C43,'Data Repository Table'!$D:$D,'Revenue Analysis'!M$35)</f>
        <v>5896579.8487499999</v>
      </c>
      <c r="N43" s="186">
        <f>SUMIFS('Data Repository Table'!$J:$J,'Data Repository Table'!$A:$A,"Financial Actual",'Data Repository Table'!$C:$C,'Revenue Analysis'!$A43,'Data Repository Table'!$B:$B,'Revenue Analysis'!$B43,'Data Repository Table'!$G:$G,'Revenue Analysis'!$C43,'Data Repository Table'!$D:$D,'Revenue Analysis'!N$35)</f>
        <v>6254734.0800000001</v>
      </c>
      <c r="O43" s="186">
        <f>SUMIFS('Data Repository Table'!$J:$J,'Data Repository Table'!$A:$A,"Financial Actual",'Data Repository Table'!$C:$C,'Revenue Analysis'!$A43,'Data Repository Table'!$B:$B,'Revenue Analysis'!$B43,'Data Repository Table'!$G:$G,'Revenue Analysis'!$C43,'Data Repository Table'!$D:$D,'Revenue Analysis'!O$35)</f>
        <v>6161098.0612500003</v>
      </c>
      <c r="P43" s="186">
        <f>SUMIFS('Data Repository Table'!$J:$J,'Data Repository Table'!$A:$A,"Financial Actual",'Data Repository Table'!$C:$C,'Revenue Analysis'!$A43,'Data Repository Table'!$B:$B,'Revenue Analysis'!$B43,'Data Repository Table'!$G:$G,'Revenue Analysis'!$C43,'Data Repository Table'!$D:$D,'Revenue Analysis'!P$35)</f>
        <v>6591800.7712500002</v>
      </c>
      <c r="Q43" s="186">
        <f t="shared" si="1"/>
        <v>67860510.573750004</v>
      </c>
    </row>
    <row r="44" spans="1:22" ht="27.95" customHeight="1" x14ac:dyDescent="0.25">
      <c r="A44" s="80" t="s">
        <v>48</v>
      </c>
      <c r="B44" s="80" t="s">
        <v>38</v>
      </c>
      <c r="C44" s="80" t="s">
        <v>45</v>
      </c>
      <c r="E44" s="186">
        <f>SUMIFS('Data Repository Table'!$J:$J,'Data Repository Table'!$A:$A,"Financial Actual",'Data Repository Table'!$C:$C,'Revenue Analysis'!$A44,'Data Repository Table'!$B:$B,'Revenue Analysis'!$B44,'Data Repository Table'!$G:$G,'Revenue Analysis'!$C44,'Data Repository Table'!$D:$D,'Revenue Analysis'!E$35)</f>
        <v>4380247.2286999999</v>
      </c>
      <c r="F44" s="186">
        <f>SUMIFS('Data Repository Table'!$J:$J,'Data Repository Table'!$A:$A,"Financial Actual",'Data Repository Table'!$C:$C,'Revenue Analysis'!$A44,'Data Repository Table'!$B:$B,'Revenue Analysis'!$B44,'Data Repository Table'!$G:$G,'Revenue Analysis'!$C44,'Data Repository Table'!$D:$D,'Revenue Analysis'!F$35)</f>
        <v>3839528.4479</v>
      </c>
      <c r="G44" s="186">
        <f>SUMIFS('Data Repository Table'!$J:$J,'Data Repository Table'!$A:$A,"Financial Actual",'Data Repository Table'!$C:$C,'Revenue Analysis'!$A44,'Data Repository Table'!$B:$B,'Revenue Analysis'!$B44,'Data Repository Table'!$G:$G,'Revenue Analysis'!$C44,'Data Repository Table'!$D:$D,'Revenue Analysis'!G$35)</f>
        <v>5214440.6721000001</v>
      </c>
      <c r="H44" s="186">
        <f>SUMIFS('Data Repository Table'!$J:$J,'Data Repository Table'!$A:$A,"Financial Actual",'Data Repository Table'!$C:$C,'Revenue Analysis'!$A44,'Data Repository Table'!$B:$B,'Revenue Analysis'!$B44,'Data Repository Table'!$G:$G,'Revenue Analysis'!$C44,'Data Repository Table'!$D:$D,'Revenue Analysis'!H$35)</f>
        <v>4725429.2253</v>
      </c>
      <c r="I44" s="186">
        <f>SUMIFS('Data Repository Table'!$J:$J,'Data Repository Table'!$A:$A,"Financial Actual",'Data Repository Table'!$C:$C,'Revenue Analysis'!$A44,'Data Repository Table'!$B:$B,'Revenue Analysis'!$B44,'Data Repository Table'!$G:$G,'Revenue Analysis'!$C44,'Data Repository Table'!$D:$D,'Revenue Analysis'!I$35)</f>
        <v>4092593.9755000006</v>
      </c>
      <c r="J44" s="186">
        <f>SUMIFS('Data Repository Table'!$J:$J,'Data Repository Table'!$A:$A,"Financial Actual",'Data Repository Table'!$C:$C,'Revenue Analysis'!$A44,'Data Repository Table'!$B:$B,'Revenue Analysis'!$B44,'Data Repository Table'!$G:$G,'Revenue Analysis'!$C44,'Data Repository Table'!$D:$D,'Revenue Analysis'!J$35)</f>
        <v>4488234.2907999996</v>
      </c>
      <c r="K44" s="186">
        <f>SUMIFS('Data Repository Table'!$J:$J,'Data Repository Table'!$A:$A,"Financial Actual",'Data Repository Table'!$C:$C,'Revenue Analysis'!$A44,'Data Repository Table'!$B:$B,'Revenue Analysis'!$B44,'Data Repository Table'!$G:$G,'Revenue Analysis'!$C44,'Data Repository Table'!$D:$D,'Revenue Analysis'!K$35)</f>
        <v>5335819.6836000001</v>
      </c>
      <c r="L44" s="186">
        <f>SUMIFS('Data Repository Table'!$J:$J,'Data Repository Table'!$A:$A,"Financial Actual",'Data Repository Table'!$C:$C,'Revenue Analysis'!$A44,'Data Repository Table'!$B:$B,'Revenue Analysis'!$B44,'Data Repository Table'!$G:$G,'Revenue Analysis'!$C44,'Data Repository Table'!$D:$D,'Revenue Analysis'!L$35)</f>
        <v>5434246.0011</v>
      </c>
      <c r="M44" s="186">
        <f>SUMIFS('Data Repository Table'!$J:$J,'Data Repository Table'!$A:$A,"Financial Actual",'Data Repository Table'!$C:$C,'Revenue Analysis'!$A44,'Data Repository Table'!$B:$B,'Revenue Analysis'!$B44,'Data Repository Table'!$G:$G,'Revenue Analysis'!$C44,'Data Repository Table'!$D:$D,'Revenue Analysis'!M$35)</f>
        <v>4874506.0082999999</v>
      </c>
      <c r="N44" s="186">
        <f>SUMIFS('Data Repository Table'!$J:$J,'Data Repository Table'!$A:$A,"Financial Actual",'Data Repository Table'!$C:$C,'Revenue Analysis'!$A44,'Data Repository Table'!$B:$B,'Revenue Analysis'!$B44,'Data Repository Table'!$G:$G,'Revenue Analysis'!$C44,'Data Repository Table'!$D:$D,'Revenue Analysis'!N$35)</f>
        <v>5170580.1728000008</v>
      </c>
      <c r="O44" s="186">
        <f>SUMIFS('Data Repository Table'!$J:$J,'Data Repository Table'!$A:$A,"Financial Actual",'Data Repository Table'!$C:$C,'Revenue Analysis'!$A44,'Data Repository Table'!$B:$B,'Revenue Analysis'!$B44,'Data Repository Table'!$G:$G,'Revenue Analysis'!$C44,'Data Repository Table'!$D:$D,'Revenue Analysis'!O$35)</f>
        <v>5093174.3973000003</v>
      </c>
      <c r="P44" s="186">
        <f>SUMIFS('Data Repository Table'!$J:$J,'Data Repository Table'!$A:$A,"Financial Actual",'Data Repository Table'!$C:$C,'Revenue Analysis'!$A44,'Data Repository Table'!$B:$B,'Revenue Analysis'!$B44,'Data Repository Table'!$G:$G,'Revenue Analysis'!$C44,'Data Repository Table'!$D:$D,'Revenue Analysis'!P$35)</f>
        <v>5449221.9709000001</v>
      </c>
      <c r="Q44" s="186">
        <f t="shared" si="1"/>
        <v>58098022.074299999</v>
      </c>
    </row>
    <row r="45" spans="1:22" ht="27.95" customHeight="1" x14ac:dyDescent="0.25">
      <c r="A45" s="80" t="s">
        <v>48</v>
      </c>
      <c r="B45" s="80" t="s">
        <v>38</v>
      </c>
      <c r="C45" s="80" t="s">
        <v>46</v>
      </c>
      <c r="E45" s="186">
        <f>SUMIFS('Data Repository Table'!$J:$J,'Data Repository Table'!$A:$A,"Financial Actual",'Data Repository Table'!$C:$C,'Revenue Analysis'!$A45,'Data Repository Table'!$B:$B,'Revenue Analysis'!$B45,'Data Repository Table'!$G:$G,'Revenue Analysis'!$C45,'Data Repository Table'!$D:$D,'Revenue Analysis'!E$35)</f>
        <v>3037913.400549999</v>
      </c>
      <c r="F45" s="186">
        <f>SUMIFS('Data Repository Table'!$J:$J,'Data Repository Table'!$A:$A,"Financial Actual",'Data Repository Table'!$C:$C,'Revenue Analysis'!$A45,'Data Repository Table'!$B:$B,'Revenue Analysis'!$B45,'Data Repository Table'!$G:$G,'Revenue Analysis'!$C45,'Data Repository Table'!$D:$D,'Revenue Analysis'!F$35)</f>
        <v>3356447.1493499991</v>
      </c>
      <c r="G45" s="186">
        <f>SUMIFS('Data Repository Table'!$J:$J,'Data Repository Table'!$A:$A,"Financial Actual",'Data Repository Table'!$C:$C,'Revenue Analysis'!$A45,'Data Repository Table'!$B:$B,'Revenue Analysis'!$B45,'Data Repository Table'!$G:$G,'Revenue Analysis'!$C45,'Data Repository Table'!$D:$D,'Revenue Analysis'!G$35)</f>
        <v>2922918.5306499992</v>
      </c>
      <c r="H45" s="186">
        <f>SUMIFS('Data Repository Table'!$J:$J,'Data Repository Table'!$A:$A,"Financial Actual",'Data Repository Table'!$C:$C,'Revenue Analysis'!$A45,'Data Repository Table'!$B:$B,'Revenue Analysis'!$B45,'Data Repository Table'!$G:$G,'Revenue Analysis'!$C45,'Data Repository Table'!$D:$D,'Revenue Analysis'!H$35)</f>
        <v>2583765.4304499994</v>
      </c>
      <c r="I45" s="186">
        <f>SUMIFS('Data Repository Table'!$J:$J,'Data Repository Table'!$A:$A,"Financial Actual",'Data Repository Table'!$C:$C,'Revenue Analysis'!$A45,'Data Repository Table'!$B:$B,'Revenue Analysis'!$B45,'Data Repository Table'!$G:$G,'Revenue Analysis'!$C45,'Data Repository Table'!$D:$D,'Revenue Analysis'!I$35)</f>
        <v>2838411.9507499994</v>
      </c>
      <c r="J45" s="186">
        <f>SUMIFS('Data Repository Table'!$J:$J,'Data Repository Table'!$A:$A,"Financial Actual",'Data Repository Table'!$C:$C,'Revenue Analysis'!$A45,'Data Repository Table'!$B:$B,'Revenue Analysis'!$B45,'Data Repository Table'!$G:$G,'Revenue Analysis'!$C45,'Data Repository Table'!$D:$D,'Revenue Analysis'!J$35)</f>
        <v>2419259.2661999995</v>
      </c>
      <c r="K45" s="186">
        <f>SUMIFS('Data Repository Table'!$J:$J,'Data Repository Table'!$A:$A,"Financial Actual",'Data Repository Table'!$C:$C,'Revenue Analysis'!$A45,'Data Repository Table'!$B:$B,'Revenue Analysis'!$B45,'Data Repository Table'!$G:$G,'Revenue Analysis'!$C45,'Data Repository Table'!$D:$D,'Revenue Analysis'!K$35)</f>
        <v>3700649.1353999986</v>
      </c>
      <c r="L45" s="186">
        <f>SUMIFS('Data Repository Table'!$J:$J,'Data Repository Table'!$A:$A,"Financial Actual",'Data Repository Table'!$C:$C,'Revenue Analysis'!$A45,'Data Repository Table'!$B:$B,'Revenue Analysis'!$B45,'Data Repository Table'!$G:$G,'Revenue Analysis'!$C45,'Data Repository Table'!$D:$D,'Revenue Analysis'!L$35)</f>
        <v>3768912.5491499985</v>
      </c>
      <c r="M45" s="186">
        <f>SUMIFS('Data Repository Table'!$J:$J,'Data Repository Table'!$A:$A,"Financial Actual",'Data Repository Table'!$C:$C,'Revenue Analysis'!$A45,'Data Repository Table'!$B:$B,'Revenue Analysis'!$B45,'Data Repository Table'!$G:$G,'Revenue Analysis'!$C45,'Data Repository Table'!$D:$D,'Revenue Analysis'!M$35)</f>
        <v>3380705.7799499989</v>
      </c>
      <c r="N45" s="186">
        <f>SUMIFS('Data Repository Table'!$J:$J,'Data Repository Table'!$A:$A,"Financial Actual",'Data Repository Table'!$C:$C,'Revenue Analysis'!$A45,'Data Repository Table'!$B:$B,'Revenue Analysis'!$B45,'Data Repository Table'!$G:$G,'Revenue Analysis'!$C45,'Data Repository Table'!$D:$D,'Revenue Analysis'!N$35)</f>
        <v>3586047.5391999991</v>
      </c>
      <c r="O45" s="186">
        <f>SUMIFS('Data Repository Table'!$J:$J,'Data Repository Table'!$A:$A,"Financial Actual",'Data Repository Table'!$C:$C,'Revenue Analysis'!$A45,'Data Repository Table'!$B:$B,'Revenue Analysis'!$B45,'Data Repository Table'!$G:$G,'Revenue Analysis'!$C45,'Data Repository Table'!$D:$D,'Revenue Analysis'!O$35)</f>
        <v>3032362.88845</v>
      </c>
      <c r="P45" s="186">
        <f>SUMIFS('Data Repository Table'!$J:$J,'Data Repository Table'!$A:$A,"Financial Actual",'Data Repository Table'!$C:$C,'Revenue Analysis'!$A45,'Data Repository Table'!$B:$B,'Revenue Analysis'!$B45,'Data Repository Table'!$G:$G,'Revenue Analysis'!$C45,'Data Repository Table'!$D:$D,'Revenue Analysis'!P$35)</f>
        <v>3079299.10885</v>
      </c>
      <c r="Q45" s="186">
        <f t="shared" si="1"/>
        <v>37706692.728949994</v>
      </c>
    </row>
    <row r="47" spans="1:22" ht="21.75" customHeight="1" x14ac:dyDescent="0.2"/>
    <row r="48" spans="1:22" ht="163.5" customHeight="1" x14ac:dyDescent="0.25">
      <c r="A48" s="197" t="s">
        <v>85</v>
      </c>
      <c r="B48" s="197"/>
      <c r="C48" s="197"/>
      <c r="D48" s="197"/>
      <c r="E48" s="197"/>
      <c r="F48" s="197"/>
      <c r="G48" s="197"/>
      <c r="H48" s="197"/>
      <c r="I48" s="197"/>
      <c r="J48" s="197"/>
      <c r="K48" s="197"/>
      <c r="L48" s="197"/>
      <c r="M48" s="197"/>
      <c r="N48" s="197"/>
      <c r="O48" s="197"/>
      <c r="P48" s="197"/>
      <c r="Q48" s="197"/>
      <c r="R48" s="197"/>
      <c r="S48" s="197"/>
      <c r="T48" s="197"/>
      <c r="U48" s="197"/>
    </row>
    <row r="49" spans="1:5" ht="27.95" customHeight="1" x14ac:dyDescent="0.25">
      <c r="A49" s="2"/>
      <c r="B49" s="129" t="s">
        <v>41</v>
      </c>
      <c r="C49" s="129" t="s">
        <v>45</v>
      </c>
      <c r="D49" s="129" t="s">
        <v>46</v>
      </c>
      <c r="E49" s="129" t="s">
        <v>79</v>
      </c>
    </row>
    <row r="50" spans="1:5" ht="27.95" customHeight="1" x14ac:dyDescent="0.25">
      <c r="A50" s="1" t="s">
        <v>39</v>
      </c>
      <c r="B50" s="187">
        <f>SUMIFS('Data Repository Table'!$J:$J,'Data Repository Table'!$A:$A,"Financial Actual",'Data Repository Table'!$C:$C,'Revenue Analysis'!$A50,'Data Repository Table'!$G:$G,'Revenue Analysis'!B$49)</f>
        <v>37118738.908650003</v>
      </c>
      <c r="C50" s="187">
        <f>SUMIFS('Data Repository Table'!$J:$J,'Data Repository Table'!$A:$A,"Financial Actual",'Data Repository Table'!$C:$C,'Revenue Analysis'!$A50,'Data Repository Table'!$G:$G,'Revenue Analysis'!C$49)</f>
        <v>18271699.227782961</v>
      </c>
      <c r="D50" s="187">
        <f>SUMIFS('Data Repository Table'!$J:$J,'Data Repository Table'!$A:$A,"Financial Actual",'Data Repository Table'!$C:$C,'Revenue Analysis'!$A50,'Data Repository Table'!$G:$G,'Revenue Analysis'!D$49)</f>
        <v>15554519.161720002</v>
      </c>
      <c r="E50" s="162">
        <f>SUM(B50:D50)</f>
        <v>70944957.298152968</v>
      </c>
    </row>
    <row r="51" spans="1:5" ht="27.95" customHeight="1" x14ac:dyDescent="0.25">
      <c r="A51" s="1" t="s">
        <v>47</v>
      </c>
      <c r="B51" s="187">
        <f>SUMIFS('Data Repository Table'!$J:$J,'Data Repository Table'!$A:$A,"Financial Actual",'Data Repository Table'!$C:$C,'Revenue Analysis'!$A51,'Data Repository Table'!$G:$G,'Revenue Analysis'!B$49)</f>
        <v>82448062.153749987</v>
      </c>
      <c r="C51" s="187">
        <f>SUMIFS('Data Repository Table'!$J:$J,'Data Repository Table'!$A:$A,"Financial Actual",'Data Repository Table'!$C:$C,'Revenue Analysis'!$A51,'Data Repository Table'!$G:$G,'Revenue Analysis'!C$49)</f>
        <v>70562398.047100008</v>
      </c>
      <c r="D51" s="187">
        <f>SUMIFS('Data Repository Table'!$J:$J,'Data Repository Table'!$A:$A,"Financial Actual",'Data Repository Table'!$C:$C,'Revenue Analysis'!$A51,'Data Repository Table'!$G:$G,'Revenue Analysis'!D$49)</f>
        <v>49244888.96814999</v>
      </c>
      <c r="E51" s="162">
        <f t="shared" ref="E51:E52" si="2">SUM(B51:D51)</f>
        <v>202255349.169</v>
      </c>
    </row>
    <row r="52" spans="1:5" ht="27.95" customHeight="1" x14ac:dyDescent="0.25">
      <c r="A52" s="1" t="s">
        <v>48</v>
      </c>
      <c r="B52" s="187">
        <f>SUMIFS('Data Repository Table'!$J:$J,'Data Repository Table'!$A:$A,"Financial Actual",'Data Repository Table'!$C:$C,'Revenue Analysis'!$A52,'Data Repository Table'!$G:$G,'Revenue Analysis'!B$49)</f>
        <v>67860510.573750019</v>
      </c>
      <c r="C52" s="187">
        <f>SUMIFS('Data Repository Table'!$J:$J,'Data Repository Table'!$A:$A,"Financial Actual",'Data Repository Table'!$C:$C,'Revenue Analysis'!$A52,'Data Repository Table'!$G:$G,'Revenue Analysis'!C$49)</f>
        <v>58098022.074300006</v>
      </c>
      <c r="D52" s="187">
        <f>SUMIFS('Data Repository Table'!$J:$J,'Data Repository Table'!$A:$A,"Financial Actual",'Data Repository Table'!$C:$C,'Revenue Analysis'!$A52,'Data Repository Table'!$G:$G,'Revenue Analysis'!D$49)</f>
        <v>37706692.728949994</v>
      </c>
      <c r="E52" s="162">
        <f t="shared" si="2"/>
        <v>163665225.37700003</v>
      </c>
    </row>
    <row r="53" spans="1:5" ht="27.95" customHeight="1" thickBot="1" x14ac:dyDescent="0.3">
      <c r="A53" s="96" t="s">
        <v>79</v>
      </c>
      <c r="B53" s="188">
        <f>SUM(B50:B52)</f>
        <v>187427311.63615</v>
      </c>
      <c r="C53" s="188">
        <f t="shared" ref="C53:D53" si="3">SUM(C50:C52)</f>
        <v>146932119.34918296</v>
      </c>
      <c r="D53" s="188">
        <f t="shared" si="3"/>
        <v>102506100.85881999</v>
      </c>
      <c r="E53" s="163">
        <f>SUM(E50:E52)</f>
        <v>436865531.84415299</v>
      </c>
    </row>
    <row r="54" spans="1:5" ht="27.95" hidden="1" customHeight="1" x14ac:dyDescent="0.2">
      <c r="A54" s="87"/>
      <c r="B54" s="84"/>
      <c r="C54" s="84"/>
      <c r="D54" s="84"/>
      <c r="E54" s="100">
        <f>SUM(E50:E52)</f>
        <v>436865531.84415299</v>
      </c>
    </row>
    <row r="55" spans="1:5" ht="28.5" customHeight="1" x14ac:dyDescent="0.2">
      <c r="A55" s="87"/>
      <c r="B55" s="158"/>
      <c r="C55" s="158"/>
      <c r="D55" s="158"/>
      <c r="E55" s="100"/>
    </row>
    <row r="56" spans="1:5" ht="27.95" customHeight="1" x14ac:dyDescent="0.25">
      <c r="A56" s="2" t="s">
        <v>20</v>
      </c>
      <c r="B56" s="129" t="s">
        <v>41</v>
      </c>
      <c r="C56" s="129" t="s">
        <v>45</v>
      </c>
      <c r="D56" s="129" t="s">
        <v>46</v>
      </c>
      <c r="E56" s="130" t="s">
        <v>86</v>
      </c>
    </row>
    <row r="57" spans="1:5" ht="27.95" customHeight="1" x14ac:dyDescent="0.25">
      <c r="A57" s="1" t="s">
        <v>39</v>
      </c>
      <c r="B57" s="189">
        <f>B50/$E50</f>
        <v>0.52320475368890496</v>
      </c>
      <c r="C57" s="189">
        <f t="shared" ref="C57:D57" si="4">C50/$E50</f>
        <v>0.25754754000336344</v>
      </c>
      <c r="D57" s="189">
        <f t="shared" si="4"/>
        <v>0.2192477063077316</v>
      </c>
      <c r="E57" s="131">
        <f>E50/$E$53</f>
        <v>0.16239541031921423</v>
      </c>
    </row>
    <row r="58" spans="1:5" ht="27.95" customHeight="1" x14ac:dyDescent="0.25">
      <c r="A58" s="1" t="s">
        <v>47</v>
      </c>
      <c r="B58" s="189">
        <f t="shared" ref="B58:D60" si="5">B51/$E51</f>
        <v>0.40764341953130867</v>
      </c>
      <c r="C58" s="189">
        <f t="shared" si="5"/>
        <v>0.34887778413286691</v>
      </c>
      <c r="D58" s="189">
        <f t="shared" si="5"/>
        <v>0.24347879633582434</v>
      </c>
      <c r="E58" s="131">
        <f t="shared" ref="E58:E59" si="6">E51/$E$53</f>
        <v>0.46296934508706533</v>
      </c>
    </row>
    <row r="59" spans="1:5" ht="27.95" customHeight="1" x14ac:dyDescent="0.25">
      <c r="A59" s="1" t="s">
        <v>48</v>
      </c>
      <c r="B59" s="189">
        <f t="shared" si="5"/>
        <v>0.41462998885337127</v>
      </c>
      <c r="C59" s="189">
        <f t="shared" si="5"/>
        <v>0.35498085766522613</v>
      </c>
      <c r="D59" s="189">
        <f t="shared" si="5"/>
        <v>0.23038915348140251</v>
      </c>
      <c r="E59" s="131">
        <f t="shared" si="6"/>
        <v>0.3746352445937205</v>
      </c>
    </row>
    <row r="60" spans="1:5" ht="27.95" customHeight="1" x14ac:dyDescent="0.25">
      <c r="A60" s="79" t="s">
        <v>79</v>
      </c>
      <c r="B60" s="189">
        <f t="shared" si="5"/>
        <v>0.42902746491570926</v>
      </c>
      <c r="C60" s="189">
        <f t="shared" si="5"/>
        <v>0.33633259810847105</v>
      </c>
      <c r="D60" s="189">
        <f t="shared" si="5"/>
        <v>0.23463993697581967</v>
      </c>
      <c r="E60" s="131">
        <v>1</v>
      </c>
    </row>
  </sheetData>
  <mergeCells count="5">
    <mergeCell ref="A48:U48"/>
    <mergeCell ref="A8:U8"/>
    <mergeCell ref="A9:V9"/>
    <mergeCell ref="A30:U30"/>
    <mergeCell ref="A31:V31"/>
  </mergeCells>
  <conditionalFormatting sqref="E12:Q12 E13:E28 F13:P16 F18:P22 F24:P28 Q13:Q28">
    <cfRule type="colorScale" priority="8">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7"/>
  <sheetViews>
    <sheetView showGridLines="0" topLeftCell="A100" zoomScaleNormal="100" workbookViewId="0">
      <selection activeCell="H121" sqref="H121"/>
    </sheetView>
  </sheetViews>
  <sheetFormatPr defaultRowHeight="15" x14ac:dyDescent="0.25"/>
  <cols>
    <col min="1" max="1" width="27" customWidth="1"/>
    <col min="2" max="2" width="12.85546875" customWidth="1"/>
    <col min="3" max="3" width="17.5703125" customWidth="1"/>
    <col min="4" max="4" width="21.42578125" bestFit="1" customWidth="1"/>
    <col min="5" max="5" width="21.42578125" customWidth="1"/>
    <col min="6" max="16" width="13.42578125" style="2" bestFit="1" customWidth="1"/>
    <col min="17" max="17" width="16.28515625" style="2" customWidth="1"/>
    <col min="18" max="18" width="20.7109375" style="25" customWidth="1"/>
    <col min="20" max="20" width="16.42578125" bestFit="1" customWidth="1"/>
  </cols>
  <sheetData>
    <row r="1" spans="1:23" ht="18" x14ac:dyDescent="0.25">
      <c r="A1" s="81" t="s">
        <v>87</v>
      </c>
      <c r="B1" s="82"/>
    </row>
    <row r="2" spans="1:23" x14ac:dyDescent="0.25">
      <c r="A2" s="2" t="s">
        <v>88</v>
      </c>
      <c r="B2" s="2"/>
    </row>
    <row r="3" spans="1:23" x14ac:dyDescent="0.25">
      <c r="A3" s="2" t="s">
        <v>89</v>
      </c>
      <c r="B3" s="2"/>
    </row>
    <row r="4" spans="1:23" ht="57" customHeight="1" x14ac:dyDescent="0.25">
      <c r="A4" s="205" t="s">
        <v>90</v>
      </c>
      <c r="B4" s="194"/>
      <c r="C4" s="194"/>
      <c r="D4" s="194"/>
      <c r="E4" s="194"/>
      <c r="F4" s="194"/>
      <c r="G4" s="194"/>
      <c r="H4" s="194"/>
      <c r="I4" s="194"/>
      <c r="J4" s="194"/>
      <c r="K4" s="194"/>
      <c r="L4" s="194"/>
      <c r="M4" s="194"/>
      <c r="N4" s="194"/>
      <c r="O4" s="194"/>
      <c r="P4" s="194"/>
      <c r="Q4" s="194"/>
      <c r="R4" s="206"/>
      <c r="S4" s="194"/>
      <c r="T4" s="194"/>
    </row>
    <row r="5" spans="1:23" x14ac:dyDescent="0.25">
      <c r="A5" s="1"/>
      <c r="B5" s="2"/>
    </row>
    <row r="6" spans="1:23" x14ac:dyDescent="0.25">
      <c r="A6" s="2" t="s">
        <v>91</v>
      </c>
      <c r="B6" s="2"/>
    </row>
    <row r="7" spans="1:23" x14ac:dyDescent="0.25">
      <c r="A7" s="2" t="s">
        <v>92</v>
      </c>
      <c r="B7" s="2"/>
    </row>
    <row r="8" spans="1:23" x14ac:dyDescent="0.25">
      <c r="A8" s="2" t="s">
        <v>74</v>
      </c>
    </row>
    <row r="10" spans="1:23" ht="60" customHeight="1" x14ac:dyDescent="0.25">
      <c r="A10" s="207" t="s">
        <v>93</v>
      </c>
      <c r="B10" s="208"/>
      <c r="C10" s="208"/>
      <c r="D10" s="208"/>
      <c r="E10" s="208"/>
      <c r="F10" s="208"/>
      <c r="G10" s="208"/>
      <c r="H10" s="208"/>
      <c r="I10" s="208"/>
      <c r="J10" s="208"/>
      <c r="K10" s="208"/>
      <c r="L10" s="208"/>
      <c r="M10" s="208"/>
      <c r="N10" s="208"/>
      <c r="O10" s="208"/>
      <c r="P10" s="208"/>
      <c r="Q10" s="208"/>
      <c r="R10" s="208"/>
      <c r="S10" s="208"/>
      <c r="T10" s="208"/>
      <c r="U10" s="208"/>
      <c r="V10" s="208"/>
      <c r="W10" s="97"/>
    </row>
    <row r="11" spans="1:23" x14ac:dyDescent="0.25">
      <c r="A11" s="207" t="s">
        <v>94</v>
      </c>
      <c r="B11" s="203"/>
      <c r="C11" s="203"/>
      <c r="D11" s="203"/>
      <c r="E11" s="203"/>
      <c r="F11" s="203"/>
      <c r="G11" s="203"/>
      <c r="H11" s="203"/>
      <c r="I11" s="203"/>
      <c r="J11" s="203"/>
      <c r="K11" s="203"/>
      <c r="L11" s="203"/>
      <c r="M11" s="203"/>
      <c r="N11" s="203"/>
      <c r="O11" s="203"/>
      <c r="P11" s="203"/>
      <c r="Q11" s="203"/>
      <c r="R11" s="204"/>
      <c r="S11" s="203"/>
      <c r="T11" s="203"/>
      <c r="U11" s="203"/>
      <c r="V11" s="203"/>
      <c r="W11" s="203"/>
    </row>
    <row r="12" spans="1:23" x14ac:dyDescent="0.25">
      <c r="A12" s="85" t="s">
        <v>20</v>
      </c>
      <c r="B12" s="85" t="s">
        <v>77</v>
      </c>
      <c r="C12" s="85" t="s">
        <v>50</v>
      </c>
      <c r="D12" s="85" t="s">
        <v>95</v>
      </c>
      <c r="E12" s="85"/>
      <c r="F12" s="93">
        <v>41456</v>
      </c>
      <c r="G12" s="93">
        <v>41487</v>
      </c>
      <c r="H12" s="93">
        <v>41518</v>
      </c>
      <c r="I12" s="93">
        <v>41548</v>
      </c>
      <c r="J12" s="93">
        <v>41579</v>
      </c>
      <c r="K12" s="93">
        <v>41609</v>
      </c>
      <c r="L12" s="93">
        <v>41640</v>
      </c>
      <c r="M12" s="93">
        <v>41671</v>
      </c>
      <c r="N12" s="93">
        <v>41699</v>
      </c>
      <c r="O12" s="93">
        <v>41730</v>
      </c>
      <c r="P12" s="93">
        <v>41760</v>
      </c>
      <c r="Q12" s="93">
        <v>41791</v>
      </c>
      <c r="R12" s="165" t="s">
        <v>79</v>
      </c>
      <c r="S12" s="87"/>
      <c r="T12" s="87"/>
      <c r="U12" s="87"/>
      <c r="V12" s="87"/>
      <c r="W12" s="87"/>
    </row>
    <row r="13" spans="1:23" x14ac:dyDescent="0.25">
      <c r="A13" s="85"/>
      <c r="B13" s="85"/>
      <c r="C13" s="85"/>
      <c r="D13" s="85"/>
      <c r="E13" s="85"/>
      <c r="F13" s="95"/>
      <c r="G13" s="95"/>
      <c r="H13" s="95"/>
      <c r="I13" s="95"/>
      <c r="J13" s="95"/>
      <c r="K13" s="95"/>
      <c r="L13" s="95"/>
      <c r="M13" s="95"/>
      <c r="N13" s="95"/>
      <c r="O13" s="95"/>
      <c r="P13" s="95"/>
      <c r="Q13" s="95"/>
      <c r="R13" s="164"/>
      <c r="S13" s="87"/>
      <c r="T13" s="87"/>
      <c r="U13" s="87"/>
      <c r="V13" s="87"/>
      <c r="W13" s="87"/>
    </row>
    <row r="14" spans="1:23" x14ac:dyDescent="0.25">
      <c r="A14" s="85"/>
      <c r="B14" s="85"/>
      <c r="C14" s="85"/>
      <c r="D14" s="85"/>
      <c r="E14" s="85"/>
      <c r="F14" s="95"/>
      <c r="G14" s="95"/>
      <c r="H14" s="95"/>
      <c r="I14" s="95"/>
      <c r="J14" s="95"/>
      <c r="K14" s="95"/>
      <c r="L14" s="95"/>
      <c r="M14" s="95"/>
      <c r="N14" s="95"/>
      <c r="O14" s="95"/>
      <c r="P14" s="95"/>
      <c r="Q14" s="95"/>
      <c r="R14" s="164"/>
      <c r="S14" s="87"/>
      <c r="T14" s="87"/>
      <c r="U14" s="87"/>
      <c r="V14" s="87"/>
      <c r="W14" s="87"/>
    </row>
    <row r="15" spans="1:23" x14ac:dyDescent="0.25">
      <c r="A15" s="80" t="s">
        <v>39</v>
      </c>
      <c r="B15" s="80" t="s">
        <v>49</v>
      </c>
      <c r="C15" s="80" t="s">
        <v>51</v>
      </c>
      <c r="D15" s="80" t="s">
        <v>52</v>
      </c>
      <c r="E15" s="98"/>
      <c r="F15" s="141">
        <f>SUMIFS('Data Repository Table'!$J:$J,'Data Repository Table'!$A:$A,"Financial Actual",'Data Repository Table'!$C:$C,'Expenses Analysis'!$A15,'Data Repository Table'!$B:$B,'Expenses Analysis'!$B15,'Data Repository Table'!$G:$G,'Expenses Analysis'!$C15,'Data Repository Table'!$H:$H,'Expenses Analysis'!$D15,'Data Repository Table'!$D:$D,'Expenses Analysis'!F$12)</f>
        <v>593751.84077137313</v>
      </c>
      <c r="G15" s="141">
        <f>SUMIFS('Data Repository Table'!$J:$J,'Data Repository Table'!$A:$A,"Financial Actual",'Data Repository Table'!$C:$C,'Expenses Analysis'!$A15,'Data Repository Table'!$B:$B,'Expenses Analysis'!$B15,'Data Repository Table'!$G:$G,'Expenses Analysis'!$C15,'Data Repository Table'!$H:$H,'Expenses Analysis'!$D15,'Data Repository Table'!$D:$D,'Expenses Analysis'!G$12)</f>
        <v>820393.03401412489</v>
      </c>
      <c r="H15" s="141">
        <f>SUMIFS('Data Repository Table'!$J:$J,'Data Repository Table'!$A:$A,"Financial Actual",'Data Repository Table'!$C:$C,'Expenses Analysis'!$A15,'Data Repository Table'!$B:$B,'Expenses Analysis'!$B15,'Data Repository Table'!$G:$G,'Expenses Analysis'!$C15,'Data Repository Table'!$H:$H,'Expenses Analysis'!$D15,'Data Repository Table'!$D:$D,'Expenses Analysis'!H$12)</f>
        <v>642291.58212862327</v>
      </c>
      <c r="I15" s="141">
        <f>SUMIFS('Data Repository Table'!$J:$J,'Data Repository Table'!$A:$A,"Financial Actual",'Data Repository Table'!$C:$C,'Expenses Analysis'!$A15,'Data Repository Table'!$B:$B,'Expenses Analysis'!$B15,'Data Repository Table'!$G:$G,'Expenses Analysis'!$C15,'Data Repository Table'!$H:$H,'Expenses Analysis'!$D15,'Data Repository Table'!$D:$D,'Expenses Analysis'!I$12)</f>
        <v>609639.97288837493</v>
      </c>
      <c r="J15" s="141">
        <f>SUMIFS('Data Repository Table'!$J:$J,'Data Repository Table'!$A:$A,"Financial Actual",'Data Repository Table'!$C:$C,'Expenses Analysis'!$A15,'Data Repository Table'!$B:$B,'Expenses Analysis'!$B15,'Data Repository Table'!$G:$G,'Expenses Analysis'!$C15,'Data Repository Table'!$H:$H,'Expenses Analysis'!$D15,'Data Repository Table'!$D:$D,'Expenses Analysis'!J$12)</f>
        <v>626073.16897124995</v>
      </c>
      <c r="K15" s="141">
        <f>SUMIFS('Data Repository Table'!$J:$J,'Data Repository Table'!$A:$A,"Financial Actual",'Data Repository Table'!$C:$C,'Expenses Analysis'!$A15,'Data Repository Table'!$B:$B,'Expenses Analysis'!$B15,'Data Repository Table'!$G:$G,'Expenses Analysis'!$C15,'Data Repository Table'!$H:$H,'Expenses Analysis'!$D15,'Data Repository Table'!$D:$D,'Expenses Analysis'!K$12)</f>
        <v>602153.37789750006</v>
      </c>
      <c r="L15" s="141">
        <f>SUMIFS('Data Repository Table'!$J:$J,'Data Repository Table'!$A:$A,"Financial Actual",'Data Repository Table'!$C:$C,'Expenses Analysis'!$A15,'Data Repository Table'!$B:$B,'Expenses Analysis'!$B15,'Data Repository Table'!$G:$G,'Expenses Analysis'!$C15,'Data Repository Table'!$H:$H,'Expenses Analysis'!$D15,'Data Repository Table'!$D:$D,'Expenses Analysis'!L$12)</f>
        <v>1146143.9846999997</v>
      </c>
      <c r="M15" s="141">
        <f>SUMIFS('Data Repository Table'!$J:$J,'Data Repository Table'!$A:$A,"Financial Actual",'Data Repository Table'!$C:$C,'Expenses Analysis'!$A15,'Data Repository Table'!$B:$B,'Expenses Analysis'!$B15,'Data Repository Table'!$G:$G,'Expenses Analysis'!$C15,'Data Repository Table'!$H:$H,'Expenses Analysis'!$D15,'Data Repository Table'!$D:$D,'Expenses Analysis'!M$12)</f>
        <v>964931.83751249989</v>
      </c>
      <c r="N15" s="141">
        <f>SUMIFS('Data Repository Table'!$J:$J,'Data Repository Table'!$A:$A,"Financial Actual",'Data Repository Table'!$C:$C,'Expenses Analysis'!$A15,'Data Repository Table'!$B:$B,'Expenses Analysis'!$B15,'Data Repository Table'!$G:$G,'Expenses Analysis'!$C15,'Data Repository Table'!$H:$H,'Expenses Analysis'!$D15,'Data Repository Table'!$D:$D,'Expenses Analysis'!N$12)</f>
        <v>962733.95790000004</v>
      </c>
      <c r="O15" s="141">
        <f>SUMIFS('Data Repository Table'!$J:$J,'Data Repository Table'!$A:$A,"Financial Actual",'Data Repository Table'!$C:$C,'Expenses Analysis'!$A15,'Data Repository Table'!$B:$B,'Expenses Analysis'!$B15,'Data Repository Table'!$G:$G,'Expenses Analysis'!$C15,'Data Repository Table'!$H:$H,'Expenses Analysis'!$D15,'Data Repository Table'!$D:$D,'Expenses Analysis'!O$12)</f>
        <v>964825.21760624985</v>
      </c>
      <c r="P15" s="141">
        <f>SUMIFS('Data Repository Table'!$J:$J,'Data Repository Table'!$A:$A,"Financial Actual",'Data Repository Table'!$C:$C,'Expenses Analysis'!$A15,'Data Repository Table'!$B:$B,'Expenses Analysis'!$B15,'Data Repository Table'!$G:$G,'Expenses Analysis'!$C15,'Data Repository Table'!$H:$H,'Expenses Analysis'!$D15,'Data Repository Table'!$D:$D,'Expenses Analysis'!P$12)</f>
        <v>1024534.78359375</v>
      </c>
      <c r="Q15" s="141">
        <f>SUMIFS('Data Repository Table'!$J:$J,'Data Repository Table'!$A:$A,"Financial Actual",'Data Repository Table'!$C:$C,'Expenses Analysis'!$A15,'Data Repository Table'!$B:$B,'Expenses Analysis'!$B15,'Data Repository Table'!$G:$G,'Expenses Analysis'!$C15,'Data Repository Table'!$H:$H,'Expenses Analysis'!$D15,'Data Repository Table'!$D:$D,'Expenses Analysis'!Q$12)</f>
        <v>1168045.22566875</v>
      </c>
      <c r="R15" s="141">
        <f>SUM(F15:Q15)</f>
        <v>10125517.983652497</v>
      </c>
      <c r="S15" s="79"/>
      <c r="T15" s="79"/>
      <c r="U15" s="79"/>
      <c r="V15" s="79"/>
      <c r="W15" s="79"/>
    </row>
    <row r="16" spans="1:23" x14ac:dyDescent="0.25">
      <c r="A16" s="80" t="s">
        <v>39</v>
      </c>
      <c r="B16" s="80" t="s">
        <v>49</v>
      </c>
      <c r="C16" s="80" t="s">
        <v>53</v>
      </c>
      <c r="D16" s="80" t="s">
        <v>54</v>
      </c>
      <c r="E16" s="98"/>
      <c r="F16" s="141">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Analysis'!F$12)</f>
        <v>276807.38497499918</v>
      </c>
      <c r="G16" s="141">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Analysis'!G$12)</f>
        <v>382467.614925</v>
      </c>
      <c r="H16" s="141">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Analysis'!H$12)</f>
        <v>299436.63502499921</v>
      </c>
      <c r="I16" s="141">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Analysis'!I$12)</f>
        <v>284214.43957499997</v>
      </c>
      <c r="J16" s="141">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Analysis'!J$12)</f>
        <v>291875.60325000004</v>
      </c>
      <c r="K16" s="141">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Analysis'!K$12)</f>
        <v>280724.18550000002</v>
      </c>
      <c r="L16" s="141">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Analysis'!L$12)</f>
        <v>534332.85999999987</v>
      </c>
      <c r="M16" s="141">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Analysis'!M$12)</f>
        <v>449851.67249999999</v>
      </c>
      <c r="N16" s="141">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Analysis'!N$12)</f>
        <v>448827.02</v>
      </c>
      <c r="O16" s="141">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Analysis'!O$12)</f>
        <v>449801.96625</v>
      </c>
      <c r="P16" s="141">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Analysis'!P$12)</f>
        <v>477638.59375</v>
      </c>
      <c r="Q16" s="141">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Analysis'!Q$12)</f>
        <v>544543.22875000001</v>
      </c>
      <c r="R16" s="141">
        <f t="shared" ref="R16:R23" si="0">SUM(F16:Q16)</f>
        <v>4720521.2044999981</v>
      </c>
      <c r="S16" s="79"/>
      <c r="T16" s="79"/>
      <c r="U16" s="79"/>
      <c r="V16" s="79"/>
      <c r="W16" s="79"/>
    </row>
    <row r="17" spans="1:23" x14ac:dyDescent="0.25">
      <c r="A17" s="80" t="s">
        <v>39</v>
      </c>
      <c r="B17" s="80" t="s">
        <v>49</v>
      </c>
      <c r="C17" s="80" t="s">
        <v>53</v>
      </c>
      <c r="D17" s="80" t="s">
        <v>55</v>
      </c>
      <c r="E17" s="98"/>
      <c r="F17" s="141">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Analysis'!F$12)</f>
        <v>415211.07746249868</v>
      </c>
      <c r="G17" s="141">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Analysis'!G$12)</f>
        <v>573701.42238750006</v>
      </c>
      <c r="H17" s="141">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Analysis'!H$12)</f>
        <v>449154.95253749873</v>
      </c>
      <c r="I17" s="141">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Analysis'!I$12)</f>
        <v>426321.65936249989</v>
      </c>
      <c r="J17" s="141">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Analysis'!J$12)</f>
        <v>437813.40487499995</v>
      </c>
      <c r="K17" s="141">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Analysis'!K$12)</f>
        <v>421086.27824999997</v>
      </c>
      <c r="L17" s="141">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Analysis'!L$12)</f>
        <v>801499.2899999998</v>
      </c>
      <c r="M17" s="141">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Analysis'!M$12)</f>
        <v>674777.50874999992</v>
      </c>
      <c r="N17" s="141">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Analysis'!N$12)</f>
        <v>673240.53</v>
      </c>
      <c r="O17" s="141">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Analysis'!O$12)</f>
        <v>674702.94937499997</v>
      </c>
      <c r="P17" s="141">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Analysis'!P$12)</f>
        <v>716457.890625</v>
      </c>
      <c r="Q17" s="141">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Analysis'!Q$12)</f>
        <v>816814.8431249999</v>
      </c>
      <c r="R17" s="141">
        <f t="shared" si="0"/>
        <v>7080781.8067499967</v>
      </c>
      <c r="S17" s="79"/>
      <c r="T17" s="79"/>
      <c r="U17" s="79"/>
      <c r="V17" s="79"/>
      <c r="W17" s="79"/>
    </row>
    <row r="18" spans="1:23" x14ac:dyDescent="0.25">
      <c r="A18" s="80" t="s">
        <v>39</v>
      </c>
      <c r="B18" s="80" t="s">
        <v>49</v>
      </c>
      <c r="C18" s="80" t="s">
        <v>56</v>
      </c>
      <c r="D18" s="80" t="s">
        <v>57</v>
      </c>
      <c r="E18" s="98"/>
      <c r="F18" s="141">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Analysis'!F$12)</f>
        <v>360688.41072499886</v>
      </c>
      <c r="G18" s="141">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Analysis'!G$12)</f>
        <v>498366.89217499993</v>
      </c>
      <c r="H18" s="141">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Analysis'!H$12)</f>
        <v>390175.00927499885</v>
      </c>
      <c r="I18" s="141">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Analysis'!I$12)</f>
        <v>370340.02732499992</v>
      </c>
      <c r="J18" s="141">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Analysis'!J$12)</f>
        <v>380322.75574999995</v>
      </c>
      <c r="K18" s="141">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Analysis'!K$12)</f>
        <v>365792.12049999996</v>
      </c>
      <c r="L18" s="141">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Analysis'!L$12)</f>
        <v>459526.25959999987</v>
      </c>
      <c r="M18" s="141">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Analysis'!M$12)</f>
        <v>386872.43834999995</v>
      </c>
      <c r="N18" s="141">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Analysis'!N$12)</f>
        <v>385991.23719999997</v>
      </c>
      <c r="O18" s="141">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Analysis'!O$12)</f>
        <v>386829.69097499992</v>
      </c>
      <c r="P18" s="141">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Analysis'!P$12)</f>
        <v>410769.19062499999</v>
      </c>
      <c r="Q18" s="141">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Analysis'!Q$12)</f>
        <v>468307.17672499991</v>
      </c>
      <c r="R18" s="141">
        <f t="shared" si="0"/>
        <v>4863981.2092249971</v>
      </c>
      <c r="S18" s="79"/>
      <c r="T18" s="79"/>
      <c r="U18" s="79"/>
      <c r="V18" s="79"/>
      <c r="W18" s="79"/>
    </row>
    <row r="19" spans="1:23" x14ac:dyDescent="0.25">
      <c r="A19" s="80" t="s">
        <v>39</v>
      </c>
      <c r="B19" s="80" t="s">
        <v>49</v>
      </c>
      <c r="C19" s="80" t="s">
        <v>56</v>
      </c>
      <c r="D19" s="80" t="s">
        <v>58</v>
      </c>
      <c r="E19" s="98"/>
      <c r="F19" s="141">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Analysis'!F$12)</f>
        <v>226478.76952499934</v>
      </c>
      <c r="G19" s="141">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Analysis'!G$12)</f>
        <v>312928.04857500002</v>
      </c>
      <c r="H19" s="141">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Analysis'!H$12)</f>
        <v>244993.61047499935</v>
      </c>
      <c r="I19" s="141">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Analysis'!I$12)</f>
        <v>232539.08692499998</v>
      </c>
      <c r="J19" s="141">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Analysis'!J$12)</f>
        <v>238807.31175000002</v>
      </c>
      <c r="K19" s="141">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Analysis'!K$12)</f>
        <v>229683.42450000002</v>
      </c>
      <c r="L19" s="141">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Analysis'!L$12)</f>
        <v>288539.74439999997</v>
      </c>
      <c r="M19" s="141">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Analysis'!M$12)</f>
        <v>242919.90315</v>
      </c>
      <c r="N19" s="141">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Analysis'!N$12)</f>
        <v>242366.59080000003</v>
      </c>
      <c r="O19" s="141">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Analysis'!O$12)</f>
        <v>242893.06177500001</v>
      </c>
      <c r="P19" s="141">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Analysis'!P$12)</f>
        <v>257924.84062500004</v>
      </c>
      <c r="Q19" s="141">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Analysis'!Q$12)</f>
        <v>294053.34352500003</v>
      </c>
      <c r="R19" s="141">
        <f t="shared" si="0"/>
        <v>3054127.7360249986</v>
      </c>
      <c r="S19" s="79"/>
      <c r="T19" s="79"/>
      <c r="U19" s="79"/>
      <c r="V19" s="79"/>
      <c r="W19" s="79"/>
    </row>
    <row r="20" spans="1:23" x14ac:dyDescent="0.25">
      <c r="A20" s="80" t="s">
        <v>39</v>
      </c>
      <c r="B20" s="80" t="s">
        <v>49</v>
      </c>
      <c r="C20" s="80" t="s">
        <v>56</v>
      </c>
      <c r="D20" s="80" t="s">
        <v>59</v>
      </c>
      <c r="E20" s="98"/>
      <c r="F20" s="141">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Analysis'!F$12)</f>
        <v>255837.1285374992</v>
      </c>
      <c r="G20" s="141">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Analysis'!G$12)</f>
        <v>353492.79561249999</v>
      </c>
      <c r="H20" s="141">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Analysis'!H$12)</f>
        <v>276752.04146249924</v>
      </c>
      <c r="I20" s="141">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Analysis'!I$12)</f>
        <v>262683.04263749992</v>
      </c>
      <c r="J20" s="141">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Analysis'!J$12)</f>
        <v>269763.81512500002</v>
      </c>
      <c r="K20" s="141">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Analysis'!K$12)</f>
        <v>259457.20175000001</v>
      </c>
      <c r="L20" s="141">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Analysis'!L$12)</f>
        <v>325943.04459999991</v>
      </c>
      <c r="M20" s="141">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Analysis'!M$12)</f>
        <v>274409.52022499999</v>
      </c>
      <c r="N20" s="141">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Analysis'!N$12)</f>
        <v>273784.48220000003</v>
      </c>
      <c r="O20" s="141">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Analysis'!O$12)</f>
        <v>274379.19941249996</v>
      </c>
      <c r="P20" s="141">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Analysis'!P$12)</f>
        <v>291359.54218749999</v>
      </c>
      <c r="Q20" s="141">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Analysis'!Q$12)</f>
        <v>332171.36953749997</v>
      </c>
      <c r="R20" s="141">
        <f t="shared" si="0"/>
        <v>3450033.1832874976</v>
      </c>
      <c r="S20" s="79"/>
      <c r="T20" s="79"/>
      <c r="U20" s="79"/>
      <c r="V20" s="79"/>
      <c r="W20" s="79"/>
    </row>
    <row r="21" spans="1:23" x14ac:dyDescent="0.25">
      <c r="A21" s="80" t="s">
        <v>39</v>
      </c>
      <c r="B21" s="80" t="s">
        <v>49</v>
      </c>
      <c r="C21" s="80" t="s">
        <v>56</v>
      </c>
      <c r="D21" s="80" t="s">
        <v>60</v>
      </c>
      <c r="E21" s="98"/>
      <c r="F21" s="141">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Analysis'!F$12)</f>
        <v>176150.15407499947</v>
      </c>
      <c r="G21" s="141">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Analysis'!G$12)</f>
        <v>243388.48222500001</v>
      </c>
      <c r="H21" s="141">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Analysis'!H$12)</f>
        <v>190550.58592499947</v>
      </c>
      <c r="I21" s="141">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Analysis'!I$12)</f>
        <v>180863.73427499997</v>
      </c>
      <c r="J21" s="141">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Analysis'!J$12)</f>
        <v>185739.02025</v>
      </c>
      <c r="K21" s="141">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Analysis'!K$12)</f>
        <v>178642.66350000002</v>
      </c>
      <c r="L21" s="141">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Analysis'!L$12)</f>
        <v>224419.80119999996</v>
      </c>
      <c r="M21" s="141">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Analysis'!M$12)</f>
        <v>188937.70244999998</v>
      </c>
      <c r="N21" s="141">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Analysis'!N$12)</f>
        <v>188507.34840000002</v>
      </c>
      <c r="O21" s="141">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Analysis'!O$12)</f>
        <v>188916.82582500001</v>
      </c>
      <c r="P21" s="141">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Analysis'!P$12)</f>
        <v>200608.20937500001</v>
      </c>
      <c r="Q21" s="141">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Analysis'!Q$12)</f>
        <v>228708.15607500001</v>
      </c>
      <c r="R21" s="141">
        <f t="shared" si="0"/>
        <v>2375432.6835749988</v>
      </c>
      <c r="S21" s="79"/>
      <c r="T21" s="79"/>
      <c r="U21" s="79"/>
      <c r="V21" s="79"/>
      <c r="W21" s="79"/>
    </row>
    <row r="22" spans="1:23" ht="15.75" thickBot="1" x14ac:dyDescent="0.3">
      <c r="A22" s="80" t="s">
        <v>39</v>
      </c>
      <c r="B22" s="80" t="s">
        <v>49</v>
      </c>
      <c r="C22" s="80" t="s">
        <v>61</v>
      </c>
      <c r="D22" s="80" t="s">
        <v>62</v>
      </c>
      <c r="E22" s="99"/>
      <c r="F22" s="141">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Analysis'!F$12)</f>
        <v>1153364.1040624965</v>
      </c>
      <c r="G22" s="141">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Analysis'!G$12)</f>
        <v>1593615.0621875001</v>
      </c>
      <c r="H22" s="141">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Analysis'!H$12)</f>
        <v>1247652.6459374966</v>
      </c>
      <c r="I22" s="141">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Analysis'!I$12)</f>
        <v>1184226.8315625</v>
      </c>
      <c r="J22" s="141">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Analysis'!J$12)</f>
        <v>1216148.346875</v>
      </c>
      <c r="K22" s="141">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Analysis'!K$12)</f>
        <v>1169684.1062500002</v>
      </c>
      <c r="L22" s="141">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Analysis'!L$12)</f>
        <v>1469415.3649999998</v>
      </c>
      <c r="M22" s="141">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Analysis'!M$12)</f>
        <v>1237092.099375</v>
      </c>
      <c r="N22" s="141">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Analysis'!N$12)</f>
        <v>1234274.3050000002</v>
      </c>
      <c r="O22" s="141">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Analysis'!O$12)</f>
        <v>1236955.4071875</v>
      </c>
      <c r="P22" s="141">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Analysis'!P$12)</f>
        <v>1313506.1328125</v>
      </c>
      <c r="Q22" s="141">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Analysis'!Q$12)</f>
        <v>1497493.8790625001</v>
      </c>
      <c r="R22" s="141">
        <f t="shared" si="0"/>
        <v>15553428.285312492</v>
      </c>
      <c r="S22" s="79"/>
      <c r="T22" s="79"/>
      <c r="U22" s="79"/>
      <c r="V22" s="79"/>
      <c r="W22" s="79"/>
    </row>
    <row r="23" spans="1:23" s="112" customFormat="1" ht="16.5" thickTop="1" thickBot="1" x14ac:dyDescent="0.3">
      <c r="A23" s="121" t="s">
        <v>79</v>
      </c>
      <c r="B23" s="121"/>
      <c r="C23" s="121"/>
      <c r="D23" s="110" t="s">
        <v>79</v>
      </c>
      <c r="E23" s="121"/>
      <c r="F23" s="141">
        <f>SUM(F15:F22)</f>
        <v>3458288.8701338647</v>
      </c>
      <c r="G23" s="141">
        <f t="shared" ref="G23:Q23" si="1">SUM(G15:G22)</f>
        <v>4778353.3521016249</v>
      </c>
      <c r="H23" s="141">
        <f t="shared" si="1"/>
        <v>3741007.0627661142</v>
      </c>
      <c r="I23" s="141">
        <f t="shared" si="1"/>
        <v>3550828.7945508747</v>
      </c>
      <c r="J23" s="141">
        <f t="shared" si="1"/>
        <v>3646543.42684625</v>
      </c>
      <c r="K23" s="141">
        <f t="shared" si="1"/>
        <v>3507223.3581475001</v>
      </c>
      <c r="L23" s="141">
        <f t="shared" si="1"/>
        <v>5249820.3494999986</v>
      </c>
      <c r="M23" s="141">
        <f t="shared" si="1"/>
        <v>4419792.6823125007</v>
      </c>
      <c r="N23" s="141">
        <f t="shared" si="1"/>
        <v>4409725.4715</v>
      </c>
      <c r="O23" s="141">
        <f t="shared" si="1"/>
        <v>4419304.3184062503</v>
      </c>
      <c r="P23" s="141">
        <f t="shared" si="1"/>
        <v>4692799.18359375</v>
      </c>
      <c r="Q23" s="141">
        <f t="shared" si="1"/>
        <v>5350137.2224687496</v>
      </c>
      <c r="R23" s="141">
        <f t="shared" si="0"/>
        <v>51223824.092327476</v>
      </c>
      <c r="S23" s="181">
        <f>R23/$R$58</f>
        <v>0.15944344666388904</v>
      </c>
      <c r="T23" s="111"/>
      <c r="U23" s="111"/>
      <c r="V23" s="111"/>
      <c r="W23" s="111"/>
    </row>
    <row r="24" spans="1:23" s="109" customFormat="1" ht="16.5" thickTop="1" thickBot="1" x14ac:dyDescent="0.3">
      <c r="A24" s="87"/>
      <c r="B24" s="87"/>
      <c r="C24" s="87"/>
      <c r="D24" s="87"/>
      <c r="E24" s="87"/>
      <c r="F24" s="190"/>
      <c r="G24" s="169"/>
      <c r="H24" s="169"/>
      <c r="I24" s="169"/>
      <c r="J24" s="169"/>
      <c r="K24" s="169"/>
      <c r="L24" s="169"/>
      <c r="M24" s="169"/>
      <c r="N24" s="169"/>
      <c r="O24" s="169"/>
      <c r="P24" s="169"/>
      <c r="Q24" s="169"/>
      <c r="R24" s="171"/>
      <c r="S24" s="84"/>
      <c r="T24" s="84"/>
      <c r="U24" s="84"/>
      <c r="V24" s="84"/>
      <c r="W24" s="84"/>
    </row>
    <row r="25" spans="1:23" ht="16.5" thickTop="1" thickBot="1" x14ac:dyDescent="0.3">
      <c r="A25" s="80" t="s">
        <v>47</v>
      </c>
      <c r="B25" s="80" t="s">
        <v>49</v>
      </c>
      <c r="C25" s="80" t="s">
        <v>51</v>
      </c>
      <c r="D25" s="80" t="s">
        <v>52</v>
      </c>
      <c r="E25" s="98"/>
      <c r="F25" s="141">
        <f>SUMIFS('Data Repository Table'!$J:$J,'Data Repository Table'!$A:$A,"Financial Actual",'Data Repository Table'!$C:$C,'Expenses Analysis'!$A25,'Data Repository Table'!$B:$B,'Expenses Analysis'!$B25,'Data Repository Table'!$G:$G,'Expenses Analysis'!$C25,'Data Repository Table'!$H:$H,'Expenses Analysis'!$D25,'Data Repository Table'!$D:$D,'Expenses Analysis'!F$12)</f>
        <v>2533034.5131168002</v>
      </c>
      <c r="G25" s="141">
        <f>SUMIFS('Data Repository Table'!$J:$J,'Data Repository Table'!$A:$A,"Financial Actual",'Data Repository Table'!$C:$C,'Expenses Analysis'!$A25,'Data Repository Table'!$B:$B,'Expenses Analysis'!$B25,'Data Repository Table'!$G:$G,'Expenses Analysis'!$C25,'Data Repository Table'!$H:$H,'Expenses Analysis'!$D25,'Data Repository Table'!$D:$D,'Expenses Analysis'!G$12)</f>
        <v>3051574.1625600001</v>
      </c>
      <c r="H25" s="141">
        <f>SUMIFS('Data Repository Table'!$J:$J,'Data Repository Table'!$A:$A,"Financial Actual",'Data Repository Table'!$C:$C,'Expenses Analysis'!$A25,'Data Repository Table'!$B:$B,'Expenses Analysis'!$B25,'Data Repository Table'!$G:$G,'Expenses Analysis'!$C25,'Data Repository Table'!$H:$H,'Expenses Analysis'!$D25,'Data Repository Table'!$D:$D,'Expenses Analysis'!H$12)</f>
        <v>3084202.7580672004</v>
      </c>
      <c r="I25" s="141">
        <f>SUMIFS('Data Repository Table'!$J:$J,'Data Repository Table'!$A:$A,"Financial Actual",'Data Repository Table'!$C:$C,'Expenses Analysis'!$A25,'Data Repository Table'!$B:$B,'Expenses Analysis'!$B25,'Data Repository Table'!$G:$G,'Expenses Analysis'!$C25,'Data Repository Table'!$H:$H,'Expenses Analysis'!$D25,'Data Repository Table'!$D:$D,'Expenses Analysis'!I$12)</f>
        <v>4135202.765971201</v>
      </c>
      <c r="J25" s="141">
        <f>SUMIFS('Data Repository Table'!$J:$J,'Data Repository Table'!$A:$A,"Financial Actual",'Data Repository Table'!$C:$C,'Expenses Analysis'!$A25,'Data Repository Table'!$B:$B,'Expenses Analysis'!$B25,'Data Repository Table'!$G:$G,'Expenses Analysis'!$C25,'Data Repository Table'!$H:$H,'Expenses Analysis'!$D25,'Data Repository Table'!$D:$D,'Expenses Analysis'!J$12)</f>
        <v>4473275.8948415993</v>
      </c>
      <c r="K25" s="141">
        <f>SUMIFS('Data Repository Table'!$J:$J,'Data Repository Table'!$A:$A,"Financial Actual",'Data Repository Table'!$C:$C,'Expenses Analysis'!$A25,'Data Repository Table'!$B:$B,'Expenses Analysis'!$B25,'Data Repository Table'!$G:$G,'Expenses Analysis'!$C25,'Data Repository Table'!$H:$H,'Expenses Analysis'!$D25,'Data Repository Table'!$D:$D,'Expenses Analysis'!K$12)</f>
        <v>3464957.9260800011</v>
      </c>
      <c r="L25" s="141">
        <f>SUMIFS('Data Repository Table'!$J:$J,'Data Repository Table'!$A:$A,"Financial Actual",'Data Repository Table'!$C:$C,'Expenses Analysis'!$A25,'Data Repository Table'!$B:$B,'Expenses Analysis'!$B25,'Data Repository Table'!$G:$G,'Expenses Analysis'!$C25,'Data Repository Table'!$H:$H,'Expenses Analysis'!$D25,'Data Repository Table'!$D:$D,'Expenses Analysis'!L$12)</f>
        <v>4049642.8266000003</v>
      </c>
      <c r="M25" s="141">
        <f>SUMIFS('Data Repository Table'!$J:$J,'Data Repository Table'!$A:$A,"Financial Actual",'Data Repository Table'!$C:$C,'Expenses Analysis'!$A25,'Data Repository Table'!$B:$B,'Expenses Analysis'!$B25,'Data Repository Table'!$G:$G,'Expenses Analysis'!$C25,'Data Repository Table'!$H:$H,'Expenses Analysis'!$D25,'Data Repository Table'!$D:$D,'Expenses Analysis'!M$12)</f>
        <v>4767948.2214000002</v>
      </c>
      <c r="N25" s="141">
        <f>SUMIFS('Data Repository Table'!$J:$J,'Data Repository Table'!$A:$A,"Financial Actual",'Data Repository Table'!$C:$C,'Expenses Analysis'!$A25,'Data Repository Table'!$B:$B,'Expenses Analysis'!$B25,'Data Repository Table'!$G:$G,'Expenses Analysis'!$C25,'Data Repository Table'!$H:$H,'Expenses Analysis'!$D25,'Data Repository Table'!$D:$D,'Expenses Analysis'!N$12)</f>
        <v>4346722.8083999995</v>
      </c>
      <c r="O25" s="141">
        <f>SUMIFS('Data Repository Table'!$J:$J,'Data Repository Table'!$A:$A,"Financial Actual",'Data Repository Table'!$C:$C,'Expenses Analysis'!$A25,'Data Repository Table'!$B:$B,'Expenses Analysis'!$B25,'Data Repository Table'!$G:$G,'Expenses Analysis'!$C25,'Data Repository Table'!$H:$H,'Expenses Analysis'!$D25,'Data Repository Table'!$D:$D,'Expenses Analysis'!O$12)</f>
        <v>4671541.1274000006</v>
      </c>
      <c r="P25" s="141">
        <f>SUMIFS('Data Repository Table'!$J:$J,'Data Repository Table'!$A:$A,"Financial Actual",'Data Repository Table'!$C:$C,'Expenses Analysis'!$A25,'Data Repository Table'!$B:$B,'Expenses Analysis'!$B25,'Data Repository Table'!$G:$G,'Expenses Analysis'!$C25,'Data Repository Table'!$H:$H,'Expenses Analysis'!$D25,'Data Repository Table'!$D:$D,'Expenses Analysis'!P$12)</f>
        <v>5478104.6040000012</v>
      </c>
      <c r="Q25" s="141">
        <f>SUMIFS('Data Repository Table'!$J:$J,'Data Repository Table'!$A:$A,"Financial Actual",'Data Repository Table'!$C:$C,'Expenses Analysis'!$A25,'Data Repository Table'!$B:$B,'Expenses Analysis'!$B25,'Data Repository Table'!$G:$G,'Expenses Analysis'!$C25,'Data Repository Table'!$H:$H,'Expenses Analysis'!$D25,'Data Repository Table'!$D:$D,'Expenses Analysis'!Q$12)</f>
        <v>2269805.1667200001</v>
      </c>
      <c r="R25" s="170">
        <f>SUM(F25:Q25)</f>
        <v>46326012.775156811</v>
      </c>
      <c r="S25" s="79"/>
      <c r="T25" s="79"/>
      <c r="U25" s="79"/>
      <c r="V25" s="79"/>
      <c r="W25" s="79"/>
    </row>
    <row r="26" spans="1:23" ht="16.5" thickTop="1" thickBot="1" x14ac:dyDescent="0.3">
      <c r="A26" s="80" t="s">
        <v>47</v>
      </c>
      <c r="B26" s="80" t="s">
        <v>49</v>
      </c>
      <c r="C26" s="80" t="s">
        <v>53</v>
      </c>
      <c r="D26" s="80" t="s">
        <v>54</v>
      </c>
      <c r="E26" s="98"/>
      <c r="F26" s="141">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Analysis'!F$12)</f>
        <v>1266517.2565584001</v>
      </c>
      <c r="G26" s="141">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Analysis'!G$12)</f>
        <v>1525787.08128</v>
      </c>
      <c r="H26" s="141">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Analysis'!H$12)</f>
        <v>1542101.3790336002</v>
      </c>
      <c r="I26" s="141">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Analysis'!I$12)</f>
        <v>2067601.3829856005</v>
      </c>
      <c r="J26" s="141">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Analysis'!J$12)</f>
        <v>2236637.9474207996</v>
      </c>
      <c r="K26" s="141">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Analysis'!K$12)</f>
        <v>1732478.9630400005</v>
      </c>
      <c r="L26" s="141">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Analysis'!L$12)</f>
        <v>2024821.4133000001</v>
      </c>
      <c r="M26" s="141">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Analysis'!M$12)</f>
        <v>2383974.1107000001</v>
      </c>
      <c r="N26" s="141">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Analysis'!N$12)</f>
        <v>2173361.4041999998</v>
      </c>
      <c r="O26" s="141">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Analysis'!O$12)</f>
        <v>2335770.5637000003</v>
      </c>
      <c r="P26" s="141">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Analysis'!P$12)</f>
        <v>2739052.3020000006</v>
      </c>
      <c r="Q26" s="141">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Analysis'!Q$12)</f>
        <v>1134902.58336</v>
      </c>
      <c r="R26" s="170">
        <f t="shared" ref="R26:R33" si="2">SUM(F26:Q26)</f>
        <v>23163006.387578405</v>
      </c>
      <c r="S26" s="79"/>
      <c r="T26" s="79"/>
      <c r="U26" s="79"/>
      <c r="V26" s="79"/>
      <c r="W26" s="79"/>
    </row>
    <row r="27" spans="1:23" ht="16.5" thickTop="1" thickBot="1" x14ac:dyDescent="0.3">
      <c r="A27" s="80" t="s">
        <v>47</v>
      </c>
      <c r="B27" s="80" t="s">
        <v>49</v>
      </c>
      <c r="C27" s="80" t="s">
        <v>53</v>
      </c>
      <c r="D27" s="80" t="s">
        <v>55</v>
      </c>
      <c r="E27" s="98"/>
      <c r="F27" s="141">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Analysis'!F$12)</f>
        <v>1055431.0471320001</v>
      </c>
      <c r="G27" s="141">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Analysis'!G$12)</f>
        <v>1271489.2344000002</v>
      </c>
      <c r="H27" s="141">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Analysis'!H$12)</f>
        <v>1285084.4825280001</v>
      </c>
      <c r="I27" s="141">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Analysis'!I$12)</f>
        <v>1723001.1524880002</v>
      </c>
      <c r="J27" s="141">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Analysis'!J$12)</f>
        <v>1863864.9561839998</v>
      </c>
      <c r="K27" s="141">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Analysis'!K$12)</f>
        <v>1443732.4692000004</v>
      </c>
      <c r="L27" s="141">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Analysis'!L$12)</f>
        <v>1687351.1777500003</v>
      </c>
      <c r="M27" s="141">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Analysis'!M$12)</f>
        <v>1986645.0922500002</v>
      </c>
      <c r="N27" s="141">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Analysis'!N$12)</f>
        <v>1811134.5035000001</v>
      </c>
      <c r="O27" s="141">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Analysis'!O$12)</f>
        <v>1946475.4697500004</v>
      </c>
      <c r="P27" s="141">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Analysis'!P$12)</f>
        <v>2282543.5850000004</v>
      </c>
      <c r="Q27" s="141">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Analysis'!Q$12)</f>
        <v>945752.15280000004</v>
      </c>
      <c r="R27" s="170">
        <f t="shared" si="2"/>
        <v>19302505.322982002</v>
      </c>
      <c r="S27" s="79"/>
      <c r="T27" s="79"/>
      <c r="U27" s="79"/>
      <c r="V27" s="79"/>
      <c r="W27" s="79"/>
    </row>
    <row r="28" spans="1:23" ht="16.5" thickTop="1" thickBot="1" x14ac:dyDescent="0.3">
      <c r="A28" s="80" t="s">
        <v>47</v>
      </c>
      <c r="B28" s="80" t="s">
        <v>49</v>
      </c>
      <c r="C28" s="80" t="s">
        <v>56</v>
      </c>
      <c r="D28" s="80" t="s">
        <v>57</v>
      </c>
      <c r="E28" s="98"/>
      <c r="F28" s="141">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Analysis'!F$12)</f>
        <v>996326.908492608</v>
      </c>
      <c r="G28" s="141">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Analysis'!G$12)</f>
        <v>1200285.8372736</v>
      </c>
      <c r="H28" s="141">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Analysis'!H$12)</f>
        <v>1213119.7515064322</v>
      </c>
      <c r="I28" s="141">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Analysis'!I$12)</f>
        <v>1626513.0879486722</v>
      </c>
      <c r="J28" s="141">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Analysis'!J$12)</f>
        <v>1759488.5186376958</v>
      </c>
      <c r="K28" s="141">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Analysis'!K$12)</f>
        <v>1362883.4509248002</v>
      </c>
      <c r="L28" s="141">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Analysis'!L$12)</f>
        <v>1592859.5117959999</v>
      </c>
      <c r="M28" s="141">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Analysis'!M$12)</f>
        <v>1875392.9670840001</v>
      </c>
      <c r="N28" s="141">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Analysis'!N$12)</f>
        <v>1709710.9713039999</v>
      </c>
      <c r="O28" s="141">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Analysis'!O$12)</f>
        <v>1837472.8434440002</v>
      </c>
      <c r="P28" s="141">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Analysis'!P$12)</f>
        <v>2154721.1442400003</v>
      </c>
      <c r="Q28" s="141">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Analysis'!Q$12)</f>
        <v>892790.0322432</v>
      </c>
      <c r="R28" s="170">
        <f t="shared" si="2"/>
        <v>18221565.024895009</v>
      </c>
      <c r="S28" s="79"/>
      <c r="T28" s="79"/>
      <c r="U28" s="79"/>
      <c r="V28" s="79"/>
      <c r="W28" s="79"/>
    </row>
    <row r="29" spans="1:23" ht="16.5" thickTop="1" thickBot="1" x14ac:dyDescent="0.3">
      <c r="A29" s="80" t="s">
        <v>47</v>
      </c>
      <c r="B29" s="80" t="s">
        <v>49</v>
      </c>
      <c r="C29" s="80" t="s">
        <v>56</v>
      </c>
      <c r="D29" s="80" t="s">
        <v>58</v>
      </c>
      <c r="E29" s="98"/>
      <c r="F29" s="141">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Analysis'!F$12)</f>
        <v>869931.04490880016</v>
      </c>
      <c r="G29" s="141">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Analysis'!G$12)</f>
        <v>1048015.3689600001</v>
      </c>
      <c r="H29" s="141">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Analysis'!H$12)</f>
        <v>1059221.1492352001</v>
      </c>
      <c r="I29" s="141">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Analysis'!I$12)</f>
        <v>1420170.6468992003</v>
      </c>
      <c r="J29" s="141">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Analysis'!J$12)</f>
        <v>1536276.5699455999</v>
      </c>
      <c r="K29" s="141">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Analysis'!K$12)</f>
        <v>785390.46324480022</v>
      </c>
      <c r="L29" s="141">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Analysis'!L$12)</f>
        <v>734335.23255680013</v>
      </c>
      <c r="M29" s="141">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Analysis'!M$12)</f>
        <v>864587.94414720009</v>
      </c>
      <c r="N29" s="141">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Analysis'!N$12)</f>
        <v>788205.73592320003</v>
      </c>
      <c r="O29" s="141">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Analysis'!O$12)</f>
        <v>847106.12443520024</v>
      </c>
      <c r="P29" s="141">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Analysis'!P$12)</f>
        <v>993362.96819200017</v>
      </c>
      <c r="Q29" s="141">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Analysis'!Q$12)</f>
        <v>514489.17112320004</v>
      </c>
      <c r="R29" s="170">
        <f t="shared" si="2"/>
        <v>11461092.4195712</v>
      </c>
      <c r="S29" s="79"/>
      <c r="T29" s="79"/>
      <c r="U29" s="79"/>
      <c r="V29" s="79"/>
      <c r="W29" s="79"/>
    </row>
    <row r="30" spans="1:23" ht="16.5" thickTop="1" thickBot="1" x14ac:dyDescent="0.3">
      <c r="A30" s="80" t="s">
        <v>47</v>
      </c>
      <c r="B30" s="80" t="s">
        <v>49</v>
      </c>
      <c r="C30" s="80" t="s">
        <v>56</v>
      </c>
      <c r="D30" s="80" t="s">
        <v>59</v>
      </c>
      <c r="E30" s="98"/>
      <c r="F30" s="141">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Analysis'!F$12)</f>
        <v>921103.45931519999</v>
      </c>
      <c r="G30" s="141">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Analysis'!G$12)</f>
        <v>1109663.3318399999</v>
      </c>
      <c r="H30" s="141">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Analysis'!H$12)</f>
        <v>1121528.2756608</v>
      </c>
      <c r="I30" s="141">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Analysis'!I$12)</f>
        <v>1503710.0967168</v>
      </c>
      <c r="J30" s="141">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Analysis'!J$12)</f>
        <v>1626645.7799423998</v>
      </c>
      <c r="K30" s="141">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Analysis'!K$12)</f>
        <v>831589.90225920011</v>
      </c>
      <c r="L30" s="141">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Analysis'!L$12)</f>
        <v>777531.42270720005</v>
      </c>
      <c r="M30" s="141">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Analysis'!M$12)</f>
        <v>915446.05850879999</v>
      </c>
      <c r="N30" s="141">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Analysis'!N$12)</f>
        <v>834570.77921279997</v>
      </c>
      <c r="O30" s="141">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Analysis'!O$12)</f>
        <v>896935.89646080008</v>
      </c>
      <c r="P30" s="141">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Analysis'!P$12)</f>
        <v>1051796.083968</v>
      </c>
      <c r="Q30" s="141">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Analysis'!Q$12)</f>
        <v>544753.24001279997</v>
      </c>
      <c r="R30" s="170">
        <f t="shared" si="2"/>
        <v>12135274.3266048</v>
      </c>
      <c r="S30" s="79"/>
      <c r="T30" s="79"/>
      <c r="U30" s="79"/>
      <c r="V30" s="79"/>
      <c r="W30" s="79"/>
    </row>
    <row r="31" spans="1:23" ht="16.5" thickTop="1" thickBot="1" x14ac:dyDescent="0.3">
      <c r="A31" s="80" t="s">
        <v>47</v>
      </c>
      <c r="B31" s="80" t="s">
        <v>49</v>
      </c>
      <c r="C31" s="80" t="s">
        <v>56</v>
      </c>
      <c r="D31" s="80" t="s">
        <v>60</v>
      </c>
      <c r="E31" s="98"/>
      <c r="F31" s="141">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Analysis'!F$12)</f>
        <v>498931.04046240001</v>
      </c>
      <c r="G31" s="141">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Analysis'!G$12)</f>
        <v>601067.63808000006</v>
      </c>
      <c r="H31" s="141">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Analysis'!H$12)</f>
        <v>607494.48264960002</v>
      </c>
      <c r="I31" s="141">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Analysis'!I$12)</f>
        <v>814509.63572160015</v>
      </c>
      <c r="J31" s="141">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Analysis'!J$12)</f>
        <v>881099.79746879986</v>
      </c>
      <c r="K31" s="141">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Analysis'!K$12)</f>
        <v>450444.53039040015</v>
      </c>
      <c r="L31" s="141">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Analysis'!L$12)</f>
        <v>421162.85396640003</v>
      </c>
      <c r="M31" s="141">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Analysis'!M$12)</f>
        <v>495866.61502560001</v>
      </c>
      <c r="N31" s="141">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Analysis'!N$12)</f>
        <v>452059.1720736</v>
      </c>
      <c r="O31" s="141">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Analysis'!O$12)</f>
        <v>485840.2772496001</v>
      </c>
      <c r="P31" s="141">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Analysis'!P$12)</f>
        <v>569722.87881600007</v>
      </c>
      <c r="Q31" s="141">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Analysis'!Q$12)</f>
        <v>295074.67167360004</v>
      </c>
      <c r="R31" s="170">
        <f t="shared" si="2"/>
        <v>6573273.5935776001</v>
      </c>
      <c r="S31" s="79"/>
      <c r="T31" s="79"/>
      <c r="U31" s="79"/>
      <c r="V31" s="79"/>
      <c r="W31" s="79"/>
    </row>
    <row r="32" spans="1:23" ht="16.5" thickTop="1" thickBot="1" x14ac:dyDescent="0.3">
      <c r="A32" s="80" t="s">
        <v>47</v>
      </c>
      <c r="B32" s="80" t="s">
        <v>49</v>
      </c>
      <c r="C32" s="80" t="s">
        <v>61</v>
      </c>
      <c r="D32" s="80" t="s">
        <v>62</v>
      </c>
      <c r="E32" s="99"/>
      <c r="F32" s="141">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Analysis'!F$12)</f>
        <v>3198275.9004000002</v>
      </c>
      <c r="G32" s="141">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Analysis'!G$12)</f>
        <v>3852997.68</v>
      </c>
      <c r="H32" s="141">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Analysis'!H$12)</f>
        <v>3894195.4016000004</v>
      </c>
      <c r="I32" s="141">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Analysis'!I$12)</f>
        <v>5221215.6136000007</v>
      </c>
      <c r="J32" s="141">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Analysis'!J$12)</f>
        <v>5648075.6247999994</v>
      </c>
      <c r="K32" s="141">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Analysis'!K$12)</f>
        <v>2887464.9384000008</v>
      </c>
      <c r="L32" s="141">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Analysis'!L$12)</f>
        <v>2699761.8844000003</v>
      </c>
      <c r="M32" s="141">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Analysis'!M$12)</f>
        <v>3178632.1476000003</v>
      </c>
      <c r="N32" s="141">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Analysis'!N$12)</f>
        <v>2897815.2056</v>
      </c>
      <c r="O32" s="141">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Analysis'!O$12)</f>
        <v>3114360.7516000005</v>
      </c>
      <c r="P32" s="141">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Analysis'!P$12)</f>
        <v>3652069.7360000005</v>
      </c>
      <c r="Q32" s="141">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Analysis'!Q$12)</f>
        <v>1891504.3056000001</v>
      </c>
      <c r="R32" s="170">
        <f t="shared" si="2"/>
        <v>42136369.189600006</v>
      </c>
      <c r="S32" s="79"/>
      <c r="T32" s="79"/>
      <c r="U32" s="79"/>
      <c r="V32" s="79"/>
      <c r="W32" s="79"/>
    </row>
    <row r="33" spans="1:23" s="112" customFormat="1" ht="16.5" thickTop="1" thickBot="1" x14ac:dyDescent="0.3">
      <c r="A33" s="121"/>
      <c r="B33" s="121"/>
      <c r="C33" s="121"/>
      <c r="D33" s="110" t="s">
        <v>79</v>
      </c>
      <c r="E33" s="121"/>
      <c r="F33" s="141">
        <f>SUM(F25:F32)</f>
        <v>11339551.170386208</v>
      </c>
      <c r="G33" s="141">
        <f t="shared" ref="G33:Q33" si="3">SUM(G25:G32)</f>
        <v>13660880.3343936</v>
      </c>
      <c r="H33" s="141">
        <f t="shared" si="3"/>
        <v>13806947.680280834</v>
      </c>
      <c r="I33" s="141">
        <f t="shared" si="3"/>
        <v>18511924.382331077</v>
      </c>
      <c r="J33" s="141">
        <f t="shared" si="3"/>
        <v>20025365.089240894</v>
      </c>
      <c r="K33" s="141">
        <f t="shared" si="3"/>
        <v>12958942.643539203</v>
      </c>
      <c r="L33" s="141">
        <f t="shared" si="3"/>
        <v>13987466.323076401</v>
      </c>
      <c r="M33" s="141">
        <f t="shared" si="3"/>
        <v>16468493.156715602</v>
      </c>
      <c r="N33" s="141">
        <f t="shared" si="3"/>
        <v>15013580.580213603</v>
      </c>
      <c r="O33" s="141">
        <f t="shared" si="3"/>
        <v>16135503.054039603</v>
      </c>
      <c r="P33" s="141">
        <f t="shared" si="3"/>
        <v>18921373.302216005</v>
      </c>
      <c r="Q33" s="141">
        <f t="shared" si="3"/>
        <v>8489071.3235327993</v>
      </c>
      <c r="R33" s="170">
        <f t="shared" si="2"/>
        <v>179319099.03996581</v>
      </c>
      <c r="S33" s="181">
        <f>R33/R58</f>
        <v>0.55816323185987871</v>
      </c>
      <c r="T33" s="111"/>
      <c r="U33" s="111"/>
      <c r="V33" s="111"/>
      <c r="W33" s="111"/>
    </row>
    <row r="34" spans="1:23" ht="16.5" thickTop="1" thickBot="1" x14ac:dyDescent="0.3">
      <c r="A34" s="87"/>
      <c r="B34" s="87"/>
      <c r="C34" s="87"/>
      <c r="D34" s="87"/>
      <c r="E34" s="87"/>
      <c r="F34" s="141"/>
      <c r="G34" s="169"/>
      <c r="H34" s="169"/>
      <c r="I34" s="169"/>
      <c r="J34" s="169"/>
      <c r="K34" s="169"/>
      <c r="L34" s="169"/>
      <c r="M34" s="169"/>
      <c r="N34" s="169"/>
      <c r="O34" s="169"/>
      <c r="P34" s="169"/>
      <c r="Q34" s="169"/>
      <c r="R34" s="170"/>
      <c r="S34" s="84"/>
      <c r="T34" s="84"/>
      <c r="U34" s="84"/>
      <c r="V34" s="84"/>
      <c r="W34" s="84"/>
    </row>
    <row r="35" spans="1:23" ht="16.5" thickTop="1" thickBot="1" x14ac:dyDescent="0.3">
      <c r="A35" s="80" t="s">
        <v>48</v>
      </c>
      <c r="B35" s="80" t="s">
        <v>49</v>
      </c>
      <c r="C35" s="80" t="s">
        <v>51</v>
      </c>
      <c r="D35" s="80" t="s">
        <v>52</v>
      </c>
      <c r="E35" s="98"/>
      <c r="F35" s="141">
        <f>SUMIFS('Data Repository Table'!$J:$J,'Data Repository Table'!$A:$A,"Financial Actual",'Data Repository Table'!$C:$C,'Expenses Analysis'!$A35,'Data Repository Table'!$B:$B,'Expenses Analysis'!$B35,'Data Repository Table'!$G:$G,'Expenses Analysis'!$C35,'Data Repository Table'!$H:$H,'Expenses Analysis'!$D35,'Data Repository Table'!$D:$D,'Expenses Analysis'!F$12)</f>
        <v>1625596.3356633</v>
      </c>
      <c r="G35" s="141">
        <f>SUMIFS('Data Repository Table'!$J:$J,'Data Repository Table'!$A:$A,"Financial Actual",'Data Repository Table'!$C:$C,'Expenses Analysis'!$A35,'Data Repository Table'!$B:$B,'Expenses Analysis'!$B35,'Data Repository Table'!$G:$G,'Expenses Analysis'!$C35,'Data Repository Table'!$H:$H,'Expenses Analysis'!$D35,'Data Repository Table'!$D:$D,'Expenses Analysis'!G$12)</f>
        <v>1295067.8472731998</v>
      </c>
      <c r="H35" s="141">
        <f>SUMIFS('Data Repository Table'!$J:$J,'Data Repository Table'!$A:$A,"Financial Actual",'Data Repository Table'!$C:$C,'Expenses Analysis'!$A35,'Data Repository Table'!$B:$B,'Expenses Analysis'!$B35,'Data Repository Table'!$G:$G,'Expenses Analysis'!$C35,'Data Repository Table'!$H:$H,'Expenses Analysis'!$D35,'Data Repository Table'!$D:$D,'Expenses Analysis'!H$12)</f>
        <v>1750624.8818057997</v>
      </c>
      <c r="I35" s="141">
        <f>SUMIFS('Data Repository Table'!$J:$J,'Data Repository Table'!$A:$A,"Financial Actual",'Data Repository Table'!$C:$C,'Expenses Analysis'!$A35,'Data Repository Table'!$B:$B,'Expenses Analysis'!$B35,'Data Repository Table'!$G:$G,'Expenses Analysis'!$C35,'Data Repository Table'!$H:$H,'Expenses Analysis'!$D35,'Data Repository Table'!$D:$D,'Expenses Analysis'!I$12)</f>
        <v>1472529.3869285996</v>
      </c>
      <c r="J35" s="141">
        <f>SUMIFS('Data Repository Table'!$J:$J,'Data Repository Table'!$A:$A,"Financial Actual",'Data Repository Table'!$C:$C,'Expenses Analysis'!$A35,'Data Repository Table'!$B:$B,'Expenses Analysis'!$B35,'Data Repository Table'!$G:$G,'Expenses Analysis'!$C35,'Data Repository Table'!$H:$H,'Expenses Analysis'!$D35,'Data Repository Table'!$D:$D,'Expenses Analysis'!J$12)</f>
        <v>1252200.4923928501</v>
      </c>
      <c r="K35" s="141">
        <f>SUMIFS('Data Repository Table'!$J:$J,'Data Repository Table'!$A:$A,"Financial Actual",'Data Repository Table'!$C:$C,'Expenses Analysis'!$A35,'Data Repository Table'!$B:$B,'Expenses Analysis'!$B35,'Data Repository Table'!$G:$G,'Expenses Analysis'!$C35,'Data Repository Table'!$H:$H,'Expenses Analysis'!$D35,'Data Repository Table'!$D:$D,'Expenses Analysis'!K$12)</f>
        <v>1406782.6738875001</v>
      </c>
      <c r="L35" s="141">
        <f>SUMIFS('Data Repository Table'!$J:$J,'Data Repository Table'!$A:$A,"Financial Actual",'Data Repository Table'!$C:$C,'Expenses Analysis'!$A35,'Data Repository Table'!$B:$B,'Expenses Analysis'!$B35,'Data Repository Table'!$G:$G,'Expenses Analysis'!$C35,'Data Repository Table'!$H:$H,'Expenses Analysis'!$D35,'Data Repository Table'!$D:$D,'Expenses Analysis'!L$12)</f>
        <v>1877449.5046125001</v>
      </c>
      <c r="M35" s="141">
        <f>SUMIFS('Data Repository Table'!$J:$J,'Data Repository Table'!$A:$A,"Financial Actual",'Data Repository Table'!$C:$C,'Expenses Analysis'!$A35,'Data Repository Table'!$B:$B,'Expenses Analysis'!$B35,'Data Repository Table'!$G:$G,'Expenses Analysis'!$C35,'Data Repository Table'!$H:$H,'Expenses Analysis'!$D35,'Data Repository Table'!$D:$D,'Expenses Analysis'!M$12)</f>
        <v>1912219.1750437501</v>
      </c>
      <c r="N35" s="141">
        <f>SUMIFS('Data Repository Table'!$J:$J,'Data Repository Table'!$A:$A,"Financial Actual",'Data Repository Table'!$C:$C,'Expenses Analysis'!$A35,'Data Repository Table'!$B:$B,'Expenses Analysis'!$B35,'Data Repository Table'!$G:$G,'Expenses Analysis'!$C35,'Data Repository Table'!$H:$H,'Expenses Analysis'!$D35,'Data Repository Table'!$D:$D,'Expenses Analysis'!N$12)</f>
        <v>2266625.1980531253</v>
      </c>
      <c r="O35" s="141">
        <f>SUMIFS('Data Repository Table'!$J:$J,'Data Repository Table'!$A:$A,"Financial Actual",'Data Repository Table'!$C:$C,'Expenses Analysis'!$A35,'Data Repository Table'!$B:$B,'Expenses Analysis'!$B35,'Data Repository Table'!$G:$G,'Expenses Analysis'!$C35,'Data Repository Table'!$H:$H,'Expenses Analysis'!$D35,'Data Repository Table'!$D:$D,'Expenses Analysis'!O$12)</f>
        <v>2234200.5744250002</v>
      </c>
      <c r="P35" s="141">
        <f>SUMIFS('Data Repository Table'!$J:$J,'Data Repository Table'!$A:$A,"Financial Actual",'Data Repository Table'!$C:$C,'Expenses Analysis'!$A35,'Data Repository Table'!$B:$B,'Expenses Analysis'!$B35,'Data Repository Table'!$G:$G,'Expenses Analysis'!$C35,'Data Repository Table'!$H:$H,'Expenses Analysis'!$D35,'Data Repository Table'!$D:$D,'Expenses Analysis'!P$12)</f>
        <v>2593715.6428375002</v>
      </c>
      <c r="Q35" s="141">
        <f>SUMIFS('Data Repository Table'!$J:$J,'Data Repository Table'!$A:$A,"Financial Actual",'Data Repository Table'!$C:$C,'Expenses Analysis'!$A35,'Data Repository Table'!$B:$B,'Expenses Analysis'!$B35,'Data Repository Table'!$G:$G,'Expenses Analysis'!$C35,'Data Repository Table'!$H:$H,'Expenses Analysis'!$D35,'Data Repository Table'!$D:$D,'Expenses Analysis'!Q$12)</f>
        <v>2274807.7859325004</v>
      </c>
      <c r="R35" s="170">
        <f>SUM(F35:Q35)</f>
        <v>21961819.498855624</v>
      </c>
      <c r="S35" s="79"/>
      <c r="T35" s="79"/>
      <c r="U35" s="79"/>
      <c r="V35" s="79"/>
      <c r="W35" s="79"/>
    </row>
    <row r="36" spans="1:23" ht="16.5" thickTop="1" thickBot="1" x14ac:dyDescent="0.3">
      <c r="A36" s="80" t="s">
        <v>48</v>
      </c>
      <c r="B36" s="80" t="s">
        <v>49</v>
      </c>
      <c r="C36" s="80" t="s">
        <v>53</v>
      </c>
      <c r="D36" s="80" t="s">
        <v>54</v>
      </c>
      <c r="E36" s="98"/>
      <c r="F36" s="141">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Analysis'!F$12)</f>
        <v>895736.75638589996</v>
      </c>
      <c r="G36" s="141">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Analysis'!G$12)</f>
        <v>713608.81380359991</v>
      </c>
      <c r="H36" s="141">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Analysis'!H$12)</f>
        <v>964630.03691340005</v>
      </c>
      <c r="I36" s="141">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Analysis'!I$12)</f>
        <v>811393.74381779996</v>
      </c>
      <c r="J36" s="141">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Analysis'!J$12)</f>
        <v>689988.02642055007</v>
      </c>
      <c r="K36" s="141">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Analysis'!K$12)</f>
        <v>775165.96316250006</v>
      </c>
      <c r="L36" s="141">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Analysis'!L$12)</f>
        <v>1034512.9923375</v>
      </c>
      <c r="M36" s="141">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Analysis'!M$12)</f>
        <v>888365.66788124992</v>
      </c>
      <c r="N36" s="141">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Analysis'!N$12)</f>
        <v>1248956.7417843752</v>
      </c>
      <c r="O36" s="141">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Analysis'!O$12)</f>
        <v>680069.70427499991</v>
      </c>
      <c r="P36" s="141">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Analysis'!P$12)</f>
        <v>878169.84401249979</v>
      </c>
      <c r="Q36" s="141">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Analysis'!Q$12)</f>
        <v>1253465.5146975003</v>
      </c>
      <c r="R36" s="170">
        <f t="shared" ref="R36:R43" si="4">SUM(F36:Q36)</f>
        <v>10834063.805491872</v>
      </c>
      <c r="S36" s="79"/>
      <c r="T36" s="79"/>
      <c r="U36" s="79"/>
      <c r="V36" s="79"/>
      <c r="W36" s="79"/>
    </row>
    <row r="37" spans="1:23" ht="16.5" thickTop="1" thickBot="1" x14ac:dyDescent="0.3">
      <c r="A37" s="80" t="s">
        <v>48</v>
      </c>
      <c r="B37" s="80" t="s">
        <v>49</v>
      </c>
      <c r="C37" s="80" t="s">
        <v>53</v>
      </c>
      <c r="D37" s="80" t="s">
        <v>55</v>
      </c>
      <c r="E37" s="98"/>
      <c r="F37" s="141">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Analysis'!F$12)</f>
        <v>829385.88554250007</v>
      </c>
      <c r="G37" s="141">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Analysis'!G$12)</f>
        <v>660748.90166999993</v>
      </c>
      <c r="H37" s="141">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Analysis'!H$12)</f>
        <v>893175.96010499995</v>
      </c>
      <c r="I37" s="141">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Analysis'!I$12)</f>
        <v>751290.50353499991</v>
      </c>
      <c r="J37" s="141">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Analysis'!J$12)</f>
        <v>638877.80224125006</v>
      </c>
      <c r="K37" s="141">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Analysis'!K$12)</f>
        <v>717746.26218750002</v>
      </c>
      <c r="L37" s="141">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Analysis'!L$12)</f>
        <v>957882.40031249996</v>
      </c>
      <c r="M37" s="141">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Analysis'!M$12)</f>
        <v>822560.80359374988</v>
      </c>
      <c r="N37" s="141">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Analysis'!N$12)</f>
        <v>1156441.4275781249</v>
      </c>
      <c r="O37" s="141">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Analysis'!O$12)</f>
        <v>629694.17062500003</v>
      </c>
      <c r="P37" s="141">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Analysis'!P$12)</f>
        <v>813120.22593749978</v>
      </c>
      <c r="Q37" s="141">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Analysis'!Q$12)</f>
        <v>1160616.2173125001</v>
      </c>
      <c r="R37" s="170">
        <f t="shared" si="4"/>
        <v>10031540.560640626</v>
      </c>
      <c r="S37" s="79"/>
      <c r="T37" s="79"/>
      <c r="U37" s="79"/>
      <c r="V37" s="79"/>
      <c r="W37" s="79"/>
    </row>
    <row r="38" spans="1:23" ht="16.5" thickTop="1" thickBot="1" x14ac:dyDescent="0.3">
      <c r="A38" s="80" t="s">
        <v>48</v>
      </c>
      <c r="B38" s="80" t="s">
        <v>49</v>
      </c>
      <c r="C38" s="80" t="s">
        <v>56</v>
      </c>
      <c r="D38" s="80" t="s">
        <v>57</v>
      </c>
      <c r="E38" s="98"/>
      <c r="F38" s="141">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Analysis'!F$12)</f>
        <v>716589.40510871995</v>
      </c>
      <c r="G38" s="141">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Analysis'!G$12)</f>
        <v>570887.05104287993</v>
      </c>
      <c r="H38" s="141">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Analysis'!H$12)</f>
        <v>771704.02953071985</v>
      </c>
      <c r="I38" s="141">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Analysis'!I$12)</f>
        <v>649114.99505423987</v>
      </c>
      <c r="J38" s="141">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Analysis'!J$12)</f>
        <v>551990.42113644001</v>
      </c>
      <c r="K38" s="141">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Analysis'!K$12)</f>
        <v>620132.77052999998</v>
      </c>
      <c r="L38" s="141">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Analysis'!L$12)</f>
        <v>827610.39387000003</v>
      </c>
      <c r="M38" s="141">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Analysis'!M$12)</f>
        <v>710692.53430499986</v>
      </c>
      <c r="N38" s="141">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Analysis'!N$12)</f>
        <v>999165.39342749992</v>
      </c>
      <c r="O38" s="141">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Analysis'!O$12)</f>
        <v>544055.76341999997</v>
      </c>
      <c r="P38" s="141">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Analysis'!P$12)</f>
        <v>702535.87520999974</v>
      </c>
      <c r="Q38" s="141">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Analysis'!Q$12)</f>
        <v>1002772.411758</v>
      </c>
      <c r="R38" s="170">
        <f t="shared" si="4"/>
        <v>8667251.0443934985</v>
      </c>
      <c r="S38" s="79"/>
      <c r="T38" s="79"/>
      <c r="U38" s="79"/>
      <c r="V38" s="79"/>
      <c r="W38" s="79"/>
    </row>
    <row r="39" spans="1:23" ht="16.5" thickTop="1" thickBot="1" x14ac:dyDescent="0.3">
      <c r="A39" s="80" t="s">
        <v>48</v>
      </c>
      <c r="B39" s="80" t="s">
        <v>49</v>
      </c>
      <c r="C39" s="80" t="s">
        <v>56</v>
      </c>
      <c r="D39" s="80" t="s">
        <v>58</v>
      </c>
      <c r="E39" s="98"/>
      <c r="F39" s="141">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Analysis'!F$12)</f>
        <v>251329.05622500001</v>
      </c>
      <c r="G39" s="141">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Analysis'!G$12)</f>
        <v>200226.9399</v>
      </c>
      <c r="H39" s="141">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Analysis'!H$12)</f>
        <v>270659.38184999995</v>
      </c>
      <c r="I39" s="141">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Analysis'!I$12)</f>
        <v>227663.78894999996</v>
      </c>
      <c r="J39" s="141">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Analysis'!J$12)</f>
        <v>193599.33401250001</v>
      </c>
      <c r="K39" s="141">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Analysis'!K$12)</f>
        <v>143549.25243750002</v>
      </c>
      <c r="L39" s="141">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Analysis'!L$12)</f>
        <v>153261.18405000001</v>
      </c>
      <c r="M39" s="141">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Analysis'!M$12)</f>
        <v>131609.72857499999</v>
      </c>
      <c r="N39" s="141">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Analysis'!N$12)</f>
        <v>185030.62841250002</v>
      </c>
      <c r="O39" s="141">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Analysis'!O$12)</f>
        <v>100751.0673</v>
      </c>
      <c r="P39" s="141">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Analysis'!P$12)</f>
        <v>130099.23614999997</v>
      </c>
      <c r="Q39" s="141">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Analysis'!Q$12)</f>
        <v>232123.24346250005</v>
      </c>
      <c r="R39" s="170">
        <f t="shared" si="4"/>
        <v>2219902.8413250004</v>
      </c>
      <c r="S39" s="79"/>
      <c r="T39" s="79"/>
      <c r="U39" s="79"/>
      <c r="V39" s="79"/>
      <c r="W39" s="79"/>
    </row>
    <row r="40" spans="1:23" ht="16.5" thickTop="1" thickBot="1" x14ac:dyDescent="0.3">
      <c r="A40" s="80" t="s">
        <v>48</v>
      </c>
      <c r="B40" s="80" t="s">
        <v>49</v>
      </c>
      <c r="C40" s="80" t="s">
        <v>56</v>
      </c>
      <c r="D40" s="80" t="s">
        <v>59</v>
      </c>
      <c r="E40" s="98"/>
      <c r="F40" s="141">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Analysis'!F$12)</f>
        <v>623296.05943799997</v>
      </c>
      <c r="G40" s="141">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Analysis'!G$12)</f>
        <v>496562.81095199991</v>
      </c>
      <c r="H40" s="141">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Analysis'!H$12)</f>
        <v>671235.2669879999</v>
      </c>
      <c r="I40" s="141">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Analysis'!I$12)</f>
        <v>564606.19659599988</v>
      </c>
      <c r="J40" s="141">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Analysis'!J$12)</f>
        <v>480126.34835100005</v>
      </c>
      <c r="K40" s="141">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Analysis'!K$12)</f>
        <v>356002.146045</v>
      </c>
      <c r="L40" s="141">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Analysis'!L$12)</f>
        <v>380087.73644399998</v>
      </c>
      <c r="M40" s="141">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Analysis'!M$12)</f>
        <v>326392.12686599995</v>
      </c>
      <c r="N40" s="141">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Analysis'!N$12)</f>
        <v>458875.95846300002</v>
      </c>
      <c r="O40" s="141">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Analysis'!O$12)</f>
        <v>249862.64690399999</v>
      </c>
      <c r="P40" s="141">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Analysis'!P$12)</f>
        <v>322646.10565199988</v>
      </c>
      <c r="Q40" s="141">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Analysis'!Q$12)</f>
        <v>575665.6437870001</v>
      </c>
      <c r="R40" s="170">
        <f t="shared" si="4"/>
        <v>5505359.0464859996</v>
      </c>
      <c r="S40" s="79"/>
      <c r="T40" s="79"/>
      <c r="U40" s="79"/>
      <c r="V40" s="79"/>
      <c r="W40" s="79"/>
    </row>
    <row r="41" spans="1:23" ht="16.5" thickTop="1" thickBot="1" x14ac:dyDescent="0.3">
      <c r="A41" s="80" t="s">
        <v>48</v>
      </c>
      <c r="B41" s="80" t="s">
        <v>49</v>
      </c>
      <c r="C41" s="80" t="s">
        <v>56</v>
      </c>
      <c r="D41" s="80" t="s">
        <v>60</v>
      </c>
      <c r="E41" s="98"/>
      <c r="F41" s="141">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Analysis'!F$12)</f>
        <v>211116.407229</v>
      </c>
      <c r="G41" s="141">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Analysis'!G$12)</f>
        <v>168190.62951599999</v>
      </c>
      <c r="H41" s="141">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Analysis'!H$12)</f>
        <v>227353.88075399998</v>
      </c>
      <c r="I41" s="141">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Analysis'!I$12)</f>
        <v>191237.58271799999</v>
      </c>
      <c r="J41" s="141">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Analysis'!J$12)</f>
        <v>162623.44057050001</v>
      </c>
      <c r="K41" s="141">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Analysis'!K$12)</f>
        <v>120581.37204750002</v>
      </c>
      <c r="L41" s="141">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Analysis'!L$12)</f>
        <v>128739.394602</v>
      </c>
      <c r="M41" s="141">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Analysis'!M$12)</f>
        <v>110552.17200299999</v>
      </c>
      <c r="N41" s="141">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Analysis'!N$12)</f>
        <v>155425.7278665</v>
      </c>
      <c r="O41" s="141">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Analysis'!O$12)</f>
        <v>84630.896531999999</v>
      </c>
      <c r="P41" s="141">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Analysis'!P$12)</f>
        <v>109283.35836599997</v>
      </c>
      <c r="Q41" s="141">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Analysis'!Q$12)</f>
        <v>194983.52450850004</v>
      </c>
      <c r="R41" s="170">
        <f t="shared" si="4"/>
        <v>1864718.386713</v>
      </c>
      <c r="S41" s="79"/>
      <c r="T41" s="79"/>
      <c r="U41" s="79"/>
      <c r="V41" s="79"/>
      <c r="W41" s="79"/>
    </row>
    <row r="42" spans="1:23" ht="16.5" thickTop="1" thickBot="1" x14ac:dyDescent="0.3">
      <c r="A42" s="80" t="s">
        <v>48</v>
      </c>
      <c r="B42" s="80" t="s">
        <v>49</v>
      </c>
      <c r="C42" s="80" t="s">
        <v>61</v>
      </c>
      <c r="D42" s="80" t="s">
        <v>62</v>
      </c>
      <c r="E42" s="99"/>
      <c r="F42" s="141">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Analysis'!F$12)</f>
        <v>3015948.6746999999</v>
      </c>
      <c r="G42" s="141">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Analysis'!G$12)</f>
        <v>2402723.2787999995</v>
      </c>
      <c r="H42" s="141">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Analysis'!H$12)</f>
        <v>3247912.5821999996</v>
      </c>
      <c r="I42" s="141">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Analysis'!I$12)</f>
        <v>2731965.4673999995</v>
      </c>
      <c r="J42" s="141">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Analysis'!J$12)</f>
        <v>2323192.0081500001</v>
      </c>
      <c r="K42" s="141">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Analysis'!K$12)</f>
        <v>1722591.0292499999</v>
      </c>
      <c r="L42" s="141">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Analysis'!L$12)</f>
        <v>1839134.2085999998</v>
      </c>
      <c r="M42" s="141">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Analysis'!M$12)</f>
        <v>2579316.7429</v>
      </c>
      <c r="N42" s="141">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Analysis'!N$12)</f>
        <v>2220367.5409499998</v>
      </c>
      <c r="O42" s="141">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Analysis'!O$12)</f>
        <v>2209012.8075999999</v>
      </c>
      <c r="P42" s="141">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Analysis'!P$12)</f>
        <v>2561190.8338000001</v>
      </c>
      <c r="Q42" s="141">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Analysis'!Q$12)</f>
        <v>2785478.9215500001</v>
      </c>
      <c r="R42" s="170">
        <f t="shared" si="4"/>
        <v>29638834.095899999</v>
      </c>
      <c r="S42" s="79"/>
      <c r="T42" s="79"/>
      <c r="U42" s="79"/>
      <c r="V42" s="79"/>
      <c r="W42" s="79"/>
    </row>
    <row r="43" spans="1:23" s="166" customFormat="1" ht="16.5" thickTop="1" thickBot="1" x14ac:dyDescent="0.3">
      <c r="D43" s="167" t="s">
        <v>79</v>
      </c>
      <c r="F43" s="170">
        <f>SUM(F35:F42)</f>
        <v>8168998.5802924205</v>
      </c>
      <c r="G43" s="170">
        <f t="shared" ref="G43:Q43" si="5">SUM(G35:G42)</f>
        <v>6508016.2729576789</v>
      </c>
      <c r="H43" s="170">
        <f t="shared" si="5"/>
        <v>8797296.0201469176</v>
      </c>
      <c r="I43" s="170">
        <f t="shared" si="5"/>
        <v>7399801.6649996387</v>
      </c>
      <c r="J43" s="170">
        <f t="shared" si="5"/>
        <v>6292597.87327509</v>
      </c>
      <c r="K43" s="170">
        <f t="shared" si="5"/>
        <v>5862551.4695474999</v>
      </c>
      <c r="L43" s="170">
        <f t="shared" si="5"/>
        <v>7198677.8148285002</v>
      </c>
      <c r="M43" s="170">
        <f t="shared" si="5"/>
        <v>7481708.9511677492</v>
      </c>
      <c r="N43" s="170">
        <f t="shared" si="5"/>
        <v>8690888.6165351253</v>
      </c>
      <c r="O43" s="170">
        <f t="shared" si="5"/>
        <v>6732277.631081</v>
      </c>
      <c r="P43" s="170">
        <f t="shared" si="5"/>
        <v>8110761.1219654996</v>
      </c>
      <c r="Q43" s="170">
        <f t="shared" si="5"/>
        <v>9479913.2630085014</v>
      </c>
      <c r="R43" s="170">
        <f t="shared" si="4"/>
        <v>90723489.27980563</v>
      </c>
      <c r="S43" s="180">
        <f>R43/R58</f>
        <v>0.28239332147623214</v>
      </c>
    </row>
    <row r="44" spans="1:23" s="177" customFormat="1" ht="15.75" thickTop="1" x14ac:dyDescent="0.25">
      <c r="D44" s="178"/>
      <c r="F44" s="179"/>
      <c r="G44" s="179"/>
      <c r="H44" s="179"/>
      <c r="I44" s="179"/>
      <c r="J44" s="179"/>
      <c r="K44" s="179"/>
      <c r="L44" s="179"/>
      <c r="M44" s="179"/>
      <c r="N44" s="179"/>
      <c r="O44" s="179"/>
      <c r="P44" s="179"/>
      <c r="Q44" s="179"/>
      <c r="R44" s="179"/>
    </row>
    <row r="45" spans="1:23" ht="45" customHeight="1" x14ac:dyDescent="0.25">
      <c r="A45" s="197" t="s">
        <v>96</v>
      </c>
      <c r="B45" s="198"/>
      <c r="C45" s="198"/>
      <c r="D45" s="198"/>
      <c r="E45" s="198"/>
      <c r="F45" s="198"/>
      <c r="G45" s="198"/>
      <c r="H45" s="198"/>
      <c r="I45" s="198"/>
      <c r="J45" s="198"/>
      <c r="K45" s="198"/>
      <c r="L45" s="198"/>
      <c r="M45" s="198"/>
      <c r="N45" s="198"/>
      <c r="O45" s="198"/>
      <c r="P45" s="198"/>
      <c r="Q45" s="198"/>
      <c r="R45" s="198"/>
      <c r="S45" s="198"/>
      <c r="T45" s="198"/>
      <c r="U45" s="198"/>
      <c r="V45" s="198"/>
      <c r="W45" s="83"/>
    </row>
    <row r="46" spans="1:23" ht="18.600000000000001" customHeight="1" x14ac:dyDescent="0.25">
      <c r="A46" s="197" t="s">
        <v>97</v>
      </c>
      <c r="B46" s="199"/>
      <c r="C46" s="199"/>
      <c r="D46" s="199"/>
      <c r="E46" s="199"/>
      <c r="F46" s="199"/>
      <c r="G46" s="199"/>
      <c r="H46" s="199"/>
      <c r="I46" s="199"/>
      <c r="J46" s="199"/>
      <c r="K46" s="199"/>
      <c r="L46" s="199"/>
      <c r="M46" s="199"/>
      <c r="N46" s="199"/>
      <c r="O46" s="199"/>
      <c r="P46" s="199"/>
      <c r="Q46" s="199"/>
      <c r="R46" s="209"/>
      <c r="S46" s="199"/>
      <c r="T46" s="199"/>
      <c r="U46" s="199"/>
      <c r="V46" s="199"/>
      <c r="W46" s="199"/>
    </row>
    <row r="47" spans="1:23" ht="38.1" customHeight="1" x14ac:dyDescent="0.25">
      <c r="A47" s="207" t="s">
        <v>98</v>
      </c>
      <c r="B47" s="203"/>
      <c r="C47" s="203"/>
      <c r="D47" s="203"/>
      <c r="E47" s="203"/>
      <c r="F47" s="203"/>
      <c r="G47" s="203"/>
      <c r="H47" s="203"/>
      <c r="I47" s="203"/>
      <c r="J47" s="203"/>
      <c r="K47" s="203"/>
      <c r="L47" s="203"/>
      <c r="M47" s="203"/>
      <c r="N47" s="107"/>
      <c r="O47" s="107"/>
      <c r="P47" s="107"/>
      <c r="Q47" s="107"/>
      <c r="R47" s="114"/>
      <c r="S47" s="107"/>
      <c r="T47" s="107"/>
      <c r="U47" s="107"/>
      <c r="V47" s="107"/>
      <c r="W47" s="107"/>
    </row>
    <row r="48" spans="1:23" x14ac:dyDescent="0.25">
      <c r="A48" s="85" t="s">
        <v>20</v>
      </c>
      <c r="B48" s="85" t="s">
        <v>77</v>
      </c>
      <c r="C48" s="85" t="s">
        <v>50</v>
      </c>
      <c r="D48" s="85" t="s">
        <v>95</v>
      </c>
      <c r="E48" s="84"/>
      <c r="F48" s="93">
        <v>41456</v>
      </c>
      <c r="G48" s="93">
        <v>41487</v>
      </c>
      <c r="H48" s="93">
        <v>41518</v>
      </c>
      <c r="I48" s="93">
        <v>41548</v>
      </c>
      <c r="J48" s="93">
        <v>41579</v>
      </c>
      <c r="K48" s="93">
        <v>41609</v>
      </c>
      <c r="L48" s="93">
        <v>41640</v>
      </c>
      <c r="M48" s="93">
        <v>41671</v>
      </c>
      <c r="N48" s="93">
        <v>41699</v>
      </c>
      <c r="O48" s="93">
        <v>41730</v>
      </c>
      <c r="P48" s="93">
        <v>41760</v>
      </c>
      <c r="Q48" s="93">
        <v>41791</v>
      </c>
      <c r="R48" s="164"/>
      <c r="S48" s="84"/>
      <c r="T48" s="84"/>
      <c r="U48" s="84"/>
      <c r="V48" s="84"/>
      <c r="W48" s="84"/>
    </row>
    <row r="49" spans="1:23" x14ac:dyDescent="0.25">
      <c r="A49" s="85"/>
      <c r="B49" s="85"/>
      <c r="C49" s="85"/>
      <c r="D49" s="84"/>
      <c r="E49" s="84"/>
      <c r="F49" s="94"/>
      <c r="G49" s="94"/>
      <c r="H49" s="94"/>
      <c r="I49" s="94"/>
      <c r="J49" s="94"/>
      <c r="K49" s="94"/>
      <c r="L49" s="94"/>
      <c r="M49" s="94"/>
      <c r="N49" s="94"/>
      <c r="O49" s="94"/>
      <c r="P49" s="94"/>
      <c r="Q49" s="94"/>
      <c r="R49" s="164" t="s">
        <v>79</v>
      </c>
      <c r="S49" s="84"/>
      <c r="T49" s="84"/>
      <c r="U49" s="84"/>
      <c r="V49" s="84"/>
      <c r="W49" s="84"/>
    </row>
    <row r="50" spans="1:23" x14ac:dyDescent="0.25">
      <c r="A50" s="80" t="s">
        <v>99</v>
      </c>
      <c r="B50" s="80" t="s">
        <v>49</v>
      </c>
      <c r="C50" s="80" t="s">
        <v>51</v>
      </c>
      <c r="D50" s="80" t="s">
        <v>52</v>
      </c>
      <c r="E50" s="79"/>
      <c r="F50" s="141">
        <f>SUMIFS('Data Repository Table'!$J:$J,'Data Repository Table'!$A:$A,"Financial Actual",'Data Repository Table'!$B:$B,'Expenses Analysis'!$B50,'Data Repository Table'!$G:$G,'Expenses Analysis'!$C50,'Data Repository Table'!$H:$H,'Expenses Analysis'!$D50,'Data Repository Table'!$D:$D,'Expenses Analysis'!F$48)</f>
        <v>4752382.6895514736</v>
      </c>
      <c r="G50" s="141">
        <f>SUMIFS('Data Repository Table'!$J:$J,'Data Repository Table'!$A:$A,"Financial Actual",'Data Repository Table'!$B:$B,'Expenses Analysis'!$B50,'Data Repository Table'!$G:$G,'Expenses Analysis'!$C50,'Data Repository Table'!$H:$H,'Expenses Analysis'!$D50,'Data Repository Table'!$D:$D,'Expenses Analysis'!G$48)</f>
        <v>5167035.0438473243</v>
      </c>
      <c r="H50" s="141">
        <f>SUMIFS('Data Repository Table'!$J:$J,'Data Repository Table'!$A:$A,"Financial Actual",'Data Repository Table'!$B:$B,'Expenses Analysis'!$B50,'Data Repository Table'!$G:$G,'Expenses Analysis'!$C50,'Data Repository Table'!$H:$H,'Expenses Analysis'!$D50,'Data Repository Table'!$D:$D,'Expenses Analysis'!H$48)</f>
        <v>5477119.2220016234</v>
      </c>
      <c r="I50" s="141">
        <f>SUMIFS('Data Repository Table'!$J:$J,'Data Repository Table'!$A:$A,"Financial Actual",'Data Repository Table'!$B:$B,'Expenses Analysis'!$B50,'Data Repository Table'!$G:$G,'Expenses Analysis'!$C50,'Data Repository Table'!$H:$H,'Expenses Analysis'!$D50,'Data Repository Table'!$D:$D,'Expenses Analysis'!I$48)</f>
        <v>6217372.1257881755</v>
      </c>
      <c r="J50" s="141">
        <f>SUMIFS('Data Repository Table'!$J:$J,'Data Repository Table'!$A:$A,"Financial Actual",'Data Repository Table'!$B:$B,'Expenses Analysis'!$B50,'Data Repository Table'!$G:$G,'Expenses Analysis'!$C50,'Data Repository Table'!$H:$H,'Expenses Analysis'!$D50,'Data Repository Table'!$D:$D,'Expenses Analysis'!J$48)</f>
        <v>6351549.5562056992</v>
      </c>
      <c r="K50" s="141">
        <f>SUMIFS('Data Repository Table'!$J:$J,'Data Repository Table'!$A:$A,"Financial Actual",'Data Repository Table'!$B:$B,'Expenses Analysis'!$B50,'Data Repository Table'!$G:$G,'Expenses Analysis'!$C50,'Data Repository Table'!$H:$H,'Expenses Analysis'!$D50,'Data Repository Table'!$D:$D,'Expenses Analysis'!K$48)</f>
        <v>5473893.9778650012</v>
      </c>
      <c r="L50" s="141">
        <f>SUMIFS('Data Repository Table'!$J:$J,'Data Repository Table'!$A:$A,"Financial Actual",'Data Repository Table'!$B:$B,'Expenses Analysis'!$B50,'Data Repository Table'!$G:$G,'Expenses Analysis'!$C50,'Data Repository Table'!$H:$H,'Expenses Analysis'!$D50,'Data Repository Table'!$D:$D,'Expenses Analysis'!L$48)</f>
        <v>7073236.3159125</v>
      </c>
      <c r="M50" s="141">
        <f>SUMIFS('Data Repository Table'!$J:$J,'Data Repository Table'!$A:$A,"Financial Actual",'Data Repository Table'!$B:$B,'Expenses Analysis'!$B50,'Data Repository Table'!$G:$G,'Expenses Analysis'!$C50,'Data Repository Table'!$H:$H,'Expenses Analysis'!$D50,'Data Repository Table'!$D:$D,'Expenses Analysis'!M$48)</f>
        <v>7645099.2339562494</v>
      </c>
      <c r="N50" s="141">
        <f>SUMIFS('Data Repository Table'!$J:$J,'Data Repository Table'!$A:$A,"Financial Actual",'Data Repository Table'!$B:$B,'Expenses Analysis'!$B50,'Data Repository Table'!$G:$G,'Expenses Analysis'!$C50,'Data Repository Table'!$H:$H,'Expenses Analysis'!$D50,'Data Repository Table'!$D:$D,'Expenses Analysis'!N$48)</f>
        <v>7576081.9643531246</v>
      </c>
      <c r="O50" s="141">
        <f>SUMIFS('Data Repository Table'!$J:$J,'Data Repository Table'!$A:$A,"Financial Actual",'Data Repository Table'!$B:$B,'Expenses Analysis'!$B50,'Data Repository Table'!$G:$G,'Expenses Analysis'!$C50,'Data Repository Table'!$H:$H,'Expenses Analysis'!$D50,'Data Repository Table'!$D:$D,'Expenses Analysis'!O$48)</f>
        <v>7870566.9194312505</v>
      </c>
      <c r="P50" s="141">
        <f>SUMIFS('Data Repository Table'!$J:$J,'Data Repository Table'!$A:$A,"Financial Actual",'Data Repository Table'!$B:$B,'Expenses Analysis'!$B50,'Data Repository Table'!$G:$G,'Expenses Analysis'!$C50,'Data Repository Table'!$H:$H,'Expenses Analysis'!$D50,'Data Repository Table'!$D:$D,'Expenses Analysis'!P$48)</f>
        <v>9096355.030431252</v>
      </c>
      <c r="Q50" s="141">
        <f>SUMIFS('Data Repository Table'!$J:$J,'Data Repository Table'!$A:$A,"Financial Actual",'Data Repository Table'!$B:$B,'Expenses Analysis'!$B50,'Data Repository Table'!$G:$G,'Expenses Analysis'!$C50,'Data Repository Table'!$H:$H,'Expenses Analysis'!$D50,'Data Repository Table'!$D:$D,'Expenses Analysis'!Q$48)</f>
        <v>5712658.1783212498</v>
      </c>
      <c r="R50" s="141">
        <f>SUM(F50:Q50)</f>
        <v>78413350.257664919</v>
      </c>
      <c r="S50" s="79"/>
      <c r="T50" s="79"/>
      <c r="U50" s="79"/>
      <c r="V50" s="79"/>
      <c r="W50" s="79"/>
    </row>
    <row r="51" spans="1:23" x14ac:dyDescent="0.25">
      <c r="A51" s="80" t="s">
        <v>99</v>
      </c>
      <c r="B51" s="80" t="s">
        <v>49</v>
      </c>
      <c r="C51" s="80" t="s">
        <v>53</v>
      </c>
      <c r="D51" s="80" t="s">
        <v>54</v>
      </c>
      <c r="E51" s="79"/>
      <c r="F51" s="141">
        <f>SUMIFS('Data Repository Table'!$J:$J,'Data Repository Table'!$A:$A,"Financial Actual",'Data Repository Table'!$B:$B,'Expenses Analysis'!$B51,'Data Repository Table'!$G:$G,'Expenses Analysis'!$C51,'Data Repository Table'!$H:$H,'Expenses Analysis'!$D51,'Data Repository Table'!$D:$D,'Expenses Analysis'!F$48)</f>
        <v>2439061.3979192991</v>
      </c>
      <c r="G51" s="141">
        <f>SUMIFS('Data Repository Table'!$J:$J,'Data Repository Table'!$A:$A,"Financial Actual",'Data Repository Table'!$B:$B,'Expenses Analysis'!$B51,'Data Repository Table'!$G:$G,'Expenses Analysis'!$C51,'Data Repository Table'!$H:$H,'Expenses Analysis'!$D51,'Data Repository Table'!$D:$D,'Expenses Analysis'!G$48)</f>
        <v>2621863.5100085996</v>
      </c>
      <c r="H51" s="141">
        <f>SUMIFS('Data Repository Table'!$J:$J,'Data Repository Table'!$A:$A,"Financial Actual",'Data Repository Table'!$B:$B,'Expenses Analysis'!$B51,'Data Repository Table'!$G:$G,'Expenses Analysis'!$C51,'Data Repository Table'!$H:$H,'Expenses Analysis'!$D51,'Data Repository Table'!$D:$D,'Expenses Analysis'!H$48)</f>
        <v>2806168.0509719998</v>
      </c>
      <c r="I51" s="141">
        <f>SUMIFS('Data Repository Table'!$J:$J,'Data Repository Table'!$A:$A,"Financial Actual",'Data Repository Table'!$B:$B,'Expenses Analysis'!$B51,'Data Repository Table'!$G:$G,'Expenses Analysis'!$C51,'Data Repository Table'!$H:$H,'Expenses Analysis'!$D51,'Data Repository Table'!$D:$D,'Expenses Analysis'!I$48)</f>
        <v>3163209.5663784007</v>
      </c>
      <c r="J51" s="141">
        <f>SUMIFS('Data Repository Table'!$J:$J,'Data Repository Table'!$A:$A,"Financial Actual",'Data Repository Table'!$B:$B,'Expenses Analysis'!$B51,'Data Repository Table'!$G:$G,'Expenses Analysis'!$C51,'Data Repository Table'!$H:$H,'Expenses Analysis'!$D51,'Data Repository Table'!$D:$D,'Expenses Analysis'!J$48)</f>
        <v>3218501.5770913498</v>
      </c>
      <c r="K51" s="141">
        <f>SUMIFS('Data Repository Table'!$J:$J,'Data Repository Table'!$A:$A,"Financial Actual",'Data Repository Table'!$B:$B,'Expenses Analysis'!$B51,'Data Repository Table'!$G:$G,'Expenses Analysis'!$C51,'Data Repository Table'!$H:$H,'Expenses Analysis'!$D51,'Data Repository Table'!$D:$D,'Expenses Analysis'!K$48)</f>
        <v>2788369.1117025004</v>
      </c>
      <c r="L51" s="141">
        <f>SUMIFS('Data Repository Table'!$J:$J,'Data Repository Table'!$A:$A,"Financial Actual",'Data Repository Table'!$B:$B,'Expenses Analysis'!$B51,'Data Repository Table'!$G:$G,'Expenses Analysis'!$C51,'Data Repository Table'!$H:$H,'Expenses Analysis'!$D51,'Data Repository Table'!$D:$D,'Expenses Analysis'!L$48)</f>
        <v>3593667.2656375002</v>
      </c>
      <c r="M51" s="141">
        <f>SUMIFS('Data Repository Table'!$J:$J,'Data Repository Table'!$A:$A,"Financial Actual",'Data Repository Table'!$B:$B,'Expenses Analysis'!$B51,'Data Repository Table'!$G:$G,'Expenses Analysis'!$C51,'Data Repository Table'!$H:$H,'Expenses Analysis'!$D51,'Data Repository Table'!$D:$D,'Expenses Analysis'!M$48)</f>
        <v>3722191.4510812499</v>
      </c>
      <c r="N51" s="141">
        <f>SUMIFS('Data Repository Table'!$J:$J,'Data Repository Table'!$A:$A,"Financial Actual",'Data Repository Table'!$B:$B,'Expenses Analysis'!$B51,'Data Repository Table'!$G:$G,'Expenses Analysis'!$C51,'Data Repository Table'!$H:$H,'Expenses Analysis'!$D51,'Data Repository Table'!$D:$D,'Expenses Analysis'!N$48)</f>
        <v>3871145.1659843749</v>
      </c>
      <c r="O51" s="141">
        <f>SUMIFS('Data Repository Table'!$J:$J,'Data Repository Table'!$A:$A,"Financial Actual",'Data Repository Table'!$B:$B,'Expenses Analysis'!$B51,'Data Repository Table'!$G:$G,'Expenses Analysis'!$C51,'Data Repository Table'!$H:$H,'Expenses Analysis'!$D51,'Data Repository Table'!$D:$D,'Expenses Analysis'!O$48)</f>
        <v>3465642.2342250003</v>
      </c>
      <c r="P51" s="141">
        <f>SUMIFS('Data Repository Table'!$J:$J,'Data Repository Table'!$A:$A,"Financial Actual",'Data Repository Table'!$B:$B,'Expenses Analysis'!$B51,'Data Repository Table'!$G:$G,'Expenses Analysis'!$C51,'Data Repository Table'!$H:$H,'Expenses Analysis'!$D51,'Data Repository Table'!$D:$D,'Expenses Analysis'!P$48)</f>
        <v>4094860.7397625004</v>
      </c>
      <c r="Q51" s="141">
        <f>SUMIFS('Data Repository Table'!$J:$J,'Data Repository Table'!$A:$A,"Financial Actual",'Data Repository Table'!$B:$B,'Expenses Analysis'!$B51,'Data Repository Table'!$G:$G,'Expenses Analysis'!$C51,'Data Repository Table'!$H:$H,'Expenses Analysis'!$D51,'Data Repository Table'!$D:$D,'Expenses Analysis'!Q$48)</f>
        <v>2932911.3268075003</v>
      </c>
      <c r="R51" s="141">
        <f t="shared" ref="R51:R58" si="6">SUM(F51:Q51)</f>
        <v>38717591.397570275</v>
      </c>
      <c r="S51" s="79"/>
      <c r="T51" s="125"/>
      <c r="U51" s="79"/>
      <c r="V51" s="79"/>
      <c r="W51" s="79"/>
    </row>
    <row r="52" spans="1:23" x14ac:dyDescent="0.25">
      <c r="A52" s="80" t="s">
        <v>99</v>
      </c>
      <c r="B52" s="80" t="s">
        <v>49</v>
      </c>
      <c r="C52" s="80" t="s">
        <v>53</v>
      </c>
      <c r="D52" s="80" t="s">
        <v>55</v>
      </c>
      <c r="E52" s="79"/>
      <c r="F52" s="141">
        <f>SUMIFS('Data Repository Table'!$J:$J,'Data Repository Table'!$A:$A,"Financial Actual",'Data Repository Table'!$B:$B,'Expenses Analysis'!$B52,'Data Repository Table'!$G:$G,'Expenses Analysis'!$C52,'Data Repository Table'!$H:$H,'Expenses Analysis'!$D52,'Data Repository Table'!$D:$D,'Expenses Analysis'!F$48)</f>
        <v>2300028.0101369992</v>
      </c>
      <c r="G52" s="141">
        <f>SUMIFS('Data Repository Table'!$J:$J,'Data Repository Table'!$A:$A,"Financial Actual",'Data Repository Table'!$B:$B,'Expenses Analysis'!$B52,'Data Repository Table'!$G:$G,'Expenses Analysis'!$C52,'Data Repository Table'!$H:$H,'Expenses Analysis'!$D52,'Data Repository Table'!$D:$D,'Expenses Analysis'!G$48)</f>
        <v>2505939.5584575003</v>
      </c>
      <c r="H52" s="141">
        <f>SUMIFS('Data Repository Table'!$J:$J,'Data Repository Table'!$A:$A,"Financial Actual",'Data Repository Table'!$B:$B,'Expenses Analysis'!$B52,'Data Repository Table'!$G:$G,'Expenses Analysis'!$C52,'Data Repository Table'!$H:$H,'Expenses Analysis'!$D52,'Data Repository Table'!$D:$D,'Expenses Analysis'!H$48)</f>
        <v>2627415.3951704986</v>
      </c>
      <c r="I52" s="141">
        <f>SUMIFS('Data Repository Table'!$J:$J,'Data Repository Table'!$A:$A,"Financial Actual",'Data Repository Table'!$B:$B,'Expenses Analysis'!$B52,'Data Repository Table'!$G:$G,'Expenses Analysis'!$C52,'Data Repository Table'!$H:$H,'Expenses Analysis'!$D52,'Data Repository Table'!$D:$D,'Expenses Analysis'!I$48)</f>
        <v>2900613.3153855</v>
      </c>
      <c r="J52" s="141">
        <f>SUMIFS('Data Repository Table'!$J:$J,'Data Repository Table'!$A:$A,"Financial Actual",'Data Repository Table'!$B:$B,'Expenses Analysis'!$B52,'Data Repository Table'!$G:$G,'Expenses Analysis'!$C52,'Data Repository Table'!$H:$H,'Expenses Analysis'!$D52,'Data Repository Table'!$D:$D,'Expenses Analysis'!J$48)</f>
        <v>2940556.1633002497</v>
      </c>
      <c r="K52" s="141">
        <f>SUMIFS('Data Repository Table'!$J:$J,'Data Repository Table'!$A:$A,"Financial Actual",'Data Repository Table'!$B:$B,'Expenses Analysis'!$B52,'Data Repository Table'!$G:$G,'Expenses Analysis'!$C52,'Data Repository Table'!$H:$H,'Expenses Analysis'!$D52,'Data Repository Table'!$D:$D,'Expenses Analysis'!K$48)</f>
        <v>2582565.0096375002</v>
      </c>
      <c r="L52" s="141">
        <f>SUMIFS('Data Repository Table'!$J:$J,'Data Repository Table'!$A:$A,"Financial Actual",'Data Repository Table'!$B:$B,'Expenses Analysis'!$B52,'Data Repository Table'!$G:$G,'Expenses Analysis'!$C52,'Data Repository Table'!$H:$H,'Expenses Analysis'!$D52,'Data Repository Table'!$D:$D,'Expenses Analysis'!L$48)</f>
        <v>3446732.8680624999</v>
      </c>
      <c r="M52" s="141">
        <f>SUMIFS('Data Repository Table'!$J:$J,'Data Repository Table'!$A:$A,"Financial Actual",'Data Repository Table'!$B:$B,'Expenses Analysis'!$B52,'Data Repository Table'!$G:$G,'Expenses Analysis'!$C52,'Data Repository Table'!$H:$H,'Expenses Analysis'!$D52,'Data Repository Table'!$D:$D,'Expenses Analysis'!M$48)</f>
        <v>3483983.4045937499</v>
      </c>
      <c r="N52" s="141">
        <f>SUMIFS('Data Repository Table'!$J:$J,'Data Repository Table'!$A:$A,"Financial Actual",'Data Repository Table'!$B:$B,'Expenses Analysis'!$B52,'Data Repository Table'!$G:$G,'Expenses Analysis'!$C52,'Data Repository Table'!$H:$H,'Expenses Analysis'!$D52,'Data Repository Table'!$D:$D,'Expenses Analysis'!N$48)</f>
        <v>3640816.4610781251</v>
      </c>
      <c r="O52" s="141">
        <f>SUMIFS('Data Repository Table'!$J:$J,'Data Repository Table'!$A:$A,"Financial Actual",'Data Repository Table'!$B:$B,'Expenses Analysis'!$B52,'Data Repository Table'!$G:$G,'Expenses Analysis'!$C52,'Data Repository Table'!$H:$H,'Expenses Analysis'!$D52,'Data Repository Table'!$D:$D,'Expenses Analysis'!O$48)</f>
        <v>3250872.5897500003</v>
      </c>
      <c r="P52" s="141">
        <f>SUMIFS('Data Repository Table'!$J:$J,'Data Repository Table'!$A:$A,"Financial Actual",'Data Repository Table'!$B:$B,'Expenses Analysis'!$B52,'Data Repository Table'!$G:$G,'Expenses Analysis'!$C52,'Data Repository Table'!$H:$H,'Expenses Analysis'!$D52,'Data Repository Table'!$D:$D,'Expenses Analysis'!P$48)</f>
        <v>3812121.7015625001</v>
      </c>
      <c r="Q52" s="141">
        <f>SUMIFS('Data Repository Table'!$J:$J,'Data Repository Table'!$A:$A,"Financial Actual",'Data Repository Table'!$B:$B,'Expenses Analysis'!$B52,'Data Repository Table'!$G:$G,'Expenses Analysis'!$C52,'Data Repository Table'!$H:$H,'Expenses Analysis'!$D52,'Data Repository Table'!$D:$D,'Expenses Analysis'!Q$48)</f>
        <v>2923183.2132374998</v>
      </c>
      <c r="R52" s="141">
        <f t="shared" si="6"/>
        <v>36414827.690372624</v>
      </c>
      <c r="S52" s="79"/>
      <c r="T52" s="79"/>
      <c r="U52" s="79"/>
      <c r="V52" s="79"/>
      <c r="W52" s="79"/>
    </row>
    <row r="53" spans="1:23" x14ac:dyDescent="0.25">
      <c r="A53" s="80" t="s">
        <v>99</v>
      </c>
      <c r="B53" s="80" t="s">
        <v>49</v>
      </c>
      <c r="C53" s="80" t="s">
        <v>56</v>
      </c>
      <c r="D53" s="80" t="s">
        <v>57</v>
      </c>
      <c r="E53" s="79"/>
      <c r="F53" s="141">
        <f>SUMIFS('Data Repository Table'!$J:$J,'Data Repository Table'!$A:$A,"Financial Actual",'Data Repository Table'!$B:$B,'Expenses Analysis'!$B53,'Data Repository Table'!$G:$G,'Expenses Analysis'!$C53,'Data Repository Table'!$H:$H,'Expenses Analysis'!$D53,'Data Repository Table'!$D:$D,'Expenses Analysis'!F$48)</f>
        <v>2073604.724326327</v>
      </c>
      <c r="G53" s="141">
        <f>SUMIFS('Data Repository Table'!$J:$J,'Data Repository Table'!$A:$A,"Financial Actual",'Data Repository Table'!$B:$B,'Expenses Analysis'!$B53,'Data Repository Table'!$G:$G,'Expenses Analysis'!$C53,'Data Repository Table'!$H:$H,'Expenses Analysis'!$D53,'Data Repository Table'!$D:$D,'Expenses Analysis'!G$48)</f>
        <v>2269539.7804914797</v>
      </c>
      <c r="H53" s="141">
        <f>SUMIFS('Data Repository Table'!$J:$J,'Data Repository Table'!$A:$A,"Financial Actual",'Data Repository Table'!$B:$B,'Expenses Analysis'!$B53,'Data Repository Table'!$G:$G,'Expenses Analysis'!$C53,'Data Repository Table'!$H:$H,'Expenses Analysis'!$D53,'Data Repository Table'!$D:$D,'Expenses Analysis'!H$48)</f>
        <v>2374998.790312151</v>
      </c>
      <c r="I53" s="141">
        <f>SUMIFS('Data Repository Table'!$J:$J,'Data Repository Table'!$A:$A,"Financial Actual",'Data Repository Table'!$B:$B,'Expenses Analysis'!$B53,'Data Repository Table'!$G:$G,'Expenses Analysis'!$C53,'Data Repository Table'!$H:$H,'Expenses Analysis'!$D53,'Data Repository Table'!$D:$D,'Expenses Analysis'!I$48)</f>
        <v>2645968.110327912</v>
      </c>
      <c r="J53" s="141">
        <f>SUMIFS('Data Repository Table'!$J:$J,'Data Repository Table'!$A:$A,"Financial Actual",'Data Repository Table'!$B:$B,'Expenses Analysis'!$B53,'Data Repository Table'!$G:$G,'Expenses Analysis'!$C53,'Data Repository Table'!$H:$H,'Expenses Analysis'!$D53,'Data Repository Table'!$D:$D,'Expenses Analysis'!J$48)</f>
        <v>2691801.6955241356</v>
      </c>
      <c r="K53" s="141">
        <f>SUMIFS('Data Repository Table'!$J:$J,'Data Repository Table'!$A:$A,"Financial Actual",'Data Repository Table'!$B:$B,'Expenses Analysis'!$B53,'Data Repository Table'!$G:$G,'Expenses Analysis'!$C53,'Data Repository Table'!$H:$H,'Expenses Analysis'!$D53,'Data Repository Table'!$D:$D,'Expenses Analysis'!K$48)</f>
        <v>2348808.3419548003</v>
      </c>
      <c r="L53" s="141">
        <f>SUMIFS('Data Repository Table'!$J:$J,'Data Repository Table'!$A:$A,"Financial Actual",'Data Repository Table'!$B:$B,'Expenses Analysis'!$B53,'Data Repository Table'!$G:$G,'Expenses Analysis'!$C53,'Data Repository Table'!$H:$H,'Expenses Analysis'!$D53,'Data Repository Table'!$D:$D,'Expenses Analysis'!L$48)</f>
        <v>2879996.1652659997</v>
      </c>
      <c r="M53" s="141">
        <f>SUMIFS('Data Repository Table'!$J:$J,'Data Repository Table'!$A:$A,"Financial Actual",'Data Repository Table'!$B:$B,'Expenses Analysis'!$B53,'Data Repository Table'!$G:$G,'Expenses Analysis'!$C53,'Data Repository Table'!$H:$H,'Expenses Analysis'!$D53,'Data Repository Table'!$D:$D,'Expenses Analysis'!M$48)</f>
        <v>2972957.9397390001</v>
      </c>
      <c r="N53" s="141">
        <f>SUMIFS('Data Repository Table'!$J:$J,'Data Repository Table'!$A:$A,"Financial Actual",'Data Repository Table'!$B:$B,'Expenses Analysis'!$B53,'Data Repository Table'!$G:$G,'Expenses Analysis'!$C53,'Data Repository Table'!$H:$H,'Expenses Analysis'!$D53,'Data Repository Table'!$D:$D,'Expenses Analysis'!N$48)</f>
        <v>3094867.6019314998</v>
      </c>
      <c r="O53" s="141">
        <f>SUMIFS('Data Repository Table'!$J:$J,'Data Repository Table'!$A:$A,"Financial Actual",'Data Repository Table'!$B:$B,'Expenses Analysis'!$B53,'Data Repository Table'!$G:$G,'Expenses Analysis'!$C53,'Data Repository Table'!$H:$H,'Expenses Analysis'!$D53,'Data Repository Table'!$D:$D,'Expenses Analysis'!O$48)</f>
        <v>2768358.2978389999</v>
      </c>
      <c r="P53" s="141">
        <f>SUMIFS('Data Repository Table'!$J:$J,'Data Repository Table'!$A:$A,"Financial Actual",'Data Repository Table'!$B:$B,'Expenses Analysis'!$B53,'Data Repository Table'!$G:$G,'Expenses Analysis'!$C53,'Data Repository Table'!$H:$H,'Expenses Analysis'!$D53,'Data Repository Table'!$D:$D,'Expenses Analysis'!P$48)</f>
        <v>3268026.2100749998</v>
      </c>
      <c r="Q53" s="141">
        <f>SUMIFS('Data Repository Table'!$J:$J,'Data Repository Table'!$A:$A,"Financial Actual",'Data Repository Table'!$B:$B,'Expenses Analysis'!$B53,'Data Repository Table'!$G:$G,'Expenses Analysis'!$C53,'Data Repository Table'!$H:$H,'Expenses Analysis'!$D53,'Data Repository Table'!$D:$D,'Expenses Analysis'!Q$48)</f>
        <v>2363869.6207261998</v>
      </c>
      <c r="R53" s="141">
        <f t="shared" si="6"/>
        <v>31752797.278513506</v>
      </c>
      <c r="S53" s="79"/>
      <c r="T53" s="79"/>
      <c r="U53" s="79"/>
      <c r="V53" s="79"/>
      <c r="W53" s="79"/>
    </row>
    <row r="54" spans="1:23" x14ac:dyDescent="0.25">
      <c r="A54" s="80" t="s">
        <v>99</v>
      </c>
      <c r="B54" s="80" t="s">
        <v>49</v>
      </c>
      <c r="C54" s="80" t="s">
        <v>56</v>
      </c>
      <c r="D54" s="80" t="s">
        <v>58</v>
      </c>
      <c r="E54" s="79"/>
      <c r="F54" s="141">
        <f>SUMIFS('Data Repository Table'!$J:$J,'Data Repository Table'!$A:$A,"Financial Actual",'Data Repository Table'!$B:$B,'Expenses Analysis'!$B54,'Data Repository Table'!$G:$G,'Expenses Analysis'!$C54,'Data Repository Table'!$H:$H,'Expenses Analysis'!$D54,'Data Repository Table'!$D:$D,'Expenses Analysis'!F$48)</f>
        <v>1347738.8706587995</v>
      </c>
      <c r="G54" s="141">
        <f>SUMIFS('Data Repository Table'!$J:$J,'Data Repository Table'!$A:$A,"Financial Actual",'Data Repository Table'!$B:$B,'Expenses Analysis'!$B54,'Data Repository Table'!$G:$G,'Expenses Analysis'!$C54,'Data Repository Table'!$H:$H,'Expenses Analysis'!$D54,'Data Repository Table'!$D:$D,'Expenses Analysis'!G$48)</f>
        <v>1561170.3574350001</v>
      </c>
      <c r="H54" s="141">
        <f>SUMIFS('Data Repository Table'!$J:$J,'Data Repository Table'!$A:$A,"Financial Actual",'Data Repository Table'!$B:$B,'Expenses Analysis'!$B54,'Data Repository Table'!$G:$G,'Expenses Analysis'!$C54,'Data Repository Table'!$H:$H,'Expenses Analysis'!$D54,'Data Repository Table'!$D:$D,'Expenses Analysis'!H$48)</f>
        <v>1574874.1415601994</v>
      </c>
      <c r="I54" s="141">
        <f>SUMIFS('Data Repository Table'!$J:$J,'Data Repository Table'!$A:$A,"Financial Actual",'Data Repository Table'!$B:$B,'Expenses Analysis'!$B54,'Data Repository Table'!$G:$G,'Expenses Analysis'!$C54,'Data Repository Table'!$H:$H,'Expenses Analysis'!$D54,'Data Repository Table'!$D:$D,'Expenses Analysis'!I$48)</f>
        <v>1880373.5227742002</v>
      </c>
      <c r="J54" s="141">
        <f>SUMIFS('Data Repository Table'!$J:$J,'Data Repository Table'!$A:$A,"Financial Actual",'Data Repository Table'!$B:$B,'Expenses Analysis'!$B54,'Data Repository Table'!$G:$G,'Expenses Analysis'!$C54,'Data Repository Table'!$H:$H,'Expenses Analysis'!$D54,'Data Repository Table'!$D:$D,'Expenses Analysis'!J$48)</f>
        <v>1968683.2157081</v>
      </c>
      <c r="K54" s="141">
        <f>SUMIFS('Data Repository Table'!$J:$J,'Data Repository Table'!$A:$A,"Financial Actual",'Data Repository Table'!$B:$B,'Expenses Analysis'!$B54,'Data Repository Table'!$G:$G,'Expenses Analysis'!$C54,'Data Repository Table'!$H:$H,'Expenses Analysis'!$D54,'Data Repository Table'!$D:$D,'Expenses Analysis'!K$48)</f>
        <v>1158623.1401823002</v>
      </c>
      <c r="L54" s="141">
        <f>SUMIFS('Data Repository Table'!$J:$J,'Data Repository Table'!$A:$A,"Financial Actual",'Data Repository Table'!$B:$B,'Expenses Analysis'!$B54,'Data Repository Table'!$G:$G,'Expenses Analysis'!$C54,'Data Repository Table'!$H:$H,'Expenses Analysis'!$D54,'Data Repository Table'!$D:$D,'Expenses Analysis'!L$48)</f>
        <v>1176136.1610068001</v>
      </c>
      <c r="M54" s="141">
        <f>SUMIFS('Data Repository Table'!$J:$J,'Data Repository Table'!$A:$A,"Financial Actual",'Data Repository Table'!$B:$B,'Expenses Analysis'!$B54,'Data Repository Table'!$G:$G,'Expenses Analysis'!$C54,'Data Repository Table'!$H:$H,'Expenses Analysis'!$D54,'Data Repository Table'!$D:$D,'Expenses Analysis'!M$48)</f>
        <v>1239117.5758722001</v>
      </c>
      <c r="N54" s="141">
        <f>SUMIFS('Data Repository Table'!$J:$J,'Data Repository Table'!$A:$A,"Financial Actual",'Data Repository Table'!$B:$B,'Expenses Analysis'!$B54,'Data Repository Table'!$G:$G,'Expenses Analysis'!$C54,'Data Repository Table'!$H:$H,'Expenses Analysis'!$D54,'Data Repository Table'!$D:$D,'Expenses Analysis'!N$48)</f>
        <v>1215602.9551357001</v>
      </c>
      <c r="O54" s="141">
        <f>SUMIFS('Data Repository Table'!$J:$J,'Data Repository Table'!$A:$A,"Financial Actual",'Data Repository Table'!$B:$B,'Expenses Analysis'!$B54,'Data Repository Table'!$G:$G,'Expenses Analysis'!$C54,'Data Repository Table'!$H:$H,'Expenses Analysis'!$D54,'Data Repository Table'!$D:$D,'Expenses Analysis'!O$48)</f>
        <v>1190750.2535102002</v>
      </c>
      <c r="P54" s="141">
        <f>SUMIFS('Data Repository Table'!$J:$J,'Data Repository Table'!$A:$A,"Financial Actual",'Data Repository Table'!$B:$B,'Expenses Analysis'!$B54,'Data Repository Table'!$G:$G,'Expenses Analysis'!$C54,'Data Repository Table'!$H:$H,'Expenses Analysis'!$D54,'Data Repository Table'!$D:$D,'Expenses Analysis'!P$48)</f>
        <v>1381387.0449670001</v>
      </c>
      <c r="Q54" s="141">
        <f>SUMIFS('Data Repository Table'!$J:$J,'Data Repository Table'!$A:$A,"Financial Actual",'Data Repository Table'!$B:$B,'Expenses Analysis'!$B54,'Data Repository Table'!$G:$G,'Expenses Analysis'!$C54,'Data Repository Table'!$H:$H,'Expenses Analysis'!$D54,'Data Repository Table'!$D:$D,'Expenses Analysis'!Q$48)</f>
        <v>1040665.7581107001</v>
      </c>
      <c r="R54" s="141">
        <f t="shared" si="6"/>
        <v>16735122.996921198</v>
      </c>
      <c r="S54" s="79"/>
      <c r="T54" s="79"/>
      <c r="U54" s="79"/>
      <c r="V54" s="79"/>
      <c r="W54" s="79"/>
    </row>
    <row r="55" spans="1:23" x14ac:dyDescent="0.25">
      <c r="A55" s="80" t="s">
        <v>99</v>
      </c>
      <c r="B55" s="80" t="s">
        <v>49</v>
      </c>
      <c r="C55" s="80" t="s">
        <v>56</v>
      </c>
      <c r="D55" s="80" t="s">
        <v>59</v>
      </c>
      <c r="E55" s="79"/>
      <c r="F55" s="141">
        <f>SUMIFS('Data Repository Table'!$J:$J,'Data Repository Table'!$A:$A,"Financial Actual",'Data Repository Table'!$B:$B,'Expenses Analysis'!$B55,'Data Repository Table'!$G:$G,'Expenses Analysis'!$C55,'Data Repository Table'!$H:$H,'Expenses Analysis'!$D55,'Data Repository Table'!$D:$D,'Expenses Analysis'!F$48)</f>
        <v>1800236.6472906992</v>
      </c>
      <c r="G55" s="141">
        <f>SUMIFS('Data Repository Table'!$J:$J,'Data Repository Table'!$A:$A,"Financial Actual",'Data Repository Table'!$B:$B,'Expenses Analysis'!$B55,'Data Repository Table'!$G:$G,'Expenses Analysis'!$C55,'Data Repository Table'!$H:$H,'Expenses Analysis'!$D55,'Data Repository Table'!$D:$D,'Expenses Analysis'!G$48)</f>
        <v>1959718.9384044998</v>
      </c>
      <c r="H55" s="141">
        <f>SUMIFS('Data Repository Table'!$J:$J,'Data Repository Table'!$A:$A,"Financial Actual",'Data Repository Table'!$B:$B,'Expenses Analysis'!$B55,'Data Repository Table'!$G:$G,'Expenses Analysis'!$C55,'Data Repository Table'!$H:$H,'Expenses Analysis'!$D55,'Data Repository Table'!$D:$D,'Expenses Analysis'!H$48)</f>
        <v>2069515.5841112991</v>
      </c>
      <c r="I55" s="141">
        <f>SUMIFS('Data Repository Table'!$J:$J,'Data Repository Table'!$A:$A,"Financial Actual",'Data Repository Table'!$B:$B,'Expenses Analysis'!$B55,'Data Repository Table'!$G:$G,'Expenses Analysis'!$C55,'Data Repository Table'!$H:$H,'Expenses Analysis'!$D55,'Data Repository Table'!$D:$D,'Expenses Analysis'!I$48)</f>
        <v>2330999.3359503001</v>
      </c>
      <c r="J55" s="141">
        <f>SUMIFS('Data Repository Table'!$J:$J,'Data Repository Table'!$A:$A,"Financial Actual",'Data Repository Table'!$B:$B,'Expenses Analysis'!$B55,'Data Repository Table'!$G:$G,'Expenses Analysis'!$C55,'Data Repository Table'!$H:$H,'Expenses Analysis'!$D55,'Data Repository Table'!$D:$D,'Expenses Analysis'!J$48)</f>
        <v>2376535.9434183999</v>
      </c>
      <c r="K55" s="141">
        <f>SUMIFS('Data Repository Table'!$J:$J,'Data Repository Table'!$A:$A,"Financial Actual",'Data Repository Table'!$B:$B,'Expenses Analysis'!$B55,'Data Repository Table'!$G:$G,'Expenses Analysis'!$C55,'Data Repository Table'!$H:$H,'Expenses Analysis'!$D55,'Data Repository Table'!$D:$D,'Expenses Analysis'!K$48)</f>
        <v>1447049.2500542002</v>
      </c>
      <c r="L55" s="141">
        <f>SUMIFS('Data Repository Table'!$J:$J,'Data Repository Table'!$A:$A,"Financial Actual",'Data Repository Table'!$B:$B,'Expenses Analysis'!$B55,'Data Repository Table'!$G:$G,'Expenses Analysis'!$C55,'Data Repository Table'!$H:$H,'Expenses Analysis'!$D55,'Data Repository Table'!$D:$D,'Expenses Analysis'!L$48)</f>
        <v>1483562.2037511999</v>
      </c>
      <c r="M55" s="141">
        <f>SUMIFS('Data Repository Table'!$J:$J,'Data Repository Table'!$A:$A,"Financial Actual",'Data Repository Table'!$B:$B,'Expenses Analysis'!$B55,'Data Repository Table'!$G:$G,'Expenses Analysis'!$C55,'Data Repository Table'!$H:$H,'Expenses Analysis'!$D55,'Data Repository Table'!$D:$D,'Expenses Analysis'!M$48)</f>
        <v>1516247.7055998</v>
      </c>
      <c r="N55" s="141">
        <f>SUMIFS('Data Repository Table'!$J:$J,'Data Repository Table'!$A:$A,"Financial Actual",'Data Repository Table'!$B:$B,'Expenses Analysis'!$B55,'Data Repository Table'!$G:$G,'Expenses Analysis'!$C55,'Data Repository Table'!$H:$H,'Expenses Analysis'!$D55,'Data Repository Table'!$D:$D,'Expenses Analysis'!N$48)</f>
        <v>1567231.2198758</v>
      </c>
      <c r="O55" s="141">
        <f>SUMIFS('Data Repository Table'!$J:$J,'Data Repository Table'!$A:$A,"Financial Actual",'Data Repository Table'!$B:$B,'Expenses Analysis'!$B55,'Data Repository Table'!$G:$G,'Expenses Analysis'!$C55,'Data Repository Table'!$H:$H,'Expenses Analysis'!$D55,'Data Repository Table'!$D:$D,'Expenses Analysis'!O$48)</f>
        <v>1421177.7427773001</v>
      </c>
      <c r="P55" s="141">
        <f>SUMIFS('Data Repository Table'!$J:$J,'Data Repository Table'!$A:$A,"Financial Actual",'Data Repository Table'!$B:$B,'Expenses Analysis'!$B55,'Data Repository Table'!$G:$G,'Expenses Analysis'!$C55,'Data Repository Table'!$H:$H,'Expenses Analysis'!$D55,'Data Repository Table'!$D:$D,'Expenses Analysis'!P$48)</f>
        <v>1665801.7318074999</v>
      </c>
      <c r="Q55" s="141">
        <f>SUMIFS('Data Repository Table'!$J:$J,'Data Repository Table'!$A:$A,"Financial Actual",'Data Repository Table'!$B:$B,'Expenses Analysis'!$B55,'Data Repository Table'!$G:$G,'Expenses Analysis'!$C55,'Data Repository Table'!$H:$H,'Expenses Analysis'!$D55,'Data Repository Table'!$D:$D,'Expenses Analysis'!Q$48)</f>
        <v>1452590.2533372999</v>
      </c>
      <c r="R55" s="141">
        <f t="shared" si="6"/>
        <v>21090666.556378298</v>
      </c>
      <c r="S55" s="79"/>
      <c r="T55" s="79"/>
      <c r="U55" s="79"/>
      <c r="V55" s="79"/>
      <c r="W55" s="79"/>
    </row>
    <row r="56" spans="1:23" x14ac:dyDescent="0.25">
      <c r="A56" s="80" t="s">
        <v>99</v>
      </c>
      <c r="B56" s="80" t="s">
        <v>49</v>
      </c>
      <c r="C56" s="80" t="s">
        <v>56</v>
      </c>
      <c r="D56" s="80" t="s">
        <v>60</v>
      </c>
      <c r="E56" s="79"/>
      <c r="F56" s="141">
        <f>SUMIFS('Data Repository Table'!$J:$J,'Data Repository Table'!$A:$A,"Financial Actual",'Data Repository Table'!$B:$B,'Expenses Analysis'!$B56,'Data Repository Table'!$G:$G,'Expenses Analysis'!$C56,'Data Repository Table'!$H:$H,'Expenses Analysis'!$D56,'Data Repository Table'!$D:$D,'Expenses Analysis'!F$48)</f>
        <v>886197.60176639946</v>
      </c>
      <c r="G56" s="141">
        <f>SUMIFS('Data Repository Table'!$J:$J,'Data Repository Table'!$A:$A,"Financial Actual",'Data Repository Table'!$B:$B,'Expenses Analysis'!$B56,'Data Repository Table'!$G:$G,'Expenses Analysis'!$C56,'Data Repository Table'!$H:$H,'Expenses Analysis'!$D56,'Data Repository Table'!$D:$D,'Expenses Analysis'!G$48)</f>
        <v>1012646.749821</v>
      </c>
      <c r="H56" s="141">
        <f>SUMIFS('Data Repository Table'!$J:$J,'Data Repository Table'!$A:$A,"Financial Actual",'Data Repository Table'!$B:$B,'Expenses Analysis'!$B56,'Data Repository Table'!$G:$G,'Expenses Analysis'!$C56,'Data Repository Table'!$H:$H,'Expenses Analysis'!$D56,'Data Repository Table'!$D:$D,'Expenses Analysis'!H$48)</f>
        <v>1025398.9493285995</v>
      </c>
      <c r="I56" s="141">
        <f>SUMIFS('Data Repository Table'!$J:$J,'Data Repository Table'!$A:$A,"Financial Actual",'Data Repository Table'!$B:$B,'Expenses Analysis'!$B56,'Data Repository Table'!$G:$G,'Expenses Analysis'!$C56,'Data Repository Table'!$H:$H,'Expenses Analysis'!$D56,'Data Repository Table'!$D:$D,'Expenses Analysis'!I$48)</f>
        <v>1186610.9527146001</v>
      </c>
      <c r="J56" s="141">
        <f>SUMIFS('Data Repository Table'!$J:$J,'Data Repository Table'!$A:$A,"Financial Actual",'Data Repository Table'!$B:$B,'Expenses Analysis'!$B56,'Data Repository Table'!$G:$G,'Expenses Analysis'!$C56,'Data Repository Table'!$H:$H,'Expenses Analysis'!$D56,'Data Repository Table'!$D:$D,'Expenses Analysis'!J$48)</f>
        <v>1229462.2582892999</v>
      </c>
      <c r="K56" s="141">
        <f>SUMIFS('Data Repository Table'!$J:$J,'Data Repository Table'!$A:$A,"Financial Actual",'Data Repository Table'!$B:$B,'Expenses Analysis'!$B56,'Data Repository Table'!$G:$G,'Expenses Analysis'!$C56,'Data Repository Table'!$H:$H,'Expenses Analysis'!$D56,'Data Repository Table'!$D:$D,'Expenses Analysis'!K$48)</f>
        <v>749668.56593790022</v>
      </c>
      <c r="L56" s="141">
        <f>SUMIFS('Data Repository Table'!$J:$J,'Data Repository Table'!$A:$A,"Financial Actual",'Data Repository Table'!$B:$B,'Expenses Analysis'!$B56,'Data Repository Table'!$G:$G,'Expenses Analysis'!$C56,'Data Repository Table'!$H:$H,'Expenses Analysis'!$D56,'Data Repository Table'!$D:$D,'Expenses Analysis'!L$48)</f>
        <v>774322.04976840003</v>
      </c>
      <c r="M56" s="141">
        <f>SUMIFS('Data Repository Table'!$J:$J,'Data Repository Table'!$A:$A,"Financial Actual",'Data Repository Table'!$B:$B,'Expenses Analysis'!$B56,'Data Repository Table'!$G:$G,'Expenses Analysis'!$C56,'Data Repository Table'!$H:$H,'Expenses Analysis'!$D56,'Data Repository Table'!$D:$D,'Expenses Analysis'!M$48)</f>
        <v>795356.48947859998</v>
      </c>
      <c r="N56" s="141">
        <f>SUMIFS('Data Repository Table'!$J:$J,'Data Repository Table'!$A:$A,"Financial Actual",'Data Repository Table'!$B:$B,'Expenses Analysis'!$B56,'Data Repository Table'!$G:$G,'Expenses Analysis'!$C56,'Data Repository Table'!$H:$H,'Expenses Analysis'!$D56,'Data Repository Table'!$D:$D,'Expenses Analysis'!N$48)</f>
        <v>795992.24834010005</v>
      </c>
      <c r="O56" s="141">
        <f>SUMIFS('Data Repository Table'!$J:$J,'Data Repository Table'!$A:$A,"Financial Actual",'Data Repository Table'!$B:$B,'Expenses Analysis'!$B56,'Data Repository Table'!$G:$G,'Expenses Analysis'!$C56,'Data Repository Table'!$H:$H,'Expenses Analysis'!$D56,'Data Repository Table'!$D:$D,'Expenses Analysis'!O$48)</f>
        <v>759387.99960660015</v>
      </c>
      <c r="P56" s="141">
        <f>SUMIFS('Data Repository Table'!$J:$J,'Data Repository Table'!$A:$A,"Financial Actual",'Data Repository Table'!$B:$B,'Expenses Analysis'!$B56,'Data Repository Table'!$G:$G,'Expenses Analysis'!$C56,'Data Repository Table'!$H:$H,'Expenses Analysis'!$D56,'Data Repository Table'!$D:$D,'Expenses Analysis'!P$48)</f>
        <v>879614.44655700005</v>
      </c>
      <c r="Q56" s="141">
        <f>SUMIFS('Data Repository Table'!$J:$J,'Data Repository Table'!$A:$A,"Financial Actual",'Data Repository Table'!$B:$B,'Expenses Analysis'!$B56,'Data Repository Table'!$G:$G,'Expenses Analysis'!$C56,'Data Repository Table'!$H:$H,'Expenses Analysis'!$D56,'Data Repository Table'!$D:$D,'Expenses Analysis'!Q$48)</f>
        <v>718766.35225710005</v>
      </c>
      <c r="R56" s="141">
        <f t="shared" si="6"/>
        <v>10813424.6638656</v>
      </c>
      <c r="S56" s="79"/>
      <c r="T56" s="79"/>
      <c r="U56" s="79"/>
      <c r="V56" s="79"/>
      <c r="W56" s="79"/>
    </row>
    <row r="57" spans="1:23" ht="15.75" thickBot="1" x14ac:dyDescent="0.3">
      <c r="A57" s="80" t="s">
        <v>99</v>
      </c>
      <c r="B57" s="80" t="s">
        <v>49</v>
      </c>
      <c r="C57" s="80" t="s">
        <v>61</v>
      </c>
      <c r="D57" s="80" t="s">
        <v>62</v>
      </c>
      <c r="E57" s="79"/>
      <c r="F57" s="141">
        <f>SUMIFS('Data Repository Table'!$J:$J,'Data Repository Table'!$A:$A,"Financial Actual",'Data Repository Table'!$B:$B,'Expenses Analysis'!$B57,'Data Repository Table'!$G:$G,'Expenses Analysis'!$C57,'Data Repository Table'!$H:$H,'Expenses Analysis'!$D57,'Data Repository Table'!$D:$D,'Expenses Analysis'!F$48)</f>
        <v>7367588.6791624967</v>
      </c>
      <c r="G57" s="141">
        <f>SUMIFS('Data Repository Table'!$J:$J,'Data Repository Table'!$A:$A,"Financial Actual",'Data Repository Table'!$B:$B,'Expenses Analysis'!$B57,'Data Repository Table'!$G:$G,'Expenses Analysis'!$C57,'Data Repository Table'!$H:$H,'Expenses Analysis'!$D57,'Data Repository Table'!$D:$D,'Expenses Analysis'!G$48)</f>
        <v>7849336.0209874995</v>
      </c>
      <c r="H57" s="141">
        <f>SUMIFS('Data Repository Table'!$J:$J,'Data Repository Table'!$A:$A,"Financial Actual",'Data Repository Table'!$B:$B,'Expenses Analysis'!$B57,'Data Repository Table'!$G:$G,'Expenses Analysis'!$C57,'Data Repository Table'!$H:$H,'Expenses Analysis'!$D57,'Data Repository Table'!$D:$D,'Expenses Analysis'!H$48)</f>
        <v>8389760.6297374964</v>
      </c>
      <c r="I57" s="141">
        <f>SUMIFS('Data Repository Table'!$J:$J,'Data Repository Table'!$A:$A,"Financial Actual",'Data Repository Table'!$B:$B,'Expenses Analysis'!$B57,'Data Repository Table'!$G:$G,'Expenses Analysis'!$C57,'Data Repository Table'!$H:$H,'Expenses Analysis'!$D57,'Data Repository Table'!$D:$D,'Expenses Analysis'!I$48)</f>
        <v>9137407.9125625007</v>
      </c>
      <c r="J57" s="141">
        <f>SUMIFS('Data Repository Table'!$J:$J,'Data Repository Table'!$A:$A,"Financial Actual",'Data Repository Table'!$B:$B,'Expenses Analysis'!$B57,'Data Repository Table'!$G:$G,'Expenses Analysis'!$C57,'Data Repository Table'!$H:$H,'Expenses Analysis'!$D57,'Data Repository Table'!$D:$D,'Expenses Analysis'!J$48)</f>
        <v>9187415.9798249993</v>
      </c>
      <c r="K57" s="141">
        <f>SUMIFS('Data Repository Table'!$J:$J,'Data Repository Table'!$A:$A,"Financial Actual",'Data Repository Table'!$B:$B,'Expenses Analysis'!$B57,'Data Repository Table'!$G:$G,'Expenses Analysis'!$C57,'Data Repository Table'!$H:$H,'Expenses Analysis'!$D57,'Data Repository Table'!$D:$D,'Expenses Analysis'!K$48)</f>
        <v>5779740.0739000011</v>
      </c>
      <c r="L57" s="141">
        <f>SUMIFS('Data Repository Table'!$J:$J,'Data Repository Table'!$A:$A,"Financial Actual",'Data Repository Table'!$B:$B,'Expenses Analysis'!$B57,'Data Repository Table'!$G:$G,'Expenses Analysis'!$C57,'Data Repository Table'!$H:$H,'Expenses Analysis'!$D57,'Data Repository Table'!$D:$D,'Expenses Analysis'!L$48)</f>
        <v>6008311.4579999996</v>
      </c>
      <c r="M57" s="141">
        <f>SUMIFS('Data Repository Table'!$J:$J,'Data Repository Table'!$A:$A,"Financial Actual",'Data Repository Table'!$B:$B,'Expenses Analysis'!$B57,'Data Repository Table'!$G:$G,'Expenses Analysis'!$C57,'Data Repository Table'!$H:$H,'Expenses Analysis'!$D57,'Data Repository Table'!$D:$D,'Expenses Analysis'!M$48)</f>
        <v>6995040.989875</v>
      </c>
      <c r="N57" s="141">
        <f>SUMIFS('Data Repository Table'!$J:$J,'Data Repository Table'!$A:$A,"Financial Actual",'Data Repository Table'!$B:$B,'Expenses Analysis'!$B57,'Data Repository Table'!$G:$G,'Expenses Analysis'!$C57,'Data Repository Table'!$H:$H,'Expenses Analysis'!$D57,'Data Repository Table'!$D:$D,'Expenses Analysis'!N$48)</f>
        <v>6352457.05155</v>
      </c>
      <c r="O57" s="141">
        <f>SUMIFS('Data Repository Table'!$J:$J,'Data Repository Table'!$A:$A,"Financial Actual",'Data Repository Table'!$B:$B,'Expenses Analysis'!$B57,'Data Repository Table'!$G:$G,'Expenses Analysis'!$C57,'Data Repository Table'!$H:$H,'Expenses Analysis'!$D57,'Data Repository Table'!$D:$D,'Expenses Analysis'!O$48)</f>
        <v>6560328.9663875001</v>
      </c>
      <c r="P57" s="141">
        <f>SUMIFS('Data Repository Table'!$J:$J,'Data Repository Table'!$A:$A,"Financial Actual",'Data Repository Table'!$B:$B,'Expenses Analysis'!$B57,'Data Repository Table'!$G:$G,'Expenses Analysis'!$C57,'Data Repository Table'!$H:$H,'Expenses Analysis'!$D57,'Data Repository Table'!$D:$D,'Expenses Analysis'!P$48)</f>
        <v>7526766.7026125006</v>
      </c>
      <c r="Q57" s="141">
        <f>SUMIFS('Data Repository Table'!$J:$J,'Data Repository Table'!$A:$A,"Financial Actual",'Data Repository Table'!$B:$B,'Expenses Analysis'!$B57,'Data Repository Table'!$G:$G,'Expenses Analysis'!$C57,'Data Repository Table'!$H:$H,'Expenses Analysis'!$D57,'Data Repository Table'!$D:$D,'Expenses Analysis'!Q$48)</f>
        <v>6174477.1062125005</v>
      </c>
      <c r="R57" s="141">
        <f t="shared" si="6"/>
        <v>87328631.570812494</v>
      </c>
      <c r="S57" s="79"/>
      <c r="T57" s="79"/>
      <c r="U57" s="79"/>
      <c r="V57" s="79"/>
      <c r="W57" s="79"/>
    </row>
    <row r="58" spans="1:23" s="112" customFormat="1" ht="16.5" thickTop="1" thickBot="1" x14ac:dyDescent="0.3">
      <c r="A58" s="110" t="s">
        <v>79</v>
      </c>
      <c r="B58" s="110" t="s">
        <v>79</v>
      </c>
      <c r="C58" s="110" t="s">
        <v>79</v>
      </c>
      <c r="D58" s="110" t="s">
        <v>79</v>
      </c>
      <c r="E58" s="111"/>
      <c r="F58" s="172">
        <f>SUM(F50:F57)</f>
        <v>22966838.620812498</v>
      </c>
      <c r="G58" s="172">
        <f t="shared" ref="G58:Q58" si="7">SUM(G50:G57)</f>
        <v>24947249.959452901</v>
      </c>
      <c r="H58" s="172">
        <f t="shared" si="7"/>
        <v>26345250.763193868</v>
      </c>
      <c r="I58" s="172">
        <f t="shared" si="7"/>
        <v>29462554.841881588</v>
      </c>
      <c r="J58" s="172">
        <f t="shared" si="7"/>
        <v>29964506.389362231</v>
      </c>
      <c r="K58" s="172">
        <f t="shared" si="7"/>
        <v>22328717.471234206</v>
      </c>
      <c r="L58" s="172">
        <f t="shared" si="7"/>
        <v>26435964.487404898</v>
      </c>
      <c r="M58" s="172">
        <f t="shared" si="7"/>
        <v>28369994.790195849</v>
      </c>
      <c r="N58" s="172">
        <f t="shared" si="7"/>
        <v>28114194.668248728</v>
      </c>
      <c r="O58" s="172">
        <f t="shared" si="7"/>
        <v>27287085.003526852</v>
      </c>
      <c r="P58" s="172">
        <f t="shared" si="7"/>
        <v>31724933.607775252</v>
      </c>
      <c r="Q58" s="172">
        <f t="shared" si="7"/>
        <v>23319121.809010051</v>
      </c>
      <c r="R58" s="141">
        <f t="shared" si="6"/>
        <v>321266412.41209894</v>
      </c>
      <c r="S58" s="111"/>
      <c r="T58" s="111"/>
      <c r="U58" s="111"/>
      <c r="V58" s="111"/>
      <c r="W58" s="111"/>
    </row>
    <row r="59" spans="1:23" s="175" customFormat="1" ht="15.75" thickTop="1" x14ac:dyDescent="0.25">
      <c r="A59" s="173"/>
      <c r="B59" s="173"/>
      <c r="C59" s="173"/>
      <c r="D59" s="173"/>
      <c r="E59" s="174"/>
      <c r="F59" s="176">
        <f>F58/$R$58</f>
        <v>7.1488452366916533E-2</v>
      </c>
      <c r="G59" s="176">
        <f t="shared" ref="G59:R59" si="8">G58/$R$58</f>
        <v>7.7652841989134691E-2</v>
      </c>
      <c r="H59" s="176">
        <f t="shared" si="8"/>
        <v>8.2004373147479714E-2</v>
      </c>
      <c r="I59" s="176">
        <f t="shared" si="8"/>
        <v>9.1707547703707676E-2</v>
      </c>
      <c r="J59" s="176">
        <f t="shared" si="8"/>
        <v>9.3269962970563433E-2</v>
      </c>
      <c r="K59" s="176">
        <f t="shared" si="8"/>
        <v>6.9502184506584616E-2</v>
      </c>
      <c r="L59" s="176">
        <f t="shared" si="8"/>
        <v>8.2286736073407571E-2</v>
      </c>
      <c r="M59" s="176">
        <f t="shared" si="8"/>
        <v>8.8306756306055195E-2</v>
      </c>
      <c r="N59" s="176">
        <f t="shared" si="8"/>
        <v>8.7510532013492057E-2</v>
      </c>
      <c r="O59" s="176">
        <f t="shared" si="8"/>
        <v>8.4936003109235131E-2</v>
      </c>
      <c r="P59" s="176">
        <f t="shared" si="8"/>
        <v>9.8749612104114523E-2</v>
      </c>
      <c r="Q59" s="176">
        <f t="shared" si="8"/>
        <v>7.2584997709308777E-2</v>
      </c>
      <c r="R59" s="176">
        <f t="shared" si="8"/>
        <v>1</v>
      </c>
      <c r="S59" s="174"/>
      <c r="T59" s="174"/>
      <c r="U59" s="174"/>
      <c r="V59" s="174"/>
      <c r="W59" s="174"/>
    </row>
    <row r="60" spans="1:23" ht="24.95" customHeight="1" x14ac:dyDescent="0.25">
      <c r="T60" s="91"/>
      <c r="U60" s="91"/>
      <c r="V60" s="91"/>
      <c r="W60" s="91"/>
    </row>
    <row r="61" spans="1:23" x14ac:dyDescent="0.25">
      <c r="A61" s="202"/>
      <c r="B61" s="203"/>
      <c r="C61" s="203"/>
      <c r="D61" s="203"/>
      <c r="E61" s="203"/>
      <c r="F61" s="203"/>
      <c r="G61" s="203"/>
      <c r="H61" s="203"/>
      <c r="I61" s="203"/>
      <c r="J61" s="203"/>
      <c r="K61" s="203"/>
      <c r="L61" s="203"/>
      <c r="M61" s="203"/>
      <c r="N61" s="203"/>
      <c r="O61" s="203"/>
      <c r="P61" s="203"/>
      <c r="Q61" s="203"/>
      <c r="R61" s="204"/>
      <c r="S61" s="203"/>
      <c r="T61" s="91"/>
      <c r="U61" s="91"/>
      <c r="V61" s="91"/>
      <c r="W61" s="91"/>
    </row>
    <row r="62" spans="1:23" hidden="1" x14ac:dyDescent="0.25">
      <c r="A62" s="113"/>
      <c r="F62"/>
      <c r="G62"/>
      <c r="H62"/>
      <c r="I62"/>
      <c r="J62"/>
      <c r="K62"/>
      <c r="L62"/>
      <c r="M62"/>
      <c r="N62"/>
      <c r="O62"/>
      <c r="P62"/>
      <c r="Q62"/>
      <c r="T62" s="91"/>
      <c r="U62" s="91"/>
      <c r="V62" s="91"/>
      <c r="W62" s="91"/>
    </row>
    <row r="63" spans="1:23" hidden="1" x14ac:dyDescent="0.25">
      <c r="A63" s="113"/>
      <c r="F63"/>
      <c r="G63"/>
      <c r="H63"/>
      <c r="I63"/>
      <c r="J63"/>
      <c r="K63"/>
      <c r="L63"/>
      <c r="M63"/>
      <c r="N63"/>
      <c r="O63"/>
      <c r="P63"/>
      <c r="Q63"/>
      <c r="T63" s="91"/>
      <c r="U63" s="91"/>
      <c r="V63" s="91"/>
      <c r="W63" s="91"/>
    </row>
    <row r="64" spans="1:23" hidden="1" x14ac:dyDescent="0.25">
      <c r="A64" s="113"/>
      <c r="F64"/>
      <c r="G64"/>
      <c r="H64"/>
      <c r="I64"/>
      <c r="J64"/>
      <c r="K64"/>
      <c r="L64"/>
      <c r="M64"/>
      <c r="N64"/>
      <c r="O64"/>
      <c r="P64"/>
      <c r="Q64"/>
      <c r="T64" s="91"/>
      <c r="U64" s="91"/>
      <c r="V64" s="91"/>
      <c r="W64" s="91"/>
    </row>
    <row r="65" spans="1:23" hidden="1" x14ac:dyDescent="0.25">
      <c r="A65" s="113"/>
      <c r="F65"/>
      <c r="G65"/>
      <c r="H65"/>
      <c r="I65"/>
      <c r="J65"/>
      <c r="K65"/>
      <c r="L65"/>
      <c r="M65"/>
      <c r="N65"/>
      <c r="O65"/>
      <c r="P65"/>
      <c r="Q65"/>
      <c r="T65" s="91"/>
      <c r="U65" s="91"/>
      <c r="V65" s="91"/>
      <c r="W65" s="91"/>
    </row>
    <row r="66" spans="1:23" hidden="1" x14ac:dyDescent="0.25">
      <c r="A66" s="79"/>
      <c r="B66" s="79"/>
      <c r="C66" s="79"/>
      <c r="D66" s="79"/>
      <c r="E66" s="79"/>
      <c r="S66" s="79"/>
      <c r="T66" s="79"/>
      <c r="U66" s="79"/>
      <c r="V66" s="79"/>
      <c r="W66" s="79"/>
    </row>
    <row r="67" spans="1:23" hidden="1" x14ac:dyDescent="0.25">
      <c r="A67" s="79"/>
      <c r="B67" s="79"/>
      <c r="C67" s="79"/>
      <c r="D67" s="79"/>
      <c r="E67" s="79"/>
      <c r="S67" s="79"/>
      <c r="T67" s="79"/>
      <c r="U67" s="79"/>
      <c r="V67" s="79"/>
      <c r="W67" s="79"/>
    </row>
    <row r="68" spans="1:23" hidden="1" x14ac:dyDescent="0.25">
      <c r="A68" s="79"/>
      <c r="B68" s="79"/>
      <c r="C68" s="79"/>
      <c r="D68" s="79"/>
      <c r="E68" s="79"/>
      <c r="S68" s="79"/>
      <c r="T68" s="79"/>
      <c r="U68" s="79"/>
      <c r="V68" s="79"/>
      <c r="W68" s="79"/>
    </row>
    <row r="69" spans="1:23" hidden="1" x14ac:dyDescent="0.25">
      <c r="A69" s="79"/>
      <c r="B69" s="79"/>
      <c r="C69" s="79"/>
      <c r="D69" s="79"/>
      <c r="E69" s="79"/>
      <c r="S69" s="79"/>
      <c r="T69" s="79"/>
      <c r="U69" s="79"/>
      <c r="V69" s="79"/>
      <c r="W69" s="79"/>
    </row>
    <row r="70" spans="1:23" hidden="1" x14ac:dyDescent="0.25">
      <c r="A70" s="79"/>
      <c r="B70" s="79"/>
      <c r="C70" s="79"/>
      <c r="D70" s="79"/>
      <c r="E70" s="79"/>
      <c r="S70" s="79"/>
      <c r="T70" s="79"/>
      <c r="U70" s="79"/>
      <c r="V70" s="79"/>
      <c r="W70" s="79"/>
    </row>
    <row r="71" spans="1:23" ht="22.5" hidden="1" customHeight="1" x14ac:dyDescent="0.25">
      <c r="A71" s="79"/>
      <c r="B71" s="79"/>
      <c r="C71" s="79"/>
      <c r="D71" s="79"/>
      <c r="E71" s="79"/>
      <c r="S71" s="79"/>
      <c r="T71" s="79"/>
      <c r="U71" s="79"/>
      <c r="V71" s="79"/>
      <c r="W71" s="79"/>
    </row>
    <row r="72" spans="1:23" hidden="1" x14ac:dyDescent="0.25">
      <c r="A72" s="79"/>
      <c r="B72" s="79"/>
      <c r="C72" s="79"/>
      <c r="D72" s="79"/>
      <c r="E72" s="79"/>
      <c r="S72" s="79"/>
      <c r="T72" s="79"/>
      <c r="U72" s="79"/>
      <c r="V72" s="79"/>
      <c r="W72" s="79"/>
    </row>
    <row r="73" spans="1:23" hidden="1" x14ac:dyDescent="0.25">
      <c r="A73" s="79"/>
      <c r="B73" s="79"/>
      <c r="C73" s="79"/>
      <c r="D73" s="79"/>
      <c r="E73" s="79"/>
      <c r="S73" s="79"/>
      <c r="T73" s="79"/>
      <c r="U73" s="79"/>
      <c r="V73" s="79"/>
      <c r="W73" s="79"/>
    </row>
    <row r="74" spans="1:23" hidden="1" x14ac:dyDescent="0.25">
      <c r="A74" s="79"/>
      <c r="B74" s="79"/>
      <c r="C74" s="79"/>
      <c r="D74" s="79"/>
      <c r="E74" s="79"/>
      <c r="S74" s="79"/>
      <c r="T74" s="79"/>
      <c r="U74" s="79"/>
      <c r="V74" s="79"/>
      <c r="W74" s="79"/>
    </row>
    <row r="75" spans="1:23" hidden="1" x14ac:dyDescent="0.25">
      <c r="A75" s="79"/>
      <c r="B75" s="79"/>
      <c r="C75" s="79"/>
      <c r="D75" s="79"/>
      <c r="E75" s="79"/>
      <c r="S75" s="79"/>
      <c r="T75" s="79"/>
      <c r="U75" s="79"/>
      <c r="V75" s="79"/>
      <c r="W75" s="79"/>
    </row>
    <row r="76" spans="1:23" hidden="1" x14ac:dyDescent="0.25">
      <c r="A76" s="79"/>
      <c r="B76" s="79"/>
      <c r="C76" s="79"/>
      <c r="D76" s="79"/>
      <c r="E76" s="79"/>
      <c r="S76" s="79"/>
      <c r="T76" s="79"/>
      <c r="U76" s="79"/>
      <c r="V76" s="79"/>
      <c r="W76" s="79"/>
    </row>
    <row r="77" spans="1:23" hidden="1" x14ac:dyDescent="0.25">
      <c r="A77" s="79"/>
      <c r="B77" s="79"/>
      <c r="C77" s="79"/>
      <c r="D77" s="79"/>
      <c r="E77" s="79"/>
      <c r="S77" s="79"/>
      <c r="T77" s="79"/>
      <c r="U77" s="79"/>
      <c r="V77" s="79"/>
      <c r="W77" s="79"/>
    </row>
    <row r="78" spans="1:23" ht="29.25" hidden="1" customHeight="1" x14ac:dyDescent="0.25">
      <c r="A78" s="79"/>
      <c r="B78" s="79"/>
      <c r="C78" s="79"/>
      <c r="D78" s="79"/>
      <c r="E78" s="79"/>
      <c r="S78" s="79"/>
      <c r="T78" s="79"/>
      <c r="U78" s="79"/>
      <c r="V78" s="79"/>
      <c r="W78" s="79"/>
    </row>
    <row r="79" spans="1:23" ht="117.75" hidden="1" customHeight="1" x14ac:dyDescent="0.25">
      <c r="W79" s="83"/>
    </row>
    <row r="80" spans="1:23" hidden="1" x14ac:dyDescent="0.25">
      <c r="A80" s="79"/>
      <c r="B80" s="79"/>
      <c r="C80" s="79"/>
      <c r="D80" s="79"/>
      <c r="E80" s="79"/>
      <c r="S80" s="79"/>
      <c r="T80" s="79"/>
      <c r="U80" s="79"/>
      <c r="V80" s="79"/>
      <c r="W80" s="79"/>
    </row>
    <row r="81" spans="1:23" hidden="1" x14ac:dyDescent="0.25">
      <c r="A81" s="79"/>
      <c r="B81" s="79"/>
      <c r="C81" s="79"/>
      <c r="D81" s="79"/>
      <c r="E81" s="79"/>
      <c r="S81" s="79"/>
      <c r="T81" s="79"/>
      <c r="U81" s="79"/>
      <c r="V81" s="79"/>
      <c r="W81" s="79"/>
    </row>
    <row r="82" spans="1:23" hidden="1" x14ac:dyDescent="0.25">
      <c r="A82" s="79"/>
      <c r="B82" s="79"/>
      <c r="C82" s="79"/>
      <c r="D82" s="79"/>
      <c r="E82" s="79"/>
      <c r="S82" s="79"/>
      <c r="T82" s="79"/>
      <c r="U82" s="79"/>
      <c r="V82" s="79"/>
      <c r="W82" s="79"/>
    </row>
    <row r="83" spans="1:23" hidden="1" x14ac:dyDescent="0.25">
      <c r="A83" s="79"/>
      <c r="B83" s="79"/>
      <c r="C83" s="79"/>
      <c r="D83" s="79"/>
      <c r="E83" s="79"/>
      <c r="S83" s="79"/>
      <c r="T83" s="79"/>
      <c r="U83" s="79"/>
      <c r="V83" s="79"/>
      <c r="W83" s="79"/>
    </row>
    <row r="84" spans="1:23" hidden="1" x14ac:dyDescent="0.25">
      <c r="A84" s="79"/>
      <c r="B84" s="79"/>
      <c r="C84" s="79"/>
      <c r="D84" s="79"/>
      <c r="E84" s="79"/>
      <c r="S84" s="79"/>
      <c r="T84" s="79"/>
      <c r="U84" s="79"/>
      <c r="V84" s="79"/>
      <c r="W84" s="79"/>
    </row>
    <row r="85" spans="1:23" hidden="1" x14ac:dyDescent="0.25">
      <c r="A85" s="79"/>
      <c r="B85" s="79"/>
      <c r="C85" s="79"/>
      <c r="D85" s="79"/>
      <c r="E85" s="79"/>
      <c r="S85" s="79"/>
      <c r="T85" s="79"/>
      <c r="U85" s="79"/>
      <c r="V85" s="79"/>
      <c r="W85" s="79"/>
    </row>
    <row r="86" spans="1:23" hidden="1" x14ac:dyDescent="0.25">
      <c r="A86" s="79"/>
      <c r="B86" s="79"/>
      <c r="C86" s="79"/>
      <c r="D86" s="79"/>
      <c r="E86" s="79"/>
      <c r="S86" s="79"/>
      <c r="T86" s="79"/>
      <c r="U86" s="79"/>
      <c r="V86" s="79"/>
      <c r="W86" s="79"/>
    </row>
    <row r="87" spans="1:23" hidden="1" x14ac:dyDescent="0.25">
      <c r="A87" s="79"/>
      <c r="B87" s="79"/>
      <c r="C87" s="79"/>
      <c r="D87" s="79"/>
      <c r="E87" s="79"/>
      <c r="S87" s="79"/>
      <c r="T87" s="79"/>
      <c r="U87" s="79"/>
      <c r="V87" s="79"/>
      <c r="W87" s="79"/>
    </row>
    <row r="88" spans="1:23" hidden="1" x14ac:dyDescent="0.25">
      <c r="A88" s="79"/>
      <c r="B88" s="79"/>
      <c r="C88" s="79"/>
      <c r="D88" s="79"/>
      <c r="E88" s="79"/>
      <c r="S88" s="79"/>
      <c r="T88" s="79"/>
      <c r="U88" s="79"/>
      <c r="V88" s="79"/>
      <c r="W88" s="79"/>
    </row>
    <row r="89" spans="1:23" hidden="1" x14ac:dyDescent="0.25">
      <c r="A89" s="79"/>
      <c r="B89" s="79"/>
      <c r="C89" s="79"/>
      <c r="D89" s="79"/>
      <c r="E89" s="79"/>
      <c r="S89" s="79"/>
      <c r="T89" s="79"/>
      <c r="U89" s="79"/>
      <c r="V89" s="79"/>
      <c r="W89" s="79"/>
    </row>
    <row r="90" spans="1:23" hidden="1" x14ac:dyDescent="0.25">
      <c r="A90" s="79"/>
      <c r="B90" s="79"/>
      <c r="C90" s="79"/>
      <c r="D90" s="79"/>
      <c r="E90" s="79"/>
      <c r="S90" s="79"/>
      <c r="T90" s="79"/>
      <c r="U90" s="79"/>
      <c r="V90" s="79"/>
      <c r="W90" s="79"/>
    </row>
    <row r="91" spans="1:23" hidden="1" x14ac:dyDescent="0.25">
      <c r="A91" s="79"/>
      <c r="B91" s="79"/>
      <c r="C91" s="79"/>
      <c r="D91" s="79"/>
      <c r="E91" s="79"/>
      <c r="S91" s="79"/>
      <c r="T91" s="79"/>
      <c r="U91" s="79"/>
      <c r="V91" s="79"/>
      <c r="W91" s="79"/>
    </row>
    <row r="92" spans="1:23" x14ac:dyDescent="0.25">
      <c r="A92" s="79"/>
      <c r="B92" s="79"/>
      <c r="C92" s="79"/>
      <c r="D92" s="79"/>
      <c r="E92" s="79"/>
      <c r="S92" s="79"/>
      <c r="T92" s="79"/>
      <c r="U92" s="79"/>
      <c r="V92" s="79"/>
      <c r="W92" s="79"/>
    </row>
    <row r="93" spans="1:23" ht="128.25" customHeight="1" x14ac:dyDescent="0.25">
      <c r="A93" s="200" t="s">
        <v>100</v>
      </c>
      <c r="B93" s="201"/>
      <c r="C93" s="201"/>
      <c r="D93" s="201"/>
      <c r="E93" s="201"/>
      <c r="F93" s="201"/>
      <c r="G93" s="201"/>
      <c r="H93" s="201"/>
      <c r="I93" s="201"/>
      <c r="J93" s="201"/>
      <c r="K93" s="201"/>
      <c r="L93" s="201"/>
      <c r="M93" s="201"/>
      <c r="N93" s="201"/>
      <c r="O93" s="201"/>
      <c r="P93" s="201"/>
      <c r="Q93" s="201"/>
      <c r="R93" s="201"/>
      <c r="S93" s="201"/>
      <c r="T93" s="201"/>
      <c r="U93" s="201"/>
      <c r="V93" s="201"/>
      <c r="W93" s="79"/>
    </row>
    <row r="94" spans="1:23" x14ac:dyDescent="0.25">
      <c r="A94" s="134" t="s">
        <v>101</v>
      </c>
      <c r="B94" s="134"/>
      <c r="C94" s="134"/>
      <c r="D94" s="79"/>
      <c r="E94" s="79"/>
      <c r="S94" s="79"/>
      <c r="T94" s="79"/>
      <c r="U94" s="79"/>
      <c r="V94" s="79"/>
      <c r="W94" s="79"/>
    </row>
    <row r="95" spans="1:23" x14ac:dyDescent="0.25">
      <c r="A95" s="134" t="s">
        <v>102</v>
      </c>
      <c r="B95" s="134"/>
      <c r="C95" s="134"/>
      <c r="E95" s="79"/>
      <c r="S95" s="79"/>
      <c r="T95" s="79"/>
      <c r="U95" s="79"/>
      <c r="V95" s="79"/>
      <c r="W95" s="79"/>
    </row>
    <row r="96" spans="1:23" x14ac:dyDescent="0.25">
      <c r="A96" s="79"/>
      <c r="B96" s="79"/>
      <c r="C96" s="79"/>
      <c r="D96" s="79"/>
      <c r="E96" s="79"/>
      <c r="S96" s="79"/>
      <c r="T96" s="79"/>
      <c r="U96" s="79"/>
      <c r="V96" s="79"/>
      <c r="W96" s="79"/>
    </row>
    <row r="97" spans="1:23" ht="26.45" customHeight="1" x14ac:dyDescent="0.25">
      <c r="A97" s="197" t="s">
        <v>103</v>
      </c>
      <c r="B97" s="198"/>
      <c r="C97" s="198"/>
      <c r="D97" s="198"/>
      <c r="E97" s="198"/>
      <c r="F97" s="198"/>
      <c r="G97" s="198"/>
      <c r="H97" s="198"/>
      <c r="I97" s="198"/>
      <c r="J97" s="198"/>
      <c r="K97" s="198"/>
      <c r="L97" s="198"/>
      <c r="M97" s="198"/>
      <c r="N97" s="198"/>
      <c r="O97" s="198"/>
      <c r="P97" s="198"/>
      <c r="Q97" s="198"/>
      <c r="R97" s="198"/>
      <c r="S97" s="198"/>
      <c r="T97" s="198"/>
      <c r="U97" s="198"/>
      <c r="V97" s="198"/>
      <c r="W97" s="83"/>
    </row>
    <row r="98" spans="1:23" ht="21" customHeight="1" x14ac:dyDescent="0.25">
      <c r="A98" s="197" t="s">
        <v>104</v>
      </c>
      <c r="B98" s="198"/>
      <c r="C98" s="198"/>
      <c r="D98" s="198"/>
      <c r="E98" s="198"/>
      <c r="F98" s="198"/>
      <c r="G98" s="198"/>
      <c r="H98" s="198"/>
      <c r="I98" s="198"/>
      <c r="J98" s="198"/>
      <c r="K98" s="198"/>
      <c r="L98" s="198"/>
      <c r="M98" s="198"/>
      <c r="N98" s="198"/>
      <c r="O98" s="198"/>
      <c r="P98" s="198"/>
      <c r="Q98" s="198"/>
      <c r="R98" s="198"/>
      <c r="S98" s="198"/>
      <c r="T98" s="198"/>
      <c r="U98" s="198"/>
      <c r="V98" s="198"/>
      <c r="W98" s="83"/>
    </row>
    <row r="99" spans="1:23" ht="21.95" customHeight="1" x14ac:dyDescent="0.25">
      <c r="A99" s="197" t="s">
        <v>105</v>
      </c>
      <c r="B99" s="198"/>
      <c r="C99" s="198"/>
      <c r="D99" s="198"/>
      <c r="E99" s="198"/>
      <c r="F99" s="198"/>
      <c r="G99" s="198"/>
      <c r="H99" s="198"/>
      <c r="I99" s="198"/>
      <c r="J99" s="198"/>
      <c r="K99" s="198"/>
      <c r="L99" s="198"/>
      <c r="M99" s="198"/>
      <c r="N99" s="198"/>
      <c r="O99" s="198"/>
      <c r="P99" s="198"/>
      <c r="Q99" s="198"/>
      <c r="R99" s="198"/>
      <c r="S99" s="198"/>
      <c r="T99" s="198"/>
      <c r="U99" s="198"/>
      <c r="V99" s="198"/>
      <c r="W99" s="83"/>
    </row>
    <row r="100" spans="1:23" ht="18.95" customHeight="1" x14ac:dyDescent="0.25">
      <c r="A100" s="197" t="s">
        <v>106</v>
      </c>
      <c r="B100" s="198"/>
      <c r="C100" s="198"/>
      <c r="D100" s="198"/>
      <c r="E100" s="198"/>
      <c r="F100" s="198"/>
      <c r="G100" s="198"/>
      <c r="H100" s="198"/>
      <c r="I100" s="198"/>
      <c r="J100" s="198"/>
      <c r="K100" s="198"/>
      <c r="L100" s="198"/>
      <c r="M100" s="198"/>
      <c r="N100" s="198"/>
      <c r="O100" s="198"/>
      <c r="P100" s="198"/>
      <c r="Q100" s="198"/>
      <c r="R100" s="198"/>
      <c r="S100" s="198"/>
      <c r="T100" s="198"/>
      <c r="U100" s="198"/>
      <c r="V100" s="198"/>
      <c r="W100" s="83"/>
    </row>
    <row r="101" spans="1:23" ht="18.600000000000001" customHeight="1" x14ac:dyDescent="0.25">
      <c r="A101" s="197" t="s">
        <v>107</v>
      </c>
      <c r="B101" s="198"/>
      <c r="C101" s="198"/>
      <c r="D101" s="198"/>
      <c r="E101" s="198"/>
      <c r="F101" s="198"/>
      <c r="G101" s="198"/>
      <c r="H101" s="198"/>
      <c r="I101" s="198"/>
      <c r="J101" s="198"/>
      <c r="K101" s="198"/>
      <c r="L101" s="198"/>
      <c r="M101" s="198"/>
      <c r="N101" s="198"/>
      <c r="O101" s="198"/>
      <c r="P101" s="198"/>
      <c r="Q101" s="198"/>
      <c r="R101" s="198"/>
      <c r="S101" s="198"/>
      <c r="T101" s="198"/>
      <c r="U101" s="198"/>
      <c r="V101" s="198"/>
      <c r="W101" s="83"/>
    </row>
    <row r="102" spans="1:23" ht="18.600000000000001" customHeight="1" x14ac:dyDescent="0.25">
      <c r="A102" s="197" t="s">
        <v>108</v>
      </c>
      <c r="B102" s="198"/>
      <c r="C102" s="198"/>
      <c r="D102" s="198"/>
      <c r="E102" s="198"/>
      <c r="F102" s="198"/>
      <c r="G102" s="198"/>
      <c r="H102" s="198"/>
      <c r="I102" s="198"/>
      <c r="J102" s="198"/>
      <c r="K102" s="198"/>
      <c r="L102" s="198"/>
      <c r="M102" s="198"/>
      <c r="N102" s="198"/>
      <c r="O102" s="198"/>
      <c r="P102" s="198"/>
      <c r="Q102" s="198"/>
      <c r="R102" s="198"/>
      <c r="S102" s="198"/>
      <c r="T102" s="198"/>
      <c r="U102" s="198"/>
      <c r="V102" s="198"/>
      <c r="W102" s="83"/>
    </row>
    <row r="103" spans="1:23" s="114" customFormat="1" ht="54" customHeight="1" x14ac:dyDescent="0.25">
      <c r="A103" s="197" t="s">
        <v>109</v>
      </c>
      <c r="B103" s="198"/>
      <c r="C103" s="198"/>
      <c r="D103" s="198"/>
      <c r="E103" s="198"/>
      <c r="F103" s="198"/>
      <c r="G103" s="198"/>
      <c r="H103" s="198"/>
      <c r="I103" s="198"/>
      <c r="J103" s="198"/>
      <c r="K103" s="198"/>
      <c r="L103" s="198"/>
      <c r="M103" s="198"/>
      <c r="N103" s="198"/>
      <c r="O103" s="198"/>
      <c r="P103" s="83"/>
      <c r="Q103" s="83"/>
    </row>
    <row r="104" spans="1:23" s="114" customFormat="1" ht="24" customHeight="1" x14ac:dyDescent="0.25">
      <c r="A104" s="134" t="s">
        <v>110</v>
      </c>
      <c r="B104" s="149"/>
      <c r="C104" s="149"/>
      <c r="D104" s="149"/>
      <c r="E104" s="149"/>
      <c r="F104" s="149"/>
      <c r="G104" s="149"/>
      <c r="H104" s="149"/>
      <c r="J104" s="137"/>
      <c r="K104" s="137"/>
      <c r="L104" s="137"/>
      <c r="M104" s="137"/>
      <c r="N104" s="137"/>
      <c r="O104" s="137"/>
      <c r="P104" s="83"/>
      <c r="Q104" s="83"/>
    </row>
    <row r="105" spans="1:23" x14ac:dyDescent="0.25">
      <c r="A105" s="2"/>
      <c r="B105" s="2"/>
      <c r="C105" s="2"/>
      <c r="D105" s="2"/>
      <c r="E105" s="2"/>
    </row>
    <row r="106" spans="1:23" s="109" customFormat="1" x14ac:dyDescent="0.25">
      <c r="A106" s="85" t="s">
        <v>16</v>
      </c>
      <c r="B106" s="85" t="s">
        <v>20</v>
      </c>
      <c r="C106" s="85" t="s">
        <v>77</v>
      </c>
      <c r="D106" s="85" t="s">
        <v>50</v>
      </c>
      <c r="E106" s="85" t="s">
        <v>95</v>
      </c>
      <c r="F106" s="93">
        <v>41456</v>
      </c>
      <c r="G106" s="93">
        <v>41487</v>
      </c>
      <c r="H106" s="93">
        <v>41518</v>
      </c>
      <c r="I106" s="93">
        <v>41548</v>
      </c>
      <c r="J106" s="93">
        <v>41579</v>
      </c>
      <c r="K106" s="93">
        <v>41609</v>
      </c>
      <c r="L106" s="93">
        <v>41640</v>
      </c>
      <c r="M106" s="93">
        <v>41671</v>
      </c>
      <c r="N106" s="93">
        <v>41699</v>
      </c>
      <c r="O106" s="93">
        <v>41730</v>
      </c>
      <c r="P106" s="93">
        <v>41760</v>
      </c>
      <c r="Q106" s="142">
        <v>41791</v>
      </c>
      <c r="R106" s="165" t="s">
        <v>111</v>
      </c>
    </row>
    <row r="107" spans="1:23" s="109" customFormat="1" x14ac:dyDescent="0.25">
      <c r="A107" s="85"/>
      <c r="B107" s="85"/>
      <c r="C107" s="85"/>
      <c r="D107" s="84"/>
      <c r="E107" s="94"/>
      <c r="F107" s="94"/>
      <c r="G107" s="94"/>
      <c r="H107" s="94"/>
      <c r="I107" s="94"/>
      <c r="J107" s="94"/>
      <c r="K107" s="94"/>
      <c r="L107" s="94"/>
      <c r="M107" s="94"/>
      <c r="N107" s="94"/>
      <c r="O107" s="94"/>
      <c r="P107" s="94"/>
      <c r="Q107" s="94"/>
      <c r="R107" s="164"/>
    </row>
    <row r="108" spans="1:23" x14ac:dyDescent="0.25">
      <c r="A108" s="80" t="s">
        <v>37</v>
      </c>
      <c r="B108" s="80" t="s">
        <v>39</v>
      </c>
      <c r="C108" s="80" t="s">
        <v>49</v>
      </c>
      <c r="D108" s="80" t="s">
        <v>51</v>
      </c>
      <c r="E108" s="80" t="s">
        <v>52</v>
      </c>
      <c r="F108" s="140">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Analysis'!F$106)</f>
        <v>593751.84077137313</v>
      </c>
      <c r="G108" s="140">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Analysis'!G$106)</f>
        <v>820393.03401412489</v>
      </c>
      <c r="H108" s="140">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Analysis'!H$106)</f>
        <v>642291.58212862327</v>
      </c>
      <c r="I108" s="140">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Analysis'!I$106)</f>
        <v>609639.97288837493</v>
      </c>
      <c r="J108" s="140">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Analysis'!J$106)</f>
        <v>626073.16897124995</v>
      </c>
      <c r="K108" s="140">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Analysis'!K$106)</f>
        <v>602153.37789750006</v>
      </c>
      <c r="L108" s="140">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Analysis'!L$106)</f>
        <v>1146143.9846999997</v>
      </c>
      <c r="M108" s="140">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Analysis'!M$106)</f>
        <v>964931.83751249989</v>
      </c>
      <c r="N108" s="140">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Analysis'!N$106)</f>
        <v>962733.95790000004</v>
      </c>
      <c r="O108" s="140">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Analysis'!O$106)</f>
        <v>964825.21760624985</v>
      </c>
      <c r="P108" s="140">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Analysis'!P$106)</f>
        <v>1024534.78359375</v>
      </c>
      <c r="Q108" s="140">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Analysis'!Q$106)</f>
        <v>1168045.22566875</v>
      </c>
      <c r="R108" s="168">
        <f>SUM(F108:Q108)</f>
        <v>10125517.983652497</v>
      </c>
    </row>
    <row r="109" spans="1:23" x14ac:dyDescent="0.25">
      <c r="A109" s="80" t="s">
        <v>37</v>
      </c>
      <c r="B109" s="80" t="s">
        <v>47</v>
      </c>
      <c r="C109" s="80" t="s">
        <v>49</v>
      </c>
      <c r="D109" s="80" t="s">
        <v>51</v>
      </c>
      <c r="E109" s="80" t="s">
        <v>52</v>
      </c>
      <c r="F109" s="140">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Analysis'!F$106)</f>
        <v>2533034.5131168002</v>
      </c>
      <c r="G109" s="140">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Analysis'!G$106)</f>
        <v>3051574.1625600001</v>
      </c>
      <c r="H109" s="140">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Analysis'!H$106)</f>
        <v>3084202.7580672004</v>
      </c>
      <c r="I109" s="140">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Analysis'!I$106)</f>
        <v>4135202.765971201</v>
      </c>
      <c r="J109" s="140">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Analysis'!J$106)</f>
        <v>4473275.8948415993</v>
      </c>
      <c r="K109" s="140">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Analysis'!K$106)</f>
        <v>3464957.9260800011</v>
      </c>
      <c r="L109" s="140">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Analysis'!L$106)</f>
        <v>4049642.8266000003</v>
      </c>
      <c r="M109" s="140">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Analysis'!M$106)</f>
        <v>4767948.2214000002</v>
      </c>
      <c r="N109" s="140">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Analysis'!N$106)</f>
        <v>4346722.8083999995</v>
      </c>
      <c r="O109" s="140">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Analysis'!O$106)</f>
        <v>4671541.1274000006</v>
      </c>
      <c r="P109" s="140">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Analysis'!P$106)</f>
        <v>5478104.6040000012</v>
      </c>
      <c r="Q109" s="140">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Analysis'!Q$106)</f>
        <v>2269805.1667200001</v>
      </c>
      <c r="R109" s="168">
        <f t="shared" ref="R109:R116" si="9">SUM(F109:Q109)</f>
        <v>46326012.775156811</v>
      </c>
    </row>
    <row r="110" spans="1:23" x14ac:dyDescent="0.25">
      <c r="A110" s="80" t="s">
        <v>37</v>
      </c>
      <c r="B110" s="80" t="s">
        <v>48</v>
      </c>
      <c r="C110" s="80" t="s">
        <v>49</v>
      </c>
      <c r="D110" s="80" t="s">
        <v>51</v>
      </c>
      <c r="E110" s="80" t="s">
        <v>52</v>
      </c>
      <c r="F110" s="140">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Analysis'!F$106)</f>
        <v>1625596.3356633</v>
      </c>
      <c r="G110" s="140">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Analysis'!G$106)</f>
        <v>1295067.8472731998</v>
      </c>
      <c r="H110" s="140">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Analysis'!H$106)</f>
        <v>1750624.8818057997</v>
      </c>
      <c r="I110" s="140">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Analysis'!I$106)</f>
        <v>1472529.3869285996</v>
      </c>
      <c r="J110" s="140">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Analysis'!J$106)</f>
        <v>1252200.4923928501</v>
      </c>
      <c r="K110" s="140">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Analysis'!K$106)</f>
        <v>1406782.6738875001</v>
      </c>
      <c r="L110" s="140">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Analysis'!L$106)</f>
        <v>1877449.5046125001</v>
      </c>
      <c r="M110" s="140">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Analysis'!M$106)</f>
        <v>1912219.1750437501</v>
      </c>
      <c r="N110" s="140">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Analysis'!N$106)</f>
        <v>2266625.1980531253</v>
      </c>
      <c r="O110" s="140">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Analysis'!O$106)</f>
        <v>2234200.5744250002</v>
      </c>
      <c r="P110" s="140">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Analysis'!P$106)</f>
        <v>2593715.6428375002</v>
      </c>
      <c r="Q110" s="140">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Analysis'!Q$106)</f>
        <v>2274807.7859325004</v>
      </c>
      <c r="R110" s="168">
        <f t="shared" si="9"/>
        <v>21961819.498855624</v>
      </c>
    </row>
    <row r="111" spans="1:23" x14ac:dyDescent="0.25">
      <c r="A111" s="80" t="s">
        <v>64</v>
      </c>
      <c r="B111" s="80" t="s">
        <v>39</v>
      </c>
      <c r="C111" s="80" t="s">
        <v>65</v>
      </c>
      <c r="D111" s="80" t="s">
        <v>65</v>
      </c>
      <c r="E111" s="80" t="s">
        <v>65</v>
      </c>
      <c r="F111" s="14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Analysis'!F$106)</f>
        <v>181.933291</v>
      </c>
      <c r="G111" s="14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Analysis'!G$106)</f>
        <v>187.44394299999999</v>
      </c>
      <c r="H111" s="14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Analysis'!H$106)</f>
        <v>184.77365699999999</v>
      </c>
      <c r="I111" s="14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Analysis'!I$106)</f>
        <v>191.54109299999999</v>
      </c>
      <c r="J111" s="14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Analysis'!J$106)</f>
        <v>98.096062000000003</v>
      </c>
      <c r="K111" s="14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Analysis'!K$106)</f>
        <v>185.30685299999999</v>
      </c>
      <c r="L111" s="14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Analysis'!L$106)</f>
        <v>186.90143900000001</v>
      </c>
      <c r="M111" s="14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Analysis'!M$106)</f>
        <v>158.58676500000001</v>
      </c>
      <c r="N111" s="14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Analysis'!N$106)</f>
        <v>191.40367599999999</v>
      </c>
      <c r="O111" s="14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Analysis'!O$106)</f>
        <v>171.057864</v>
      </c>
      <c r="P111" s="14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Analysis'!P$106)</f>
        <v>169.28699900000001</v>
      </c>
      <c r="Q111" s="14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Analysis'!Q$106)</f>
        <v>142.50871699999999</v>
      </c>
      <c r="R111" s="168">
        <f t="shared" si="9"/>
        <v>2048.8403589999998</v>
      </c>
    </row>
    <row r="112" spans="1:23" x14ac:dyDescent="0.25">
      <c r="A112" s="80" t="s">
        <v>64</v>
      </c>
      <c r="B112" s="80" t="s">
        <v>47</v>
      </c>
      <c r="C112" s="80" t="s">
        <v>65</v>
      </c>
      <c r="D112" s="80" t="s">
        <v>65</v>
      </c>
      <c r="E112" s="80" t="s">
        <v>65</v>
      </c>
      <c r="F112" s="14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Analysis'!F$106)</f>
        <v>214.968999</v>
      </c>
      <c r="G112" s="14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Analysis'!G$106)</f>
        <v>228.199051</v>
      </c>
      <c r="H112" s="14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Analysis'!H$106)</f>
        <v>216.53646700000002</v>
      </c>
      <c r="I112" s="14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Analysis'!I$106)</f>
        <v>236.760276</v>
      </c>
      <c r="J112" s="14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Analysis'!J$106)</f>
        <v>232.052864</v>
      </c>
      <c r="K112" s="14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Analysis'!K$106)</f>
        <v>240.21016</v>
      </c>
      <c r="L112" s="14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Analysis'!L$106)</f>
        <v>288.160549</v>
      </c>
      <c r="M112" s="14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Analysis'!M$106)</f>
        <v>306.884524</v>
      </c>
      <c r="N112" s="14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Analysis'!N$106)</f>
        <v>367.65100600000005</v>
      </c>
      <c r="O112" s="14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Analysis'!O$106)</f>
        <v>351.99016599999999</v>
      </c>
      <c r="P112" s="14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Analysis'!P$106)</f>
        <v>362.822</v>
      </c>
      <c r="Q112" s="14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Analysis'!Q$106)</f>
        <v>260.31229999999999</v>
      </c>
      <c r="R112" s="168">
        <f t="shared" si="9"/>
        <v>3306.5483620000005</v>
      </c>
    </row>
    <row r="113" spans="1:18" x14ac:dyDescent="0.25">
      <c r="A113" s="80" t="s">
        <v>64</v>
      </c>
      <c r="B113" s="80" t="s">
        <v>48</v>
      </c>
      <c r="C113" s="80" t="s">
        <v>65</v>
      </c>
      <c r="D113" s="80" t="s">
        <v>65</v>
      </c>
      <c r="E113" s="80" t="s">
        <v>65</v>
      </c>
      <c r="F113" s="14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Analysis'!F$106)</f>
        <v>250.24199099999998</v>
      </c>
      <c r="G113" s="14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Analysis'!G$106)</f>
        <v>206.740703</v>
      </c>
      <c r="H113" s="14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Analysis'!H$106)</f>
        <v>201.23546099999996</v>
      </c>
      <c r="I113" s="14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Analysis'!I$106)</f>
        <v>174.36956599999999</v>
      </c>
      <c r="J113" s="14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Analysis'!J$106)</f>
        <v>204.09105</v>
      </c>
      <c r="K113" s="14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Analysis'!K$106)</f>
        <v>146.35666599999999</v>
      </c>
      <c r="L113" s="14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Analysis'!L$106)</f>
        <v>204.20249700000002</v>
      </c>
      <c r="M113" s="14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Analysis'!M$106)</f>
        <v>217.43019900000002</v>
      </c>
      <c r="N113" s="14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Analysis'!N$106)</f>
        <v>230.98220000000001</v>
      </c>
      <c r="O113" s="14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Analysis'!O$106)</f>
        <v>236.441136</v>
      </c>
      <c r="P113" s="14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Analysis'!P$106)</f>
        <v>241.40736899999999</v>
      </c>
      <c r="Q113" s="14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Analysis'!Q$106)</f>
        <v>220.380334</v>
      </c>
      <c r="R113" s="168">
        <f t="shared" si="9"/>
        <v>2533.8791719999995</v>
      </c>
    </row>
    <row r="114" spans="1:18" x14ac:dyDescent="0.25">
      <c r="A114" s="80" t="s">
        <v>37</v>
      </c>
      <c r="B114" s="80" t="s">
        <v>39</v>
      </c>
      <c r="C114" s="80" t="s">
        <v>49</v>
      </c>
      <c r="D114" s="80" t="s">
        <v>61</v>
      </c>
      <c r="E114" s="80" t="s">
        <v>62</v>
      </c>
      <c r="F114" s="140">
        <f>SUMIFS('Data Repository Table'!$J:$J,'Data Repository Table'!$A:$A,'Expenses Analysis'!$A114,'Data Repository Table'!$C:$C,'Expenses Analysis'!$B114,'Data Repository Table'!$B:$B,'Expenses Analysis'!$C114,'Data Repository Table'!$G:$G,'Expenses Analysis'!$D114,'Data Repository Table'!$H:$H,'Expenses Analysis'!$E114,'Data Repository Table'!$D:$D,'Expenses Analysis'!F$106)</f>
        <v>1153364.1040624965</v>
      </c>
      <c r="G114" s="140">
        <f>SUMIFS('Data Repository Table'!$J:$J,'Data Repository Table'!$A:$A,'Expenses Analysis'!$A114,'Data Repository Table'!$C:$C,'Expenses Analysis'!$B114,'Data Repository Table'!$B:$B,'Expenses Analysis'!$C114,'Data Repository Table'!$G:$G,'Expenses Analysis'!$D114,'Data Repository Table'!$H:$H,'Expenses Analysis'!$E114,'Data Repository Table'!$D:$D,'Expenses Analysis'!G$106)</f>
        <v>1593615.0621875001</v>
      </c>
      <c r="H114" s="140">
        <f>SUMIFS('Data Repository Table'!$J:$J,'Data Repository Table'!$A:$A,'Expenses Analysis'!$A114,'Data Repository Table'!$C:$C,'Expenses Analysis'!$B114,'Data Repository Table'!$B:$B,'Expenses Analysis'!$C114,'Data Repository Table'!$G:$G,'Expenses Analysis'!$D114,'Data Repository Table'!$H:$H,'Expenses Analysis'!$E114,'Data Repository Table'!$D:$D,'Expenses Analysis'!H$106)</f>
        <v>1247652.6459374966</v>
      </c>
      <c r="I114" s="140">
        <f>SUMIFS('Data Repository Table'!$J:$J,'Data Repository Table'!$A:$A,'Expenses Analysis'!$A114,'Data Repository Table'!$C:$C,'Expenses Analysis'!$B114,'Data Repository Table'!$B:$B,'Expenses Analysis'!$C114,'Data Repository Table'!$G:$G,'Expenses Analysis'!$D114,'Data Repository Table'!$H:$H,'Expenses Analysis'!$E114,'Data Repository Table'!$D:$D,'Expenses Analysis'!I$106)</f>
        <v>1184226.8315625</v>
      </c>
      <c r="J114" s="140">
        <f>SUMIFS('Data Repository Table'!$J:$J,'Data Repository Table'!$A:$A,'Expenses Analysis'!$A114,'Data Repository Table'!$C:$C,'Expenses Analysis'!$B114,'Data Repository Table'!$B:$B,'Expenses Analysis'!$C114,'Data Repository Table'!$G:$G,'Expenses Analysis'!$D114,'Data Repository Table'!$H:$H,'Expenses Analysis'!$E114,'Data Repository Table'!$D:$D,'Expenses Analysis'!J$106)</f>
        <v>1216148.346875</v>
      </c>
      <c r="K114" s="140">
        <f>SUMIFS('Data Repository Table'!$J:$J,'Data Repository Table'!$A:$A,'Expenses Analysis'!$A114,'Data Repository Table'!$C:$C,'Expenses Analysis'!$B114,'Data Repository Table'!$B:$B,'Expenses Analysis'!$C114,'Data Repository Table'!$G:$G,'Expenses Analysis'!$D114,'Data Repository Table'!$H:$H,'Expenses Analysis'!$E114,'Data Repository Table'!$D:$D,'Expenses Analysis'!K$106)</f>
        <v>1169684.1062500002</v>
      </c>
      <c r="L114" s="140">
        <f>SUMIFS('Data Repository Table'!$J:$J,'Data Repository Table'!$A:$A,'Expenses Analysis'!$A114,'Data Repository Table'!$C:$C,'Expenses Analysis'!$B114,'Data Repository Table'!$B:$B,'Expenses Analysis'!$C114,'Data Repository Table'!$G:$G,'Expenses Analysis'!$D114,'Data Repository Table'!$H:$H,'Expenses Analysis'!$E114,'Data Repository Table'!$D:$D,'Expenses Analysis'!L$106)</f>
        <v>1469415.3649999998</v>
      </c>
      <c r="M114" s="140">
        <f>SUMIFS('Data Repository Table'!$J:$J,'Data Repository Table'!$A:$A,'Expenses Analysis'!$A114,'Data Repository Table'!$C:$C,'Expenses Analysis'!$B114,'Data Repository Table'!$B:$B,'Expenses Analysis'!$C114,'Data Repository Table'!$G:$G,'Expenses Analysis'!$D114,'Data Repository Table'!$H:$H,'Expenses Analysis'!$E114,'Data Repository Table'!$D:$D,'Expenses Analysis'!M$106)</f>
        <v>1237092.099375</v>
      </c>
      <c r="N114" s="140">
        <f>SUMIFS('Data Repository Table'!$J:$J,'Data Repository Table'!$A:$A,'Expenses Analysis'!$A114,'Data Repository Table'!$C:$C,'Expenses Analysis'!$B114,'Data Repository Table'!$B:$B,'Expenses Analysis'!$C114,'Data Repository Table'!$G:$G,'Expenses Analysis'!$D114,'Data Repository Table'!$H:$H,'Expenses Analysis'!$E114,'Data Repository Table'!$D:$D,'Expenses Analysis'!N$106)</f>
        <v>1234274.3050000002</v>
      </c>
      <c r="O114" s="140">
        <f>SUMIFS('Data Repository Table'!$J:$J,'Data Repository Table'!$A:$A,'Expenses Analysis'!$A114,'Data Repository Table'!$C:$C,'Expenses Analysis'!$B114,'Data Repository Table'!$B:$B,'Expenses Analysis'!$C114,'Data Repository Table'!$G:$G,'Expenses Analysis'!$D114,'Data Repository Table'!$H:$H,'Expenses Analysis'!$E114,'Data Repository Table'!$D:$D,'Expenses Analysis'!O$106)</f>
        <v>1236955.4071875</v>
      </c>
      <c r="P114" s="140">
        <f>SUMIFS('Data Repository Table'!$J:$J,'Data Repository Table'!$A:$A,'Expenses Analysis'!$A114,'Data Repository Table'!$C:$C,'Expenses Analysis'!$B114,'Data Repository Table'!$B:$B,'Expenses Analysis'!$C114,'Data Repository Table'!$G:$G,'Expenses Analysis'!$D114,'Data Repository Table'!$H:$H,'Expenses Analysis'!$E114,'Data Repository Table'!$D:$D,'Expenses Analysis'!P$106)</f>
        <v>1313506.1328125</v>
      </c>
      <c r="Q114" s="140">
        <f>SUMIFS('Data Repository Table'!$J:$J,'Data Repository Table'!$A:$A,'Expenses Analysis'!$A114,'Data Repository Table'!$C:$C,'Expenses Analysis'!$B114,'Data Repository Table'!$B:$B,'Expenses Analysis'!$C114,'Data Repository Table'!$G:$G,'Expenses Analysis'!$D114,'Data Repository Table'!$H:$H,'Expenses Analysis'!$E114,'Data Repository Table'!$D:$D,'Expenses Analysis'!Q$106)</f>
        <v>1497493.8790625001</v>
      </c>
      <c r="R114" s="168">
        <f t="shared" si="9"/>
        <v>15553428.285312492</v>
      </c>
    </row>
    <row r="115" spans="1:18" x14ac:dyDescent="0.25">
      <c r="A115" s="80" t="s">
        <v>37</v>
      </c>
      <c r="B115" s="80" t="s">
        <v>47</v>
      </c>
      <c r="C115" s="80" t="s">
        <v>49</v>
      </c>
      <c r="D115" s="80" t="s">
        <v>61</v>
      </c>
      <c r="E115" s="80" t="s">
        <v>62</v>
      </c>
      <c r="F115" s="140">
        <f>SUMIFS('Data Repository Table'!$J:$J,'Data Repository Table'!$A:$A,'Expenses Analysis'!$A115,'Data Repository Table'!$C:$C,'Expenses Analysis'!$B115,'Data Repository Table'!$B:$B,'Expenses Analysis'!$C115,'Data Repository Table'!$G:$G,'Expenses Analysis'!$D115,'Data Repository Table'!$H:$H,'Expenses Analysis'!$E115,'Data Repository Table'!$D:$D,'Expenses Analysis'!F$106)</f>
        <v>3198275.9004000002</v>
      </c>
      <c r="G115" s="140">
        <f>SUMIFS('Data Repository Table'!$J:$J,'Data Repository Table'!$A:$A,'Expenses Analysis'!$A115,'Data Repository Table'!$C:$C,'Expenses Analysis'!$B115,'Data Repository Table'!$B:$B,'Expenses Analysis'!$C115,'Data Repository Table'!$G:$G,'Expenses Analysis'!$D115,'Data Repository Table'!$H:$H,'Expenses Analysis'!$E115,'Data Repository Table'!$D:$D,'Expenses Analysis'!G$106)</f>
        <v>3852997.68</v>
      </c>
      <c r="H115" s="140">
        <f>SUMIFS('Data Repository Table'!$J:$J,'Data Repository Table'!$A:$A,'Expenses Analysis'!$A115,'Data Repository Table'!$C:$C,'Expenses Analysis'!$B115,'Data Repository Table'!$B:$B,'Expenses Analysis'!$C115,'Data Repository Table'!$G:$G,'Expenses Analysis'!$D115,'Data Repository Table'!$H:$H,'Expenses Analysis'!$E115,'Data Repository Table'!$D:$D,'Expenses Analysis'!H$106)</f>
        <v>3894195.4016000004</v>
      </c>
      <c r="I115" s="140">
        <f>SUMIFS('Data Repository Table'!$J:$J,'Data Repository Table'!$A:$A,'Expenses Analysis'!$A115,'Data Repository Table'!$C:$C,'Expenses Analysis'!$B115,'Data Repository Table'!$B:$B,'Expenses Analysis'!$C115,'Data Repository Table'!$G:$G,'Expenses Analysis'!$D115,'Data Repository Table'!$H:$H,'Expenses Analysis'!$E115,'Data Repository Table'!$D:$D,'Expenses Analysis'!I$106)</f>
        <v>5221215.6136000007</v>
      </c>
      <c r="J115" s="140">
        <f>SUMIFS('Data Repository Table'!$J:$J,'Data Repository Table'!$A:$A,'Expenses Analysis'!$A115,'Data Repository Table'!$C:$C,'Expenses Analysis'!$B115,'Data Repository Table'!$B:$B,'Expenses Analysis'!$C115,'Data Repository Table'!$G:$G,'Expenses Analysis'!$D115,'Data Repository Table'!$H:$H,'Expenses Analysis'!$E115,'Data Repository Table'!$D:$D,'Expenses Analysis'!J$106)</f>
        <v>5648075.6247999994</v>
      </c>
      <c r="K115" s="140">
        <f>SUMIFS('Data Repository Table'!$J:$J,'Data Repository Table'!$A:$A,'Expenses Analysis'!$A115,'Data Repository Table'!$C:$C,'Expenses Analysis'!$B115,'Data Repository Table'!$B:$B,'Expenses Analysis'!$C115,'Data Repository Table'!$G:$G,'Expenses Analysis'!$D115,'Data Repository Table'!$H:$H,'Expenses Analysis'!$E115,'Data Repository Table'!$D:$D,'Expenses Analysis'!K$106)</f>
        <v>2887464.9384000008</v>
      </c>
      <c r="L115" s="140">
        <f>SUMIFS('Data Repository Table'!$J:$J,'Data Repository Table'!$A:$A,'Expenses Analysis'!$A115,'Data Repository Table'!$C:$C,'Expenses Analysis'!$B115,'Data Repository Table'!$B:$B,'Expenses Analysis'!$C115,'Data Repository Table'!$G:$G,'Expenses Analysis'!$D115,'Data Repository Table'!$H:$H,'Expenses Analysis'!$E115,'Data Repository Table'!$D:$D,'Expenses Analysis'!L$106)</f>
        <v>2699761.8844000003</v>
      </c>
      <c r="M115" s="140">
        <f>SUMIFS('Data Repository Table'!$J:$J,'Data Repository Table'!$A:$A,'Expenses Analysis'!$A115,'Data Repository Table'!$C:$C,'Expenses Analysis'!$B115,'Data Repository Table'!$B:$B,'Expenses Analysis'!$C115,'Data Repository Table'!$G:$G,'Expenses Analysis'!$D115,'Data Repository Table'!$H:$H,'Expenses Analysis'!$E115,'Data Repository Table'!$D:$D,'Expenses Analysis'!M$106)</f>
        <v>3178632.1476000003</v>
      </c>
      <c r="N115" s="140">
        <f>SUMIFS('Data Repository Table'!$J:$J,'Data Repository Table'!$A:$A,'Expenses Analysis'!$A115,'Data Repository Table'!$C:$C,'Expenses Analysis'!$B115,'Data Repository Table'!$B:$B,'Expenses Analysis'!$C115,'Data Repository Table'!$G:$G,'Expenses Analysis'!$D115,'Data Repository Table'!$H:$H,'Expenses Analysis'!$E115,'Data Repository Table'!$D:$D,'Expenses Analysis'!N$106)</f>
        <v>2897815.2056</v>
      </c>
      <c r="O115" s="140">
        <f>SUMIFS('Data Repository Table'!$J:$J,'Data Repository Table'!$A:$A,'Expenses Analysis'!$A115,'Data Repository Table'!$C:$C,'Expenses Analysis'!$B115,'Data Repository Table'!$B:$B,'Expenses Analysis'!$C115,'Data Repository Table'!$G:$G,'Expenses Analysis'!$D115,'Data Repository Table'!$H:$H,'Expenses Analysis'!$E115,'Data Repository Table'!$D:$D,'Expenses Analysis'!O$106)</f>
        <v>3114360.7516000005</v>
      </c>
      <c r="P115" s="140">
        <f>SUMIFS('Data Repository Table'!$J:$J,'Data Repository Table'!$A:$A,'Expenses Analysis'!$A115,'Data Repository Table'!$C:$C,'Expenses Analysis'!$B115,'Data Repository Table'!$B:$B,'Expenses Analysis'!$C115,'Data Repository Table'!$G:$G,'Expenses Analysis'!$D115,'Data Repository Table'!$H:$H,'Expenses Analysis'!$E115,'Data Repository Table'!$D:$D,'Expenses Analysis'!P$106)</f>
        <v>3652069.7360000005</v>
      </c>
      <c r="Q115" s="140">
        <f>SUMIFS('Data Repository Table'!$J:$J,'Data Repository Table'!$A:$A,'Expenses Analysis'!$A115,'Data Repository Table'!$C:$C,'Expenses Analysis'!$B115,'Data Repository Table'!$B:$B,'Expenses Analysis'!$C115,'Data Repository Table'!$G:$G,'Expenses Analysis'!$D115,'Data Repository Table'!$H:$H,'Expenses Analysis'!$E115,'Data Repository Table'!$D:$D,'Expenses Analysis'!Q$106)</f>
        <v>1891504.3056000001</v>
      </c>
      <c r="R115" s="168">
        <f t="shared" si="9"/>
        <v>42136369.189600006</v>
      </c>
    </row>
    <row r="116" spans="1:18" x14ac:dyDescent="0.25">
      <c r="A116" s="80" t="s">
        <v>37</v>
      </c>
      <c r="B116" s="80" t="s">
        <v>48</v>
      </c>
      <c r="C116" s="80" t="s">
        <v>49</v>
      </c>
      <c r="D116" s="80" t="s">
        <v>61</v>
      </c>
      <c r="E116" s="80" t="s">
        <v>62</v>
      </c>
      <c r="F116" s="140">
        <f>SUMIFS('Data Repository Table'!$J:$J,'Data Repository Table'!$A:$A,'Expenses Analysis'!$A116,'Data Repository Table'!$C:$C,'Expenses Analysis'!$B116,'Data Repository Table'!$B:$B,'Expenses Analysis'!$C116,'Data Repository Table'!$G:$G,'Expenses Analysis'!$D116,'Data Repository Table'!$H:$H,'Expenses Analysis'!$E116,'Data Repository Table'!$D:$D,'Expenses Analysis'!F$106)</f>
        <v>3015948.6746999999</v>
      </c>
      <c r="G116" s="140">
        <f>SUMIFS('Data Repository Table'!$J:$J,'Data Repository Table'!$A:$A,'Expenses Analysis'!$A116,'Data Repository Table'!$C:$C,'Expenses Analysis'!$B116,'Data Repository Table'!$B:$B,'Expenses Analysis'!$C116,'Data Repository Table'!$G:$G,'Expenses Analysis'!$D116,'Data Repository Table'!$H:$H,'Expenses Analysis'!$E116,'Data Repository Table'!$D:$D,'Expenses Analysis'!G$106)</f>
        <v>2402723.2787999995</v>
      </c>
      <c r="H116" s="140">
        <f>SUMIFS('Data Repository Table'!$J:$J,'Data Repository Table'!$A:$A,'Expenses Analysis'!$A116,'Data Repository Table'!$C:$C,'Expenses Analysis'!$B116,'Data Repository Table'!$B:$B,'Expenses Analysis'!$C116,'Data Repository Table'!$G:$G,'Expenses Analysis'!$D116,'Data Repository Table'!$H:$H,'Expenses Analysis'!$E116,'Data Repository Table'!$D:$D,'Expenses Analysis'!H$106)</f>
        <v>3247912.5821999996</v>
      </c>
      <c r="I116" s="140">
        <f>SUMIFS('Data Repository Table'!$J:$J,'Data Repository Table'!$A:$A,'Expenses Analysis'!$A116,'Data Repository Table'!$C:$C,'Expenses Analysis'!$B116,'Data Repository Table'!$B:$B,'Expenses Analysis'!$C116,'Data Repository Table'!$G:$G,'Expenses Analysis'!$D116,'Data Repository Table'!$H:$H,'Expenses Analysis'!$E116,'Data Repository Table'!$D:$D,'Expenses Analysis'!I$106)</f>
        <v>2731965.4673999995</v>
      </c>
      <c r="J116" s="140">
        <f>SUMIFS('Data Repository Table'!$J:$J,'Data Repository Table'!$A:$A,'Expenses Analysis'!$A116,'Data Repository Table'!$C:$C,'Expenses Analysis'!$B116,'Data Repository Table'!$B:$B,'Expenses Analysis'!$C116,'Data Repository Table'!$G:$G,'Expenses Analysis'!$D116,'Data Repository Table'!$H:$H,'Expenses Analysis'!$E116,'Data Repository Table'!$D:$D,'Expenses Analysis'!J$106)</f>
        <v>2323192.0081500001</v>
      </c>
      <c r="K116" s="140">
        <f>SUMIFS('Data Repository Table'!$J:$J,'Data Repository Table'!$A:$A,'Expenses Analysis'!$A116,'Data Repository Table'!$C:$C,'Expenses Analysis'!$B116,'Data Repository Table'!$B:$B,'Expenses Analysis'!$C116,'Data Repository Table'!$G:$G,'Expenses Analysis'!$D116,'Data Repository Table'!$H:$H,'Expenses Analysis'!$E116,'Data Repository Table'!$D:$D,'Expenses Analysis'!K$106)</f>
        <v>1722591.0292499999</v>
      </c>
      <c r="L116" s="140">
        <f>SUMIFS('Data Repository Table'!$J:$J,'Data Repository Table'!$A:$A,'Expenses Analysis'!$A116,'Data Repository Table'!$C:$C,'Expenses Analysis'!$B116,'Data Repository Table'!$B:$B,'Expenses Analysis'!$C116,'Data Repository Table'!$G:$G,'Expenses Analysis'!$D116,'Data Repository Table'!$H:$H,'Expenses Analysis'!$E116,'Data Repository Table'!$D:$D,'Expenses Analysis'!L$106)</f>
        <v>1839134.2085999998</v>
      </c>
      <c r="M116" s="140">
        <f>SUMIFS('Data Repository Table'!$J:$J,'Data Repository Table'!$A:$A,'Expenses Analysis'!$A116,'Data Repository Table'!$C:$C,'Expenses Analysis'!$B116,'Data Repository Table'!$B:$B,'Expenses Analysis'!$C116,'Data Repository Table'!$G:$G,'Expenses Analysis'!$D116,'Data Repository Table'!$H:$H,'Expenses Analysis'!$E116,'Data Repository Table'!$D:$D,'Expenses Analysis'!M$106)</f>
        <v>2579316.7429</v>
      </c>
      <c r="N116" s="140">
        <f>SUMIFS('Data Repository Table'!$J:$J,'Data Repository Table'!$A:$A,'Expenses Analysis'!$A116,'Data Repository Table'!$C:$C,'Expenses Analysis'!$B116,'Data Repository Table'!$B:$B,'Expenses Analysis'!$C116,'Data Repository Table'!$G:$G,'Expenses Analysis'!$D116,'Data Repository Table'!$H:$H,'Expenses Analysis'!$E116,'Data Repository Table'!$D:$D,'Expenses Analysis'!N$106)</f>
        <v>2220367.5409499998</v>
      </c>
      <c r="O116" s="140">
        <f>SUMIFS('Data Repository Table'!$J:$J,'Data Repository Table'!$A:$A,'Expenses Analysis'!$A116,'Data Repository Table'!$C:$C,'Expenses Analysis'!$B116,'Data Repository Table'!$B:$B,'Expenses Analysis'!$C116,'Data Repository Table'!$G:$G,'Expenses Analysis'!$D116,'Data Repository Table'!$H:$H,'Expenses Analysis'!$E116,'Data Repository Table'!$D:$D,'Expenses Analysis'!O$106)</f>
        <v>2209012.8075999999</v>
      </c>
      <c r="P116" s="140">
        <f>SUMIFS('Data Repository Table'!$J:$J,'Data Repository Table'!$A:$A,'Expenses Analysis'!$A116,'Data Repository Table'!$C:$C,'Expenses Analysis'!$B116,'Data Repository Table'!$B:$B,'Expenses Analysis'!$C116,'Data Repository Table'!$G:$G,'Expenses Analysis'!$D116,'Data Repository Table'!$H:$H,'Expenses Analysis'!$E116,'Data Repository Table'!$D:$D,'Expenses Analysis'!P$106)</f>
        <v>2561190.8338000001</v>
      </c>
      <c r="Q116" s="140">
        <f>SUMIFS('Data Repository Table'!$J:$J,'Data Repository Table'!$A:$A,'Expenses Analysis'!$A116,'Data Repository Table'!$C:$C,'Expenses Analysis'!$B116,'Data Repository Table'!$B:$B,'Expenses Analysis'!$C116,'Data Repository Table'!$G:$G,'Expenses Analysis'!$D116,'Data Repository Table'!$H:$H,'Expenses Analysis'!$E116,'Data Repository Table'!$D:$D,'Expenses Analysis'!Q$106)</f>
        <v>2785478.9215500001</v>
      </c>
      <c r="R116" s="168">
        <f t="shared" si="9"/>
        <v>29638834.095899999</v>
      </c>
    </row>
    <row r="119" spans="1:18" x14ac:dyDescent="0.25">
      <c r="B119" s="80"/>
      <c r="C119" s="80"/>
    </row>
    <row r="120" spans="1:18" x14ac:dyDescent="0.25">
      <c r="A120" s="93"/>
      <c r="B120" s="147"/>
      <c r="C120" s="148"/>
    </row>
    <row r="121" spans="1:18" x14ac:dyDescent="0.25">
      <c r="A121" s="93"/>
      <c r="B121" s="147"/>
      <c r="C121" s="148"/>
    </row>
    <row r="122" spans="1:18" x14ac:dyDescent="0.25">
      <c r="A122" s="93"/>
      <c r="B122" s="147"/>
      <c r="C122" s="148"/>
    </row>
    <row r="123" spans="1:18" x14ac:dyDescent="0.25">
      <c r="A123" s="93"/>
      <c r="B123" s="147"/>
      <c r="C123" s="148"/>
    </row>
    <row r="124" spans="1:18" x14ac:dyDescent="0.25">
      <c r="A124" s="93"/>
      <c r="B124" s="147"/>
      <c r="C124" s="148"/>
    </row>
    <row r="125" spans="1:18" x14ac:dyDescent="0.25">
      <c r="A125" s="93"/>
      <c r="B125" s="147"/>
      <c r="C125" s="148"/>
    </row>
    <row r="126" spans="1:18" x14ac:dyDescent="0.25">
      <c r="A126" s="93"/>
      <c r="B126" s="147"/>
      <c r="C126" s="148"/>
    </row>
    <row r="127" spans="1:18" x14ac:dyDescent="0.25">
      <c r="A127" s="93"/>
      <c r="B127" s="147"/>
      <c r="C127" s="148"/>
    </row>
    <row r="128" spans="1:18" x14ac:dyDescent="0.25">
      <c r="A128" s="93"/>
      <c r="B128" s="147"/>
      <c r="C128" s="148"/>
    </row>
    <row r="129" spans="1:22" x14ac:dyDescent="0.25">
      <c r="A129" s="93"/>
      <c r="B129" s="147"/>
      <c r="C129" s="148"/>
    </row>
    <row r="130" spans="1:22" x14ac:dyDescent="0.25">
      <c r="A130" s="93"/>
      <c r="B130" s="147"/>
      <c r="C130" s="148"/>
    </row>
    <row r="131" spans="1:22" x14ac:dyDescent="0.25">
      <c r="A131" s="144"/>
      <c r="B131" s="147"/>
      <c r="C131" s="148"/>
    </row>
    <row r="137" spans="1:22" ht="165" customHeight="1" x14ac:dyDescent="0.25">
      <c r="A137" s="197"/>
      <c r="B137" s="197"/>
      <c r="C137" s="197"/>
      <c r="D137" s="197"/>
      <c r="E137" s="197"/>
      <c r="F137" s="197"/>
      <c r="G137" s="197"/>
      <c r="H137" s="197"/>
      <c r="I137" s="197"/>
      <c r="J137" s="197"/>
      <c r="K137" s="197"/>
      <c r="L137" s="197"/>
      <c r="M137" s="197"/>
      <c r="N137" s="197"/>
      <c r="O137" s="197"/>
      <c r="P137" s="197"/>
      <c r="Q137" s="197"/>
      <c r="R137" s="197"/>
      <c r="S137" s="197"/>
      <c r="T137" s="197"/>
      <c r="U137" s="197"/>
      <c r="V137" s="197"/>
    </row>
  </sheetData>
  <mergeCells count="16">
    <mergeCell ref="A61:S61"/>
    <mergeCell ref="A4:T4"/>
    <mergeCell ref="A10:V10"/>
    <mergeCell ref="A11:W11"/>
    <mergeCell ref="A45:V45"/>
    <mergeCell ref="A46:W46"/>
    <mergeCell ref="A47:M47"/>
    <mergeCell ref="A93:V93"/>
    <mergeCell ref="A102:V102"/>
    <mergeCell ref="A103:O103"/>
    <mergeCell ref="A137:V137"/>
    <mergeCell ref="A98:V98"/>
    <mergeCell ref="A97:V97"/>
    <mergeCell ref="A99:V99"/>
    <mergeCell ref="A100:V100"/>
    <mergeCell ref="A101:V101"/>
  </mergeCells>
  <conditionalFormatting sqref="F50:Q57">
    <cfRule type="colorScale" priority="4">
      <colorScale>
        <cfvo type="min"/>
        <cfvo type="percentile" val="50"/>
        <cfvo type="max"/>
        <color rgb="FFF8696B"/>
        <color rgb="FFFCFCFF"/>
        <color rgb="FF5A8AC6"/>
      </colorScale>
    </cfRule>
  </conditionalFormatting>
  <conditionalFormatting sqref="G35:Q42 F15:R15 F23:F42 G23:Q23 F16:Q22 R16:R23 G25:Q33">
    <cfRule type="colorScale" priority="3">
      <colorScale>
        <cfvo type="min"/>
        <cfvo type="percentile" val="50"/>
        <cfvo type="max"/>
        <color rgb="FF5A8AC6"/>
        <color rgb="FFFCFCFF"/>
        <color rgb="FFF8696B"/>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47DC2-2491-4205-987A-F55BEEE23BFE}">
  <sheetPr>
    <tabColor theme="9" tint="0.59999389629810485"/>
  </sheetPr>
  <dimension ref="A1"/>
  <sheetViews>
    <sheetView workbookViewId="0">
      <selection activeCell="Q23" sqref="Q23"/>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C157F-8829-4531-AE34-C1AA44126FF1}">
  <sheetPr>
    <tabColor theme="9" tint="0.59999389629810485"/>
  </sheetPr>
  <dimension ref="A1:O56"/>
  <sheetViews>
    <sheetView topLeftCell="E7" workbookViewId="0">
      <selection activeCell="R36" sqref="R36"/>
    </sheetView>
  </sheetViews>
  <sheetFormatPr defaultRowHeight="15" x14ac:dyDescent="0.25"/>
  <cols>
    <col min="1" max="1" width="14.5703125" bestFit="1" customWidth="1"/>
    <col min="2" max="2" width="17.85546875" bestFit="1" customWidth="1"/>
    <col min="3" max="3" width="14" customWidth="1"/>
    <col min="4" max="4" width="14.7109375" customWidth="1"/>
    <col min="5" max="5" width="12.7109375" bestFit="1" customWidth="1"/>
    <col min="6" max="14" width="11.7109375" bestFit="1" customWidth="1"/>
    <col min="15" max="15" width="15.42578125" customWidth="1"/>
  </cols>
  <sheetData>
    <row r="1" spans="1:15" x14ac:dyDescent="0.25">
      <c r="A1" s="138" t="s">
        <v>20</v>
      </c>
      <c r="B1" s="85" t="s">
        <v>95</v>
      </c>
      <c r="C1" s="93">
        <v>41456</v>
      </c>
      <c r="D1" s="93">
        <v>41487</v>
      </c>
      <c r="E1" s="93">
        <v>41518</v>
      </c>
      <c r="F1" s="93">
        <v>41548</v>
      </c>
      <c r="G1" s="93">
        <v>41579</v>
      </c>
      <c r="H1" s="93">
        <v>41609</v>
      </c>
      <c r="I1" s="93">
        <v>41640</v>
      </c>
      <c r="J1" s="93">
        <v>41671</v>
      </c>
      <c r="K1" s="93">
        <v>41699</v>
      </c>
      <c r="L1" s="93">
        <v>41730</v>
      </c>
      <c r="M1" s="93">
        <v>41760</v>
      </c>
      <c r="N1" s="142">
        <v>41791</v>
      </c>
      <c r="O1" s="143"/>
    </row>
    <row r="2" spans="1:15" x14ac:dyDescent="0.25">
      <c r="A2" s="80" t="s">
        <v>39</v>
      </c>
      <c r="B2" s="80" t="s">
        <v>52</v>
      </c>
      <c r="C2" s="146">
        <v>593751.84077137313</v>
      </c>
      <c r="D2" s="146">
        <v>820393.03401412489</v>
      </c>
      <c r="E2" s="146">
        <v>642291.58212862327</v>
      </c>
      <c r="F2" s="146">
        <v>609639.97288837493</v>
      </c>
      <c r="G2" s="146">
        <v>626073.16897124995</v>
      </c>
      <c r="H2" s="146">
        <v>602153.37789750006</v>
      </c>
      <c r="I2" s="146">
        <v>1146143.9846999997</v>
      </c>
      <c r="J2" s="146">
        <v>964931.83751249989</v>
      </c>
      <c r="K2" s="146">
        <v>962733.95790000004</v>
      </c>
      <c r="L2" s="146">
        <v>964825.21760624985</v>
      </c>
      <c r="M2" s="146">
        <v>1024534.78359375</v>
      </c>
      <c r="N2" s="146">
        <v>1168045.22566875</v>
      </c>
      <c r="O2" s="146"/>
    </row>
    <row r="3" spans="1:15" x14ac:dyDescent="0.25">
      <c r="A3" s="80" t="s">
        <v>47</v>
      </c>
      <c r="B3" s="80" t="s">
        <v>52</v>
      </c>
      <c r="C3" s="146">
        <v>2533034.5131168002</v>
      </c>
      <c r="D3" s="146">
        <v>3051574.1625600001</v>
      </c>
      <c r="E3" s="146">
        <v>3084202.7580672004</v>
      </c>
      <c r="F3" s="146">
        <v>4135202.765971201</v>
      </c>
      <c r="G3" s="146">
        <v>4473275.8948415993</v>
      </c>
      <c r="H3" s="146">
        <v>3464957.9260800011</v>
      </c>
      <c r="I3" s="146">
        <v>4049642.8266000003</v>
      </c>
      <c r="J3" s="146">
        <v>4767948.2214000002</v>
      </c>
      <c r="K3" s="146">
        <v>4346722.8083999995</v>
      </c>
      <c r="L3" s="146">
        <v>4671541.1274000006</v>
      </c>
      <c r="M3" s="146">
        <v>5478104.6040000012</v>
      </c>
      <c r="N3" s="146">
        <v>2269805.1667200001</v>
      </c>
      <c r="O3" s="146"/>
    </row>
    <row r="4" spans="1:15" x14ac:dyDescent="0.25">
      <c r="A4" s="80" t="s">
        <v>48</v>
      </c>
      <c r="B4" s="80" t="s">
        <v>52</v>
      </c>
      <c r="C4" s="146">
        <v>1625596.3356633</v>
      </c>
      <c r="D4" s="146">
        <v>1295067.8472731998</v>
      </c>
      <c r="E4" s="146">
        <v>1750624.8818057997</v>
      </c>
      <c r="F4" s="146">
        <v>1472529.3869285996</v>
      </c>
      <c r="G4" s="146">
        <v>1252200.4923928501</v>
      </c>
      <c r="H4" s="146">
        <v>1406782.6738875001</v>
      </c>
      <c r="I4" s="146">
        <v>1877449.5046125001</v>
      </c>
      <c r="J4" s="146">
        <v>1912219.1750437501</v>
      </c>
      <c r="K4" s="146">
        <v>2266625.1980531253</v>
      </c>
      <c r="L4" s="146">
        <v>2234200.5744250002</v>
      </c>
      <c r="M4" s="146">
        <v>2593715.6428375002</v>
      </c>
      <c r="N4" s="146">
        <v>2274807.7859325004</v>
      </c>
      <c r="O4" s="146"/>
    </row>
    <row r="5" spans="1:15" x14ac:dyDescent="0.25">
      <c r="A5" s="80" t="s">
        <v>112</v>
      </c>
      <c r="B5" s="80" t="s">
        <v>52</v>
      </c>
      <c r="C5" s="147">
        <f>SUM(C1:C4)</f>
        <v>4793838.6895514736</v>
      </c>
      <c r="D5" s="147">
        <f t="shared" ref="D5:N5" si="0">SUM(D1:D4)</f>
        <v>5208522.0438473243</v>
      </c>
      <c r="E5" s="147">
        <f t="shared" si="0"/>
        <v>5518637.2220016234</v>
      </c>
      <c r="F5" s="147">
        <f t="shared" si="0"/>
        <v>6258920.1257881755</v>
      </c>
      <c r="G5" s="147">
        <f t="shared" si="0"/>
        <v>6393128.5562056992</v>
      </c>
      <c r="H5" s="147">
        <f t="shared" si="0"/>
        <v>5515502.9778650012</v>
      </c>
      <c r="I5" s="147">
        <f t="shared" si="0"/>
        <v>7114876.3159125</v>
      </c>
      <c r="J5" s="147">
        <f t="shared" si="0"/>
        <v>7686770.2339562494</v>
      </c>
      <c r="K5" s="147">
        <f t="shared" si="0"/>
        <v>7617780.9643531246</v>
      </c>
      <c r="L5" s="147">
        <f t="shared" si="0"/>
        <v>7912296.9194312505</v>
      </c>
      <c r="M5" s="147">
        <f t="shared" si="0"/>
        <v>9138115.030431252</v>
      </c>
      <c r="N5" s="147">
        <f t="shared" si="0"/>
        <v>5754449.1783212498</v>
      </c>
      <c r="O5" s="146"/>
    </row>
    <row r="6" spans="1:15" x14ac:dyDescent="0.25">
      <c r="A6" s="80" t="s">
        <v>39</v>
      </c>
      <c r="B6" s="80" t="s">
        <v>113</v>
      </c>
      <c r="C6" s="148">
        <v>181.933291</v>
      </c>
      <c r="D6" s="148">
        <v>187.44394299999999</v>
      </c>
      <c r="E6" s="148">
        <v>184.77365699999999</v>
      </c>
      <c r="F6" s="148">
        <v>191.54109299999999</v>
      </c>
      <c r="G6" s="148">
        <v>98.096062000000003</v>
      </c>
      <c r="H6" s="148">
        <v>185.30685299999999</v>
      </c>
      <c r="I6" s="148">
        <v>186.90143900000001</v>
      </c>
      <c r="J6" s="148">
        <v>158.58676500000001</v>
      </c>
      <c r="K6" s="148">
        <v>191.40367599999999</v>
      </c>
      <c r="L6" s="148">
        <v>171.057864</v>
      </c>
      <c r="M6" s="148">
        <v>169.28699900000001</v>
      </c>
      <c r="N6" s="148">
        <v>142.50871699999999</v>
      </c>
      <c r="O6" s="148"/>
    </row>
    <row r="7" spans="1:15" x14ac:dyDescent="0.25">
      <c r="A7" s="80" t="s">
        <v>47</v>
      </c>
      <c r="B7" s="80" t="s">
        <v>113</v>
      </c>
      <c r="C7" s="148">
        <v>214.968999</v>
      </c>
      <c r="D7" s="148">
        <v>228.199051</v>
      </c>
      <c r="E7" s="148">
        <v>216.53646700000002</v>
      </c>
      <c r="F7" s="148">
        <v>236.760276</v>
      </c>
      <c r="G7" s="148">
        <v>232.052864</v>
      </c>
      <c r="H7" s="148">
        <v>240.21016</v>
      </c>
      <c r="I7" s="148">
        <v>288.160549</v>
      </c>
      <c r="J7" s="148">
        <v>306.884524</v>
      </c>
      <c r="K7" s="148">
        <v>367.65100600000005</v>
      </c>
      <c r="L7" s="148">
        <v>351.99016599999999</v>
      </c>
      <c r="M7" s="148">
        <v>362.822</v>
      </c>
      <c r="N7" s="148">
        <v>260.31229999999999</v>
      </c>
      <c r="O7" s="148"/>
    </row>
    <row r="8" spans="1:15" x14ac:dyDescent="0.25">
      <c r="A8" s="80" t="s">
        <v>48</v>
      </c>
      <c r="B8" s="80" t="s">
        <v>113</v>
      </c>
      <c r="C8" s="148">
        <v>250.24199099999998</v>
      </c>
      <c r="D8" s="148">
        <v>206.740703</v>
      </c>
      <c r="E8" s="148">
        <v>201.23546099999996</v>
      </c>
      <c r="F8" s="148">
        <v>174.36956599999999</v>
      </c>
      <c r="G8" s="148">
        <v>204.09105</v>
      </c>
      <c r="H8" s="148">
        <v>146.35666599999999</v>
      </c>
      <c r="I8" s="148">
        <v>204.20249700000002</v>
      </c>
      <c r="J8" s="148">
        <v>217.43019900000002</v>
      </c>
      <c r="K8" s="148">
        <v>230.98220000000001</v>
      </c>
      <c r="L8" s="148">
        <v>236.441136</v>
      </c>
      <c r="M8" s="148">
        <v>241.40736899999999</v>
      </c>
      <c r="N8" s="148">
        <v>220.380334</v>
      </c>
      <c r="O8" s="148"/>
    </row>
    <row r="9" spans="1:15" x14ac:dyDescent="0.25">
      <c r="A9" s="80" t="s">
        <v>112</v>
      </c>
      <c r="B9" s="80" t="s">
        <v>113</v>
      </c>
      <c r="C9" s="148">
        <f>SUM(C6:C8)</f>
        <v>647.14428099999998</v>
      </c>
      <c r="D9" s="148">
        <f t="shared" ref="D9:N9" si="1">SUM(D6:D8)</f>
        <v>622.38369699999998</v>
      </c>
      <c r="E9" s="148">
        <f t="shared" si="1"/>
        <v>602.54558499999996</v>
      </c>
      <c r="F9" s="148">
        <f t="shared" si="1"/>
        <v>602.67093499999999</v>
      </c>
      <c r="G9" s="148">
        <f t="shared" si="1"/>
        <v>534.23997600000007</v>
      </c>
      <c r="H9" s="148">
        <f t="shared" si="1"/>
        <v>571.87367900000004</v>
      </c>
      <c r="I9" s="148">
        <f t="shared" si="1"/>
        <v>679.26448500000004</v>
      </c>
      <c r="J9" s="148">
        <f t="shared" si="1"/>
        <v>682.90148799999997</v>
      </c>
      <c r="K9" s="148">
        <f t="shared" si="1"/>
        <v>790.03688200000011</v>
      </c>
      <c r="L9" s="148">
        <f t="shared" si="1"/>
        <v>759.48916599999995</v>
      </c>
      <c r="M9" s="148">
        <f t="shared" si="1"/>
        <v>773.51636800000006</v>
      </c>
      <c r="N9" s="148">
        <f t="shared" si="1"/>
        <v>623.20135099999993</v>
      </c>
      <c r="O9" s="148"/>
    </row>
    <row r="12" spans="1:15" x14ac:dyDescent="0.25">
      <c r="C12" s="80" t="s">
        <v>52</v>
      </c>
      <c r="D12" s="80" t="s">
        <v>113</v>
      </c>
    </row>
    <row r="13" spans="1:15" x14ac:dyDescent="0.25">
      <c r="B13" s="93">
        <v>41456</v>
      </c>
      <c r="C13" s="140">
        <v>593751.84077137313</v>
      </c>
      <c r="D13" s="140">
        <v>181.933291</v>
      </c>
      <c r="E13" s="80"/>
      <c r="N13" s="80" t="s">
        <v>52</v>
      </c>
      <c r="O13" s="80" t="s">
        <v>113</v>
      </c>
    </row>
    <row r="14" spans="1:15" x14ac:dyDescent="0.25">
      <c r="B14" s="93">
        <v>41487</v>
      </c>
      <c r="C14" s="140">
        <v>820393.03401412489</v>
      </c>
      <c r="D14" s="140">
        <v>187.44394299999999</v>
      </c>
      <c r="E14" s="140"/>
      <c r="M14" s="93">
        <v>41456</v>
      </c>
      <c r="N14" s="147">
        <f>C5</f>
        <v>4793838.6895514736</v>
      </c>
      <c r="O14" s="148">
        <f>C9</f>
        <v>647.14428099999998</v>
      </c>
    </row>
    <row r="15" spans="1:15" x14ac:dyDescent="0.25">
      <c r="B15" s="93">
        <v>41518</v>
      </c>
      <c r="C15" s="140">
        <v>642291.58212862327</v>
      </c>
      <c r="D15" s="140">
        <v>184.77365699999999</v>
      </c>
      <c r="E15" s="140"/>
      <c r="M15" s="93">
        <v>41487</v>
      </c>
      <c r="N15" s="147">
        <f>D5</f>
        <v>5208522.0438473243</v>
      </c>
      <c r="O15" s="148">
        <f>D9</f>
        <v>622.38369699999998</v>
      </c>
    </row>
    <row r="16" spans="1:15" x14ac:dyDescent="0.25">
      <c r="B16" s="93">
        <v>41548</v>
      </c>
      <c r="C16" s="140">
        <v>609639.97288837493</v>
      </c>
      <c r="D16" s="140">
        <v>191.54109299999999</v>
      </c>
      <c r="E16" s="140"/>
      <c r="M16" s="93">
        <v>41518</v>
      </c>
      <c r="N16" s="147">
        <f>E5</f>
        <v>5518637.2220016234</v>
      </c>
      <c r="O16" s="148">
        <f>E9</f>
        <v>602.54558499999996</v>
      </c>
    </row>
    <row r="17" spans="2:15" x14ac:dyDescent="0.25">
      <c r="B17" s="93">
        <v>41579</v>
      </c>
      <c r="C17" s="140">
        <v>626073.16897124995</v>
      </c>
      <c r="D17" s="140">
        <v>98.096062000000003</v>
      </c>
      <c r="E17" s="140"/>
      <c r="M17" s="93">
        <v>41548</v>
      </c>
      <c r="N17" s="147">
        <f>F5</f>
        <v>6258920.1257881755</v>
      </c>
      <c r="O17" s="148">
        <f>F9</f>
        <v>602.67093499999999</v>
      </c>
    </row>
    <row r="18" spans="2:15" x14ac:dyDescent="0.25">
      <c r="B18" s="93">
        <v>41609</v>
      </c>
      <c r="C18" s="140">
        <v>602153.37789750006</v>
      </c>
      <c r="D18" s="140">
        <v>185.30685299999999</v>
      </c>
      <c r="E18" s="140"/>
      <c r="M18" s="93">
        <v>41579</v>
      </c>
      <c r="N18" s="147">
        <f>G5</f>
        <v>6393128.5562056992</v>
      </c>
      <c r="O18" s="148">
        <f>G9</f>
        <v>534.23997600000007</v>
      </c>
    </row>
    <row r="19" spans="2:15" x14ac:dyDescent="0.25">
      <c r="B19" s="93">
        <v>41640</v>
      </c>
      <c r="C19" s="140">
        <v>1146143.9846999997</v>
      </c>
      <c r="D19" s="140">
        <v>186.90143900000001</v>
      </c>
      <c r="E19" s="140"/>
      <c r="M19" s="93">
        <v>41609</v>
      </c>
      <c r="N19" s="147">
        <f>H5</f>
        <v>5515502.9778650012</v>
      </c>
      <c r="O19" s="148">
        <f>H9</f>
        <v>571.87367900000004</v>
      </c>
    </row>
    <row r="20" spans="2:15" x14ac:dyDescent="0.25">
      <c r="B20" s="93">
        <v>41671</v>
      </c>
      <c r="C20" s="140">
        <v>964931.83751249989</v>
      </c>
      <c r="D20" s="140">
        <v>158.58676500000001</v>
      </c>
      <c r="E20" s="140"/>
      <c r="M20" s="93">
        <v>41640</v>
      </c>
      <c r="N20" s="147">
        <f>I5</f>
        <v>7114876.3159125</v>
      </c>
      <c r="O20" s="148">
        <f>I9</f>
        <v>679.26448500000004</v>
      </c>
    </row>
    <row r="21" spans="2:15" x14ac:dyDescent="0.25">
      <c r="B21" s="93">
        <v>41699</v>
      </c>
      <c r="C21" s="140">
        <v>962733.95790000004</v>
      </c>
      <c r="D21" s="140">
        <v>191.40367599999999</v>
      </c>
      <c r="E21" s="140"/>
      <c r="M21" s="93">
        <v>41671</v>
      </c>
      <c r="N21" s="147">
        <f>J5</f>
        <v>7686770.2339562494</v>
      </c>
      <c r="O21" s="148">
        <f>J9</f>
        <v>682.90148799999997</v>
      </c>
    </row>
    <row r="22" spans="2:15" x14ac:dyDescent="0.25">
      <c r="B22" s="93">
        <v>41730</v>
      </c>
      <c r="C22" s="140">
        <v>964825.21760624985</v>
      </c>
      <c r="D22" s="140">
        <v>171.057864</v>
      </c>
      <c r="E22" s="140"/>
      <c r="M22" s="93">
        <v>41699</v>
      </c>
      <c r="N22" s="147">
        <f>K5</f>
        <v>7617780.9643531246</v>
      </c>
      <c r="O22" s="148">
        <f>K9</f>
        <v>790.03688200000011</v>
      </c>
    </row>
    <row r="23" spans="2:15" x14ac:dyDescent="0.25">
      <c r="B23" s="93">
        <v>41760</v>
      </c>
      <c r="C23" s="140">
        <v>1024534.78359375</v>
      </c>
      <c r="D23" s="140">
        <v>169.28699900000001</v>
      </c>
      <c r="E23" s="140"/>
      <c r="M23" s="93">
        <v>41730</v>
      </c>
      <c r="N23" s="147">
        <f>L5</f>
        <v>7912296.9194312505</v>
      </c>
      <c r="O23" s="148">
        <f>L9</f>
        <v>759.48916599999995</v>
      </c>
    </row>
    <row r="24" spans="2:15" x14ac:dyDescent="0.25">
      <c r="B24" s="144">
        <v>41791</v>
      </c>
      <c r="C24" s="140">
        <v>1168045.22566875</v>
      </c>
      <c r="D24" s="140">
        <v>142.50871699999999</v>
      </c>
      <c r="E24" s="140"/>
      <c r="M24" s="93">
        <v>41760</v>
      </c>
      <c r="N24" s="147">
        <f>M5</f>
        <v>9138115.030431252</v>
      </c>
      <c r="O24" s="148">
        <f>M9</f>
        <v>773.51636800000006</v>
      </c>
    </row>
    <row r="25" spans="2:15" x14ac:dyDescent="0.25">
      <c r="B25" s="80"/>
      <c r="C25" s="140"/>
      <c r="D25" s="140"/>
      <c r="E25" s="140"/>
      <c r="M25" s="144">
        <v>41791</v>
      </c>
      <c r="N25" s="147">
        <f>N5</f>
        <v>5754449.1783212498</v>
      </c>
      <c r="O25" s="148">
        <f>N9</f>
        <v>623.20135099999993</v>
      </c>
    </row>
    <row r="26" spans="2:15" x14ac:dyDescent="0.25">
      <c r="B26" s="80"/>
      <c r="C26" s="140"/>
      <c r="D26" s="140"/>
      <c r="E26" s="140"/>
      <c r="N26" s="145"/>
    </row>
    <row r="27" spans="2:15" x14ac:dyDescent="0.25">
      <c r="B27" s="80"/>
      <c r="C27" s="140"/>
      <c r="D27" s="140"/>
      <c r="E27" s="140"/>
    </row>
    <row r="28" spans="2:15" x14ac:dyDescent="0.25">
      <c r="B28" s="80"/>
      <c r="C28" s="140"/>
      <c r="D28" s="140"/>
      <c r="E28" s="140"/>
    </row>
    <row r="29" spans="2:15" x14ac:dyDescent="0.25">
      <c r="B29" s="80"/>
      <c r="C29" s="80" t="s">
        <v>52</v>
      </c>
      <c r="D29" s="80" t="s">
        <v>113</v>
      </c>
      <c r="E29" s="140"/>
    </row>
    <row r="30" spans="2:15" x14ac:dyDescent="0.25">
      <c r="B30" s="93">
        <v>41456</v>
      </c>
      <c r="C30" s="140">
        <v>2533034.5131168002</v>
      </c>
      <c r="D30" s="140">
        <v>214.968999</v>
      </c>
      <c r="E30" s="140"/>
    </row>
    <row r="31" spans="2:15" x14ac:dyDescent="0.25">
      <c r="B31" s="93">
        <v>41487</v>
      </c>
      <c r="C31" s="140">
        <v>3051574.1625600001</v>
      </c>
      <c r="D31" s="140">
        <v>228.199051</v>
      </c>
      <c r="E31" s="140"/>
    </row>
    <row r="32" spans="2:15" x14ac:dyDescent="0.25">
      <c r="B32" s="93">
        <v>41518</v>
      </c>
      <c r="C32" s="140">
        <v>3084202.7580672004</v>
      </c>
      <c r="D32" s="140">
        <v>216.53646700000002</v>
      </c>
      <c r="E32" s="140"/>
    </row>
    <row r="33" spans="2:5" x14ac:dyDescent="0.25">
      <c r="B33" s="93">
        <v>41548</v>
      </c>
      <c r="C33" s="140">
        <v>4135202.765971201</v>
      </c>
      <c r="D33" s="140">
        <v>236.760276</v>
      </c>
      <c r="E33" s="140"/>
    </row>
    <row r="34" spans="2:5" x14ac:dyDescent="0.25">
      <c r="B34" s="93">
        <v>41579</v>
      </c>
      <c r="C34" s="140">
        <v>4473275.8948415993</v>
      </c>
      <c r="D34" s="140">
        <v>232.052864</v>
      </c>
      <c r="E34" s="140"/>
    </row>
    <row r="35" spans="2:5" x14ac:dyDescent="0.25">
      <c r="B35" s="93">
        <v>41609</v>
      </c>
      <c r="C35" s="140">
        <v>3464957.9260800011</v>
      </c>
      <c r="D35" s="140">
        <v>240.21016</v>
      </c>
      <c r="E35" s="140"/>
    </row>
    <row r="36" spans="2:5" x14ac:dyDescent="0.25">
      <c r="B36" s="93">
        <v>41640</v>
      </c>
      <c r="C36" s="140">
        <v>4049642.8266000003</v>
      </c>
      <c r="D36" s="140">
        <v>288.160549</v>
      </c>
      <c r="E36" s="140"/>
    </row>
    <row r="37" spans="2:5" x14ac:dyDescent="0.25">
      <c r="B37" s="93">
        <v>41671</v>
      </c>
      <c r="C37" s="140">
        <v>4767948.2214000002</v>
      </c>
      <c r="D37" s="140">
        <v>306.884524</v>
      </c>
      <c r="E37" s="140"/>
    </row>
    <row r="38" spans="2:5" x14ac:dyDescent="0.25">
      <c r="B38" s="93">
        <v>41699</v>
      </c>
      <c r="C38" s="140">
        <v>4346722.8083999995</v>
      </c>
      <c r="D38" s="140">
        <v>367.65100600000005</v>
      </c>
    </row>
    <row r="39" spans="2:5" x14ac:dyDescent="0.25">
      <c r="B39" s="93">
        <v>41730</v>
      </c>
      <c r="C39" s="140">
        <v>4671541.1274000006</v>
      </c>
      <c r="D39" s="140">
        <v>351.99016599999999</v>
      </c>
    </row>
    <row r="40" spans="2:5" x14ac:dyDescent="0.25">
      <c r="B40" s="93">
        <v>41760</v>
      </c>
      <c r="C40" s="140">
        <v>5478104.6040000012</v>
      </c>
      <c r="D40" s="140">
        <v>362.822</v>
      </c>
    </row>
    <row r="41" spans="2:5" x14ac:dyDescent="0.25">
      <c r="B41" s="144">
        <v>41791</v>
      </c>
      <c r="C41" s="140">
        <v>2269805.1667200001</v>
      </c>
      <c r="D41" s="140">
        <v>260.31229999999999</v>
      </c>
    </row>
    <row r="44" spans="2:5" x14ac:dyDescent="0.25">
      <c r="C44" s="80" t="s">
        <v>52</v>
      </c>
      <c r="D44" s="80" t="s">
        <v>113</v>
      </c>
    </row>
    <row r="45" spans="2:5" x14ac:dyDescent="0.25">
      <c r="B45" s="93">
        <v>41456</v>
      </c>
      <c r="C45" s="140">
        <v>1625596.3356633</v>
      </c>
      <c r="D45" s="140">
        <v>250.24199099999998</v>
      </c>
    </row>
    <row r="46" spans="2:5" x14ac:dyDescent="0.25">
      <c r="B46" s="93">
        <v>41487</v>
      </c>
      <c r="C46" s="140">
        <v>1295067.8472731998</v>
      </c>
      <c r="D46" s="140">
        <v>206.740703</v>
      </c>
    </row>
    <row r="47" spans="2:5" x14ac:dyDescent="0.25">
      <c r="B47" s="93">
        <v>41518</v>
      </c>
      <c r="C47" s="140">
        <v>1750624.8818057997</v>
      </c>
      <c r="D47" s="140">
        <v>201.23546099999996</v>
      </c>
    </row>
    <row r="48" spans="2:5" x14ac:dyDescent="0.25">
      <c r="B48" s="93">
        <v>41548</v>
      </c>
      <c r="C48" s="140">
        <v>1472529.3869285996</v>
      </c>
      <c r="D48" s="140">
        <v>174.36956599999999</v>
      </c>
    </row>
    <row r="49" spans="2:4" x14ac:dyDescent="0.25">
      <c r="B49" s="93">
        <v>41579</v>
      </c>
      <c r="C49" s="140">
        <v>1252200.4923928501</v>
      </c>
      <c r="D49" s="140">
        <v>204.09105</v>
      </c>
    </row>
    <row r="50" spans="2:4" x14ac:dyDescent="0.25">
      <c r="B50" s="93">
        <v>41609</v>
      </c>
      <c r="C50" s="140">
        <v>1406782.6738875001</v>
      </c>
      <c r="D50" s="140">
        <v>146.35666599999999</v>
      </c>
    </row>
    <row r="51" spans="2:4" x14ac:dyDescent="0.25">
      <c r="B51" s="93">
        <v>41640</v>
      </c>
      <c r="C51" s="140">
        <v>1877449.5046125001</v>
      </c>
      <c r="D51" s="140">
        <v>204.20249700000002</v>
      </c>
    </row>
    <row r="52" spans="2:4" x14ac:dyDescent="0.25">
      <c r="B52" s="93">
        <v>41671</v>
      </c>
      <c r="C52" s="140">
        <v>1912219.1750437501</v>
      </c>
      <c r="D52" s="140">
        <v>217.43019900000002</v>
      </c>
    </row>
    <row r="53" spans="2:4" x14ac:dyDescent="0.25">
      <c r="B53" s="93">
        <v>41699</v>
      </c>
      <c r="C53" s="140">
        <v>2266625.1980531253</v>
      </c>
      <c r="D53" s="140">
        <v>230.98220000000001</v>
      </c>
    </row>
    <row r="54" spans="2:4" x14ac:dyDescent="0.25">
      <c r="B54" s="93">
        <v>41730</v>
      </c>
      <c r="C54" s="140">
        <v>2234200.5744250002</v>
      </c>
      <c r="D54" s="140">
        <v>236.441136</v>
      </c>
    </row>
    <row r="55" spans="2:4" x14ac:dyDescent="0.25">
      <c r="B55" s="93">
        <v>41760</v>
      </c>
      <c r="C55" s="140">
        <v>2593715.6428375002</v>
      </c>
      <c r="D55" s="140">
        <v>241.40736899999999</v>
      </c>
    </row>
    <row r="56" spans="2:4" x14ac:dyDescent="0.25">
      <c r="B56" s="144">
        <v>41791</v>
      </c>
      <c r="C56" s="140">
        <v>2274807.7859325004</v>
      </c>
      <c r="D56" s="140">
        <v>220.380334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61"/>
  <sheetViews>
    <sheetView showGridLines="0" tabSelected="1" topLeftCell="A10" zoomScaleNormal="100" workbookViewId="0">
      <selection activeCell="S29" sqref="S29"/>
    </sheetView>
  </sheetViews>
  <sheetFormatPr defaultColWidth="8.7109375" defaultRowHeight="14.25" x14ac:dyDescent="0.2"/>
  <cols>
    <col min="1" max="1" width="8.7109375" style="79"/>
    <col min="2" max="2" width="10.7109375" style="79" bestFit="1" customWidth="1"/>
    <col min="3" max="3" width="10.28515625" style="79" bestFit="1" customWidth="1"/>
    <col min="4" max="4" width="17.5703125" style="79" bestFit="1" customWidth="1"/>
    <col min="5" max="5" width="16.140625" style="79" bestFit="1" customWidth="1"/>
    <col min="6" max="6" width="12.7109375" style="79" bestFit="1" customWidth="1"/>
    <col min="7" max="16" width="10.85546875" style="79" bestFit="1" customWidth="1"/>
    <col min="17" max="17" width="17.42578125" style="79" bestFit="1" customWidth="1"/>
    <col min="18" max="16384" width="8.7109375" style="79"/>
  </cols>
  <sheetData>
    <row r="1" spans="1:22" ht="18" x14ac:dyDescent="0.25">
      <c r="A1" s="81" t="s">
        <v>114</v>
      </c>
      <c r="B1" s="82"/>
    </row>
    <row r="2" spans="1:22" x14ac:dyDescent="0.2">
      <c r="A2" s="2" t="s">
        <v>115</v>
      </c>
      <c r="B2" s="2"/>
    </row>
    <row r="3" spans="1:22" x14ac:dyDescent="0.2">
      <c r="A3" s="2" t="s">
        <v>116</v>
      </c>
      <c r="B3" s="2"/>
    </row>
    <row r="4" spans="1:22" ht="54.95" customHeight="1" x14ac:dyDescent="0.2">
      <c r="A4" s="205" t="s">
        <v>117</v>
      </c>
      <c r="B4" s="210"/>
      <c r="C4" s="210"/>
      <c r="D4" s="210"/>
      <c r="E4" s="210"/>
      <c r="F4" s="210"/>
      <c r="G4" s="210"/>
      <c r="H4" s="210"/>
      <c r="I4" s="210"/>
      <c r="J4" s="210"/>
      <c r="K4" s="210"/>
      <c r="L4" s="210"/>
      <c r="M4" s="210"/>
      <c r="N4" s="210"/>
      <c r="O4" s="210"/>
      <c r="P4" s="210"/>
      <c r="Q4" s="210"/>
      <c r="R4" s="210"/>
    </row>
    <row r="5" spans="1:22" x14ac:dyDescent="0.2">
      <c r="A5" s="1"/>
      <c r="B5" s="2"/>
    </row>
    <row r="6" spans="1:22" x14ac:dyDescent="0.2">
      <c r="A6" s="1" t="s">
        <v>74</v>
      </c>
      <c r="B6" s="2"/>
    </row>
    <row r="7" spans="1:22" x14ac:dyDescent="0.2">
      <c r="A7" s="2"/>
      <c r="B7" s="2"/>
    </row>
    <row r="8" spans="1:22" x14ac:dyDescent="0.2">
      <c r="A8" s="79" t="s">
        <v>118</v>
      </c>
    </row>
    <row r="9" spans="1:22" x14ac:dyDescent="0.2">
      <c r="A9" s="79" t="s">
        <v>119</v>
      </c>
    </row>
    <row r="10" spans="1:22" x14ac:dyDescent="0.2">
      <c r="A10" s="79" t="s">
        <v>120</v>
      </c>
    </row>
    <row r="12" spans="1:22" customFormat="1" ht="69.599999999999994" customHeight="1" x14ac:dyDescent="0.25">
      <c r="A12" s="207" t="s">
        <v>121</v>
      </c>
      <c r="B12" s="208"/>
      <c r="C12" s="208"/>
      <c r="D12" s="208"/>
      <c r="E12" s="208"/>
      <c r="F12" s="208"/>
      <c r="G12" s="208"/>
      <c r="H12" s="208"/>
      <c r="I12" s="208"/>
      <c r="J12" s="208"/>
      <c r="K12" s="208"/>
      <c r="L12" s="208"/>
      <c r="M12" s="208"/>
      <c r="N12" s="208"/>
      <c r="O12" s="208"/>
      <c r="P12" s="208"/>
      <c r="Q12" s="208"/>
      <c r="R12" s="208"/>
      <c r="S12" s="208"/>
      <c r="T12" s="208"/>
      <c r="U12" s="208"/>
      <c r="V12" s="97"/>
    </row>
    <row r="13" spans="1:22" customFormat="1" ht="25.5" customHeight="1" x14ac:dyDescent="0.25">
      <c r="A13" s="152" t="s">
        <v>122</v>
      </c>
      <c r="B13" s="150"/>
      <c r="C13" s="150"/>
      <c r="D13" s="150"/>
      <c r="E13" s="150"/>
      <c r="F13" s="150"/>
      <c r="G13" s="150"/>
      <c r="H13" s="150"/>
      <c r="I13" s="150"/>
      <c r="J13" s="150"/>
      <c r="K13" s="150"/>
      <c r="L13" s="150"/>
      <c r="M13" s="150"/>
      <c r="N13" s="151"/>
      <c r="O13" s="151"/>
      <c r="P13" s="139"/>
      <c r="Q13" s="139"/>
      <c r="R13" s="139"/>
      <c r="S13" s="139"/>
      <c r="T13" s="139"/>
      <c r="U13" s="139"/>
      <c r="V13" s="97"/>
    </row>
    <row r="14" spans="1:22" s="84" customFormat="1" x14ac:dyDescent="0.2">
      <c r="A14" s="85" t="s">
        <v>20</v>
      </c>
      <c r="B14" s="85" t="s">
        <v>77</v>
      </c>
      <c r="C14" s="85"/>
      <c r="D14" s="85"/>
      <c r="E14" s="93">
        <v>41456</v>
      </c>
      <c r="F14" s="93">
        <v>41487</v>
      </c>
      <c r="G14" s="93">
        <v>41518</v>
      </c>
      <c r="H14" s="93">
        <v>41548</v>
      </c>
      <c r="I14" s="93">
        <v>41579</v>
      </c>
      <c r="J14" s="93">
        <v>41609</v>
      </c>
      <c r="K14" s="93">
        <v>41640</v>
      </c>
      <c r="L14" s="93">
        <v>41671</v>
      </c>
      <c r="M14" s="93">
        <v>41699</v>
      </c>
      <c r="N14" s="93">
        <v>41730</v>
      </c>
      <c r="O14" s="93">
        <v>41760</v>
      </c>
      <c r="P14" s="93">
        <v>41791</v>
      </c>
      <c r="Q14" s="153" t="s">
        <v>79</v>
      </c>
    </row>
    <row r="15" spans="1:22" s="84" customFormat="1" x14ac:dyDescent="0.2">
      <c r="A15" s="85"/>
      <c r="B15" s="85"/>
      <c r="C15" s="85"/>
      <c r="D15" s="85"/>
      <c r="E15" s="95"/>
      <c r="F15" s="95"/>
      <c r="G15" s="95"/>
      <c r="H15" s="95"/>
      <c r="I15" s="95"/>
      <c r="J15" s="95"/>
      <c r="K15" s="95"/>
      <c r="L15" s="95"/>
      <c r="M15" s="95"/>
      <c r="N15" s="95"/>
      <c r="O15" s="95"/>
      <c r="P15" s="95"/>
      <c r="Q15" s="96"/>
    </row>
    <row r="16" spans="1:22" s="80" customFormat="1" ht="15" x14ac:dyDescent="0.25">
      <c r="A16" s="80" t="s">
        <v>39</v>
      </c>
      <c r="B16" s="80" t="s">
        <v>38</v>
      </c>
      <c r="E16" s="147">
        <f>SUMIFS('Data Repository Table'!$J:$J,'Data Repository Table'!$A:$A,"Financial Actual",'Data Repository Table'!$B:$B,'EBIT Analysis'!$B16,'Data Repository Table'!$C:$C,'EBIT Analysis'!$A16,'Data Repository Table'!$D:$D,'EBIT Analysis'!E$14)</f>
        <v>5914581.1976700742</v>
      </c>
      <c r="F16" s="147">
        <f>SUMIFS('Data Repository Table'!$J:$J,'Data Repository Table'!$A:$A,"Financial Actual",'Data Repository Table'!$B:$B,'EBIT Analysis'!$B16,'Data Repository Table'!$C:$C,'EBIT Analysis'!$A16,'Data Repository Table'!$D:$D,'EBIT Analysis'!F$14)</f>
        <v>5696664.2399759311</v>
      </c>
      <c r="G16" s="147">
        <f>SUMIFS('Data Repository Table'!$J:$J,'Data Repository Table'!$A:$A,"Financial Actual",'Data Repository Table'!$B:$B,'EBIT Analysis'!$B16,'Data Repository Table'!$C:$C,'EBIT Analysis'!$A16,'Data Repository Table'!$D:$D,'EBIT Analysis'!G$14)</f>
        <v>5260681.8298072498</v>
      </c>
      <c r="H16" s="147">
        <f>SUMIFS('Data Repository Table'!$J:$J,'Data Repository Table'!$A:$A,"Financial Actual",'Data Repository Table'!$B:$B,'EBIT Analysis'!$B16,'Data Repository Table'!$C:$C,'EBIT Analysis'!$A16,'Data Repository Table'!$D:$D,'EBIT Analysis'!H$14)</f>
        <v>5221955.4924466992</v>
      </c>
      <c r="I16" s="147">
        <f>SUMIFS('Data Repository Table'!$J:$J,'Data Repository Table'!$A:$A,"Financial Actual",'Data Repository Table'!$B:$B,'EBIT Analysis'!$B16,'Data Repository Table'!$C:$C,'EBIT Analysis'!$A16,'Data Repository Table'!$D:$D,'EBIT Analysis'!I$14)</f>
        <v>5514147.1707946751</v>
      </c>
      <c r="J16" s="147">
        <f>SUMIFS('Data Repository Table'!$J:$J,'Data Repository Table'!$A:$A,"Financial Actual",'Data Repository Table'!$B:$B,'EBIT Analysis'!$B16,'Data Repository Table'!$C:$C,'EBIT Analysis'!$A16,'Data Repository Table'!$D:$D,'EBIT Analysis'!J$14)</f>
        <v>5380892.2001862573</v>
      </c>
      <c r="K16" s="147">
        <f>SUMIFS('Data Repository Table'!$J:$J,'Data Repository Table'!$A:$A,"Financial Actual",'Data Repository Table'!$B:$B,'EBIT Analysis'!$B16,'Data Repository Table'!$C:$C,'EBIT Analysis'!$A16,'Data Repository Table'!$D:$D,'EBIT Analysis'!K$14)</f>
        <v>7822599.7200296307</v>
      </c>
      <c r="L16" s="147">
        <f>SUMIFS('Data Repository Table'!$J:$J,'Data Repository Table'!$A:$A,"Financial Actual",'Data Repository Table'!$B:$B,'EBIT Analysis'!$B16,'Data Repository Table'!$C:$C,'EBIT Analysis'!$A16,'Data Repository Table'!$D:$D,'EBIT Analysis'!L$14)</f>
        <v>6924324.6322913244</v>
      </c>
      <c r="M16" s="147">
        <f>SUMIFS('Data Repository Table'!$J:$J,'Data Repository Table'!$A:$A,"Financial Actual",'Data Repository Table'!$B:$B,'EBIT Analysis'!$B16,'Data Repository Table'!$C:$C,'EBIT Analysis'!$A16,'Data Repository Table'!$D:$D,'EBIT Analysis'!M$14)</f>
        <v>7297789.3913026378</v>
      </c>
      <c r="N16" s="147">
        <f>SUMIFS('Data Repository Table'!$J:$J,'Data Repository Table'!$A:$A,"Financial Actual",'Data Repository Table'!$B:$B,'EBIT Analysis'!$B16,'Data Repository Table'!$C:$C,'EBIT Analysis'!$A16,'Data Repository Table'!$D:$D,'EBIT Analysis'!N$14)</f>
        <v>5332240.4186026063</v>
      </c>
      <c r="O16" s="147">
        <f>SUMIFS('Data Repository Table'!$J:$J,'Data Repository Table'!$A:$A,"Financial Actual",'Data Repository Table'!$B:$B,'EBIT Analysis'!$B16,'Data Repository Table'!$C:$C,'EBIT Analysis'!$A16,'Data Repository Table'!$D:$D,'EBIT Analysis'!O$14)</f>
        <v>5394917.135688588</v>
      </c>
      <c r="P16" s="147">
        <f>SUMIFS('Data Repository Table'!$J:$J,'Data Repository Table'!$A:$A,"Financial Actual",'Data Repository Table'!$B:$B,'EBIT Analysis'!$B16,'Data Repository Table'!$C:$C,'EBIT Analysis'!$A16,'Data Repository Table'!$D:$D,'EBIT Analysis'!P$14)</f>
        <v>5184163.8693572879</v>
      </c>
      <c r="Q16" s="154">
        <f>SUM(E16:P16)</f>
        <v>70944957.298152953</v>
      </c>
    </row>
    <row r="17" spans="1:18" s="80" customFormat="1" ht="15" x14ac:dyDescent="0.25">
      <c r="A17" s="80" t="s">
        <v>47</v>
      </c>
      <c r="B17" s="80" t="s">
        <v>38</v>
      </c>
      <c r="E17" s="147">
        <f>SUMIFS('Data Repository Table'!$J:$J,'Data Repository Table'!$A:$A,"Financial Actual",'Data Repository Table'!$B:$B,'EBIT Analysis'!$B17,'Data Repository Table'!$C:$C,'EBIT Analysis'!$A17,'Data Repository Table'!$D:$D,'EBIT Analysis'!E$14)</f>
        <v>17328050.972999997</v>
      </c>
      <c r="F17" s="147">
        <f>SUMIFS('Data Repository Table'!$J:$J,'Data Repository Table'!$A:$A,"Financial Actual",'Data Repository Table'!$B:$B,'EBIT Analysis'!$B17,'Data Repository Table'!$C:$C,'EBIT Analysis'!$A17,'Data Repository Table'!$D:$D,'EBIT Analysis'!F$14)</f>
        <v>14604314.435999997</v>
      </c>
      <c r="G17" s="147">
        <f>SUMIFS('Data Repository Table'!$J:$J,'Data Repository Table'!$A:$A,"Financial Actual",'Data Repository Table'!$B:$B,'EBIT Analysis'!$B17,'Data Repository Table'!$C:$C,'EBIT Analysis'!$A17,'Data Repository Table'!$D:$D,'EBIT Analysis'!G$14)</f>
        <v>16135900.118999999</v>
      </c>
      <c r="H17" s="147">
        <f>SUMIFS('Data Repository Table'!$J:$J,'Data Repository Table'!$A:$A,"Financial Actual",'Data Repository Table'!$B:$B,'EBIT Analysis'!$B17,'Data Repository Table'!$C:$C,'EBIT Analysis'!$A17,'Data Repository Table'!$D:$D,'EBIT Analysis'!H$14)</f>
        <v>15151633.271999998</v>
      </c>
      <c r="I17" s="147">
        <f>SUMIFS('Data Repository Table'!$J:$J,'Data Repository Table'!$A:$A,"Financial Actual",'Data Repository Table'!$B:$B,'EBIT Analysis'!$B17,'Data Repository Table'!$C:$C,'EBIT Analysis'!$A17,'Data Repository Table'!$D:$D,'EBIT Analysis'!I$14)</f>
        <v>13832900.801999997</v>
      </c>
      <c r="J17" s="147">
        <f>SUMIFS('Data Repository Table'!$J:$J,'Data Repository Table'!$A:$A,"Financial Actual",'Data Repository Table'!$B:$B,'EBIT Analysis'!$B17,'Data Repository Table'!$C:$C,'EBIT Analysis'!$A17,'Data Repository Table'!$D:$D,'EBIT Analysis'!J$14)</f>
        <v>15562959.623999998</v>
      </c>
      <c r="K17" s="147">
        <f>SUMIFS('Data Repository Table'!$J:$J,'Data Repository Table'!$A:$A,"Financial Actual",'Data Repository Table'!$B:$B,'EBIT Analysis'!$B17,'Data Repository Table'!$C:$C,'EBIT Analysis'!$A17,'Data Repository Table'!$D:$D,'EBIT Analysis'!K$14)</f>
        <v>22354057.620000001</v>
      </c>
      <c r="L17" s="147">
        <f>SUMIFS('Data Repository Table'!$J:$J,'Data Repository Table'!$A:$A,"Financial Actual",'Data Repository Table'!$B:$B,'EBIT Analysis'!$B17,'Data Repository Table'!$C:$C,'EBIT Analysis'!$A17,'Data Repository Table'!$D:$D,'EBIT Analysis'!L$14)</f>
        <v>18580950.729999997</v>
      </c>
      <c r="M17" s="147">
        <f>SUMIFS('Data Repository Table'!$J:$J,'Data Repository Table'!$A:$A,"Financial Actual",'Data Repository Table'!$B:$B,'EBIT Analysis'!$B17,'Data Repository Table'!$C:$C,'EBIT Analysis'!$A17,'Data Repository Table'!$D:$D,'EBIT Analysis'!M$14)</f>
        <v>19644680.780999999</v>
      </c>
      <c r="N17" s="147">
        <f>SUMIFS('Data Repository Table'!$J:$J,'Data Repository Table'!$A:$A,"Financial Actual",'Data Repository Table'!$B:$B,'EBIT Analysis'!$B17,'Data Repository Table'!$C:$C,'EBIT Analysis'!$A17,'Data Repository Table'!$D:$D,'EBIT Analysis'!N$14)</f>
        <v>18268435.046</v>
      </c>
      <c r="O17" s="147">
        <f>SUMIFS('Data Repository Table'!$J:$J,'Data Repository Table'!$A:$A,"Financial Actual",'Data Repository Table'!$B:$B,'EBIT Analysis'!$B17,'Data Repository Table'!$C:$C,'EBIT Analysis'!$A17,'Data Repository Table'!$D:$D,'EBIT Analysis'!O$14)</f>
        <v>14627298.491999999</v>
      </c>
      <c r="P17" s="147">
        <f>SUMIFS('Data Repository Table'!$J:$J,'Data Repository Table'!$A:$A,"Financial Actual",'Data Repository Table'!$B:$B,'EBIT Analysis'!$B17,'Data Repository Table'!$C:$C,'EBIT Analysis'!$A17,'Data Repository Table'!$D:$D,'EBIT Analysis'!P$14)</f>
        <v>16164167.273999998</v>
      </c>
      <c r="Q17" s="154">
        <f t="shared" ref="Q17:Q18" si="0">SUM(E17:P17)</f>
        <v>202255349.16899997</v>
      </c>
    </row>
    <row r="18" spans="1:18" s="80" customFormat="1" ht="15" x14ac:dyDescent="0.25">
      <c r="A18" s="80" t="s">
        <v>48</v>
      </c>
      <c r="B18" s="80" t="s">
        <v>38</v>
      </c>
      <c r="E18" s="147">
        <f>SUMIFS('Data Repository Table'!$J:$J,'Data Repository Table'!$A:$A,"Financial Actual",'Data Repository Table'!$B:$B,'EBIT Analysis'!$B18,'Data Repository Table'!$C:$C,'EBIT Analysis'!$A18,'Data Repository Table'!$D:$D,'EBIT Analysis'!E$14)</f>
        <v>12716846.793</v>
      </c>
      <c r="F18" s="147">
        <f>SUMIFS('Data Repository Table'!$J:$J,'Data Repository Table'!$A:$A,"Financial Actual",'Data Repository Table'!$B:$B,'EBIT Analysis'!$B18,'Data Repository Table'!$C:$C,'EBIT Analysis'!$A18,'Data Repository Table'!$D:$D,'EBIT Analysis'!F$14)</f>
        <v>13050243.880999997</v>
      </c>
      <c r="G18" s="147">
        <f>SUMIFS('Data Repository Table'!$J:$J,'Data Repository Table'!$A:$A,"Financial Actual",'Data Repository Table'!$B:$B,'EBIT Analysis'!$B18,'Data Repository Table'!$C:$C,'EBIT Analysis'!$A18,'Data Repository Table'!$D:$D,'EBIT Analysis'!G$14)</f>
        <v>13235472.919</v>
      </c>
      <c r="H18" s="147">
        <f>SUMIFS('Data Repository Table'!$J:$J,'Data Repository Table'!$A:$A,"Financial Actual",'Data Repository Table'!$B:$B,'EBIT Analysis'!$B18,'Data Repository Table'!$C:$C,'EBIT Analysis'!$A18,'Data Repository Table'!$D:$D,'EBIT Analysis'!H$14)</f>
        <v>11815762.267000001</v>
      </c>
      <c r="I18" s="147">
        <f>SUMIFS('Data Repository Table'!$J:$J,'Data Repository Table'!$A:$A,"Financial Actual",'Data Repository Table'!$B:$B,'EBIT Analysis'!$B18,'Data Repository Table'!$C:$C,'EBIT Analysis'!$A18,'Data Repository Table'!$D:$D,'EBIT Analysis'!I$14)</f>
        <v>11881724.445</v>
      </c>
      <c r="J18" s="147">
        <f>SUMIFS('Data Repository Table'!$J:$J,'Data Repository Table'!$A:$A,"Financial Actual",'Data Repository Table'!$B:$B,'EBIT Analysis'!$B18,'Data Repository Table'!$C:$C,'EBIT Analysis'!$A18,'Data Repository Table'!$D:$D,'EBIT Analysis'!J$14)</f>
        <v>11127131.811999999</v>
      </c>
      <c r="K18" s="147">
        <f>SUMIFS('Data Repository Table'!$J:$J,'Data Repository Table'!$A:$A,"Financial Actual",'Data Repository Table'!$B:$B,'EBIT Analysis'!$B18,'Data Repository Table'!$C:$C,'EBIT Analysis'!$A18,'Data Repository Table'!$D:$D,'EBIT Analysis'!K$14)</f>
        <v>15491089.403999997</v>
      </c>
      <c r="L18" s="147">
        <f>SUMIFS('Data Repository Table'!$J:$J,'Data Repository Table'!$A:$A,"Financial Actual",'Data Repository Table'!$B:$B,'EBIT Analysis'!$B18,'Data Repository Table'!$C:$C,'EBIT Analysis'!$A18,'Data Repository Table'!$D:$D,'EBIT Analysis'!L$14)</f>
        <v>15776843.228999998</v>
      </c>
      <c r="M18" s="147">
        <f>SUMIFS('Data Repository Table'!$J:$J,'Data Repository Table'!$A:$A,"Financial Actual",'Data Repository Table'!$B:$B,'EBIT Analysis'!$B18,'Data Repository Table'!$C:$C,'EBIT Analysis'!$A18,'Data Repository Table'!$D:$D,'EBIT Analysis'!M$14)</f>
        <v>14151791.636999998</v>
      </c>
      <c r="N18" s="147">
        <f>SUMIFS('Data Repository Table'!$J:$J,'Data Repository Table'!$A:$A,"Financial Actual",'Data Repository Table'!$B:$B,'EBIT Analysis'!$B18,'Data Repository Table'!$C:$C,'EBIT Analysis'!$A18,'Data Repository Table'!$D:$D,'EBIT Analysis'!N$14)</f>
        <v>15011361.791999999</v>
      </c>
      <c r="O18" s="147">
        <f>SUMIFS('Data Repository Table'!$J:$J,'Data Repository Table'!$A:$A,"Financial Actual",'Data Repository Table'!$B:$B,'EBIT Analysis'!$B18,'Data Repository Table'!$C:$C,'EBIT Analysis'!$A18,'Data Repository Table'!$D:$D,'EBIT Analysis'!O$14)</f>
        <v>14286635.347000001</v>
      </c>
      <c r="P18" s="147">
        <f>SUMIFS('Data Repository Table'!$J:$J,'Data Repository Table'!$A:$A,"Financial Actual",'Data Repository Table'!$B:$B,'EBIT Analysis'!$B18,'Data Repository Table'!$C:$C,'EBIT Analysis'!$A18,'Data Repository Table'!$D:$D,'EBIT Analysis'!P$14)</f>
        <v>15120321.851</v>
      </c>
      <c r="Q18" s="154">
        <f t="shared" si="0"/>
        <v>163665225.377</v>
      </c>
    </row>
    <row r="19" spans="1:18" s="87" customFormat="1" ht="15" x14ac:dyDescent="0.25">
      <c r="E19" s="147"/>
      <c r="F19" s="147"/>
      <c r="G19" s="147"/>
      <c r="H19" s="147"/>
      <c r="I19" s="147"/>
      <c r="J19" s="147"/>
      <c r="K19" s="147"/>
      <c r="L19" s="147"/>
      <c r="M19" s="147"/>
      <c r="N19" s="147"/>
      <c r="O19" s="147"/>
      <c r="P19" s="147"/>
      <c r="Q19" s="154">
        <f>SUM(Q16:Q18)</f>
        <v>436865531.84415293</v>
      </c>
    </row>
    <row r="20" spans="1:18" ht="15" x14ac:dyDescent="0.25">
      <c r="A20" s="80" t="s">
        <v>39</v>
      </c>
      <c r="B20" s="80" t="s">
        <v>49</v>
      </c>
      <c r="E20" s="147">
        <f>SUMIFS('Data Repository Table'!$J:$J,'Data Repository Table'!$A:$A,"Financial Actual",'Data Repository Table'!$B:$B,'EBIT Analysis'!$B20,'Data Repository Table'!$C:$C,'EBIT Analysis'!$A20,'Data Repository Table'!$D:$D,'EBIT Analysis'!E$14)</f>
        <v>3458288.8701338647</v>
      </c>
      <c r="F20" s="147">
        <f>SUMIFS('Data Repository Table'!$J:$J,'Data Repository Table'!$A:$A,"Financial Actual",'Data Repository Table'!$B:$B,'EBIT Analysis'!$B20,'Data Repository Table'!$C:$C,'EBIT Analysis'!$A20,'Data Repository Table'!$D:$D,'EBIT Analysis'!F$14)</f>
        <v>4778353.3521016249</v>
      </c>
      <c r="G20" s="147">
        <f>SUMIFS('Data Repository Table'!$J:$J,'Data Repository Table'!$A:$A,"Financial Actual",'Data Repository Table'!$B:$B,'EBIT Analysis'!$B20,'Data Repository Table'!$C:$C,'EBIT Analysis'!$A20,'Data Repository Table'!$D:$D,'EBIT Analysis'!G$14)</f>
        <v>3741007.0627661142</v>
      </c>
      <c r="H20" s="147">
        <f>SUMIFS('Data Repository Table'!$J:$J,'Data Repository Table'!$A:$A,"Financial Actual",'Data Repository Table'!$B:$B,'EBIT Analysis'!$B20,'Data Repository Table'!$C:$C,'EBIT Analysis'!$A20,'Data Repository Table'!$D:$D,'EBIT Analysis'!H$14)</f>
        <v>3550828.7945508747</v>
      </c>
      <c r="I20" s="147">
        <f>SUMIFS('Data Repository Table'!$J:$J,'Data Repository Table'!$A:$A,"Financial Actual",'Data Repository Table'!$B:$B,'EBIT Analysis'!$B20,'Data Repository Table'!$C:$C,'EBIT Analysis'!$A20,'Data Repository Table'!$D:$D,'EBIT Analysis'!I$14)</f>
        <v>3646543.42684625</v>
      </c>
      <c r="J20" s="147">
        <f>SUMIFS('Data Repository Table'!$J:$J,'Data Repository Table'!$A:$A,"Financial Actual",'Data Repository Table'!$B:$B,'EBIT Analysis'!$B20,'Data Repository Table'!$C:$C,'EBIT Analysis'!$A20,'Data Repository Table'!$D:$D,'EBIT Analysis'!J$14)</f>
        <v>3507223.3581475001</v>
      </c>
      <c r="K20" s="147">
        <f>SUMIFS('Data Repository Table'!$J:$J,'Data Repository Table'!$A:$A,"Financial Actual",'Data Repository Table'!$B:$B,'EBIT Analysis'!$B20,'Data Repository Table'!$C:$C,'EBIT Analysis'!$A20,'Data Repository Table'!$D:$D,'EBIT Analysis'!K$14)</f>
        <v>5249820.3494999986</v>
      </c>
      <c r="L20" s="147">
        <f>SUMIFS('Data Repository Table'!$J:$J,'Data Repository Table'!$A:$A,"Financial Actual",'Data Repository Table'!$B:$B,'EBIT Analysis'!$B20,'Data Repository Table'!$C:$C,'EBIT Analysis'!$A20,'Data Repository Table'!$D:$D,'EBIT Analysis'!L$14)</f>
        <v>4419792.6823125007</v>
      </c>
      <c r="M20" s="147">
        <f>SUMIFS('Data Repository Table'!$J:$J,'Data Repository Table'!$A:$A,"Financial Actual",'Data Repository Table'!$B:$B,'EBIT Analysis'!$B20,'Data Repository Table'!$C:$C,'EBIT Analysis'!$A20,'Data Repository Table'!$D:$D,'EBIT Analysis'!M$14)</f>
        <v>4409725.4715</v>
      </c>
      <c r="N20" s="147">
        <f>SUMIFS('Data Repository Table'!$J:$J,'Data Repository Table'!$A:$A,"Financial Actual",'Data Repository Table'!$B:$B,'EBIT Analysis'!$B20,'Data Repository Table'!$C:$C,'EBIT Analysis'!$A20,'Data Repository Table'!$D:$D,'EBIT Analysis'!N$14)</f>
        <v>4419304.3184062503</v>
      </c>
      <c r="O20" s="147">
        <f>SUMIFS('Data Repository Table'!$J:$J,'Data Repository Table'!$A:$A,"Financial Actual",'Data Repository Table'!$B:$B,'EBIT Analysis'!$B20,'Data Repository Table'!$C:$C,'EBIT Analysis'!$A20,'Data Repository Table'!$D:$D,'EBIT Analysis'!O$14)</f>
        <v>4692799.18359375</v>
      </c>
      <c r="P20" s="147">
        <f>SUMIFS('Data Repository Table'!$J:$J,'Data Repository Table'!$A:$A,"Financial Actual",'Data Repository Table'!$B:$B,'EBIT Analysis'!$B20,'Data Repository Table'!$C:$C,'EBIT Analysis'!$A20,'Data Repository Table'!$D:$D,'EBIT Analysis'!P$14)</f>
        <v>5350137.2224687496</v>
      </c>
      <c r="Q20" s="154">
        <f t="shared" ref="Q20:Q22" si="1">SUM(E20:P20)</f>
        <v>51223824.092327476</v>
      </c>
      <c r="R20" s="185">
        <f>Q20/Q16</f>
        <v>0.72202205827053312</v>
      </c>
    </row>
    <row r="21" spans="1:18" ht="15" x14ac:dyDescent="0.25">
      <c r="A21" s="80" t="s">
        <v>47</v>
      </c>
      <c r="B21" s="80" t="s">
        <v>49</v>
      </c>
      <c r="E21" s="147">
        <f>SUMIFS('Data Repository Table'!$J:$J,'Data Repository Table'!$A:$A,"Financial Actual",'Data Repository Table'!$B:$B,'EBIT Analysis'!$B21,'Data Repository Table'!$C:$C,'EBIT Analysis'!$A21,'Data Repository Table'!$D:$D,'EBIT Analysis'!E$14)</f>
        <v>11339551.170386208</v>
      </c>
      <c r="F21" s="147">
        <f>SUMIFS('Data Repository Table'!$J:$J,'Data Repository Table'!$A:$A,"Financial Actual",'Data Repository Table'!$B:$B,'EBIT Analysis'!$B21,'Data Repository Table'!$C:$C,'EBIT Analysis'!$A21,'Data Repository Table'!$D:$D,'EBIT Analysis'!F$14)</f>
        <v>13660880.3343936</v>
      </c>
      <c r="G21" s="147">
        <f>SUMIFS('Data Repository Table'!$J:$J,'Data Repository Table'!$A:$A,"Financial Actual",'Data Repository Table'!$B:$B,'EBIT Analysis'!$B21,'Data Repository Table'!$C:$C,'EBIT Analysis'!$A21,'Data Repository Table'!$D:$D,'EBIT Analysis'!G$14)</f>
        <v>13806947.680280834</v>
      </c>
      <c r="H21" s="147">
        <f>SUMIFS('Data Repository Table'!$J:$J,'Data Repository Table'!$A:$A,"Financial Actual",'Data Repository Table'!$B:$B,'EBIT Analysis'!$B21,'Data Repository Table'!$C:$C,'EBIT Analysis'!$A21,'Data Repository Table'!$D:$D,'EBIT Analysis'!H$14)</f>
        <v>18511924.382331077</v>
      </c>
      <c r="I21" s="147">
        <f>SUMIFS('Data Repository Table'!$J:$J,'Data Repository Table'!$A:$A,"Financial Actual",'Data Repository Table'!$B:$B,'EBIT Analysis'!$B21,'Data Repository Table'!$C:$C,'EBIT Analysis'!$A21,'Data Repository Table'!$D:$D,'EBIT Analysis'!I$14)</f>
        <v>20025365.089240894</v>
      </c>
      <c r="J21" s="147">
        <f>SUMIFS('Data Repository Table'!$J:$J,'Data Repository Table'!$A:$A,"Financial Actual",'Data Repository Table'!$B:$B,'EBIT Analysis'!$B21,'Data Repository Table'!$C:$C,'EBIT Analysis'!$A21,'Data Repository Table'!$D:$D,'EBIT Analysis'!J$14)</f>
        <v>12958942.643539203</v>
      </c>
      <c r="K21" s="147">
        <f>SUMIFS('Data Repository Table'!$J:$J,'Data Repository Table'!$A:$A,"Financial Actual",'Data Repository Table'!$B:$B,'EBIT Analysis'!$B21,'Data Repository Table'!$C:$C,'EBIT Analysis'!$A21,'Data Repository Table'!$D:$D,'EBIT Analysis'!K$14)</f>
        <v>13987466.323076401</v>
      </c>
      <c r="L21" s="147">
        <f>SUMIFS('Data Repository Table'!$J:$J,'Data Repository Table'!$A:$A,"Financial Actual",'Data Repository Table'!$B:$B,'EBIT Analysis'!$B21,'Data Repository Table'!$C:$C,'EBIT Analysis'!$A21,'Data Repository Table'!$D:$D,'EBIT Analysis'!L$14)</f>
        <v>16468493.156715602</v>
      </c>
      <c r="M21" s="147">
        <f>SUMIFS('Data Repository Table'!$J:$J,'Data Repository Table'!$A:$A,"Financial Actual",'Data Repository Table'!$B:$B,'EBIT Analysis'!$B21,'Data Repository Table'!$C:$C,'EBIT Analysis'!$A21,'Data Repository Table'!$D:$D,'EBIT Analysis'!M$14)</f>
        <v>15013580.580213603</v>
      </c>
      <c r="N21" s="147">
        <f>SUMIFS('Data Repository Table'!$J:$J,'Data Repository Table'!$A:$A,"Financial Actual",'Data Repository Table'!$B:$B,'EBIT Analysis'!$B21,'Data Repository Table'!$C:$C,'EBIT Analysis'!$A21,'Data Repository Table'!$D:$D,'EBIT Analysis'!N$14)</f>
        <v>16135503.054039603</v>
      </c>
      <c r="O21" s="147">
        <f>SUMIFS('Data Repository Table'!$J:$J,'Data Repository Table'!$A:$A,"Financial Actual",'Data Repository Table'!$B:$B,'EBIT Analysis'!$B21,'Data Repository Table'!$C:$C,'EBIT Analysis'!$A21,'Data Repository Table'!$D:$D,'EBIT Analysis'!O$14)</f>
        <v>18921373.302216005</v>
      </c>
      <c r="P21" s="147">
        <f>SUMIFS('Data Repository Table'!$J:$J,'Data Repository Table'!$A:$A,"Financial Actual",'Data Repository Table'!$B:$B,'EBIT Analysis'!$B21,'Data Repository Table'!$C:$C,'EBIT Analysis'!$A21,'Data Repository Table'!$D:$D,'EBIT Analysis'!P$14)</f>
        <v>8489071.3235327993</v>
      </c>
      <c r="Q21" s="154">
        <f t="shared" si="1"/>
        <v>179319099.03996581</v>
      </c>
      <c r="R21" s="185">
        <f t="shared" ref="R21:R22" si="2">Q21/Q17</f>
        <v>0.88659755985059685</v>
      </c>
    </row>
    <row r="22" spans="1:18" ht="15" x14ac:dyDescent="0.25">
      <c r="A22" s="80" t="s">
        <v>48</v>
      </c>
      <c r="B22" s="80" t="s">
        <v>49</v>
      </c>
      <c r="E22" s="147">
        <f>SUMIFS('Data Repository Table'!$J:$J,'Data Repository Table'!$A:$A,"Financial Actual",'Data Repository Table'!$B:$B,'EBIT Analysis'!$B22,'Data Repository Table'!$C:$C,'EBIT Analysis'!$A22,'Data Repository Table'!$D:$D,'EBIT Analysis'!E$14)</f>
        <v>8168998.5802924205</v>
      </c>
      <c r="F22" s="147">
        <f>SUMIFS('Data Repository Table'!$J:$J,'Data Repository Table'!$A:$A,"Financial Actual",'Data Repository Table'!$B:$B,'EBIT Analysis'!$B22,'Data Repository Table'!$C:$C,'EBIT Analysis'!$A22,'Data Repository Table'!$D:$D,'EBIT Analysis'!F$14)</f>
        <v>6508016.2729576789</v>
      </c>
      <c r="G22" s="147">
        <f>SUMIFS('Data Repository Table'!$J:$J,'Data Repository Table'!$A:$A,"Financial Actual",'Data Repository Table'!$B:$B,'EBIT Analysis'!$B22,'Data Repository Table'!$C:$C,'EBIT Analysis'!$A22,'Data Repository Table'!$D:$D,'EBIT Analysis'!G$14)</f>
        <v>8797296.0201469176</v>
      </c>
      <c r="H22" s="147">
        <f>SUMIFS('Data Repository Table'!$J:$J,'Data Repository Table'!$A:$A,"Financial Actual",'Data Repository Table'!$B:$B,'EBIT Analysis'!$B22,'Data Repository Table'!$C:$C,'EBIT Analysis'!$A22,'Data Repository Table'!$D:$D,'EBIT Analysis'!H$14)</f>
        <v>7399801.6649996387</v>
      </c>
      <c r="I22" s="147">
        <f>SUMIFS('Data Repository Table'!$J:$J,'Data Repository Table'!$A:$A,"Financial Actual",'Data Repository Table'!$B:$B,'EBIT Analysis'!$B22,'Data Repository Table'!$C:$C,'EBIT Analysis'!$A22,'Data Repository Table'!$D:$D,'EBIT Analysis'!I$14)</f>
        <v>6292597.87327509</v>
      </c>
      <c r="J22" s="147">
        <f>SUMIFS('Data Repository Table'!$J:$J,'Data Repository Table'!$A:$A,"Financial Actual",'Data Repository Table'!$B:$B,'EBIT Analysis'!$B22,'Data Repository Table'!$C:$C,'EBIT Analysis'!$A22,'Data Repository Table'!$D:$D,'EBIT Analysis'!J$14)</f>
        <v>5862551.4695474999</v>
      </c>
      <c r="K22" s="147">
        <f>SUMIFS('Data Repository Table'!$J:$J,'Data Repository Table'!$A:$A,"Financial Actual",'Data Repository Table'!$B:$B,'EBIT Analysis'!$B22,'Data Repository Table'!$C:$C,'EBIT Analysis'!$A22,'Data Repository Table'!$D:$D,'EBIT Analysis'!K$14)</f>
        <v>7198677.8148285002</v>
      </c>
      <c r="L22" s="147">
        <f>SUMIFS('Data Repository Table'!$J:$J,'Data Repository Table'!$A:$A,"Financial Actual",'Data Repository Table'!$B:$B,'EBIT Analysis'!$B22,'Data Repository Table'!$C:$C,'EBIT Analysis'!$A22,'Data Repository Table'!$D:$D,'EBIT Analysis'!L$14)</f>
        <v>7481708.9511677492</v>
      </c>
      <c r="M22" s="147">
        <f>SUMIFS('Data Repository Table'!$J:$J,'Data Repository Table'!$A:$A,"Financial Actual",'Data Repository Table'!$B:$B,'EBIT Analysis'!$B22,'Data Repository Table'!$C:$C,'EBIT Analysis'!$A22,'Data Repository Table'!$D:$D,'EBIT Analysis'!M$14)</f>
        <v>8690888.6165351253</v>
      </c>
      <c r="N22" s="147">
        <f>SUMIFS('Data Repository Table'!$J:$J,'Data Repository Table'!$A:$A,"Financial Actual",'Data Repository Table'!$B:$B,'EBIT Analysis'!$B22,'Data Repository Table'!$C:$C,'EBIT Analysis'!$A22,'Data Repository Table'!$D:$D,'EBIT Analysis'!N$14)</f>
        <v>6732277.631081</v>
      </c>
      <c r="O22" s="147">
        <f>SUMIFS('Data Repository Table'!$J:$J,'Data Repository Table'!$A:$A,"Financial Actual",'Data Repository Table'!$B:$B,'EBIT Analysis'!$B22,'Data Repository Table'!$C:$C,'EBIT Analysis'!$A22,'Data Repository Table'!$D:$D,'EBIT Analysis'!O$14)</f>
        <v>8110761.1219654996</v>
      </c>
      <c r="P22" s="147">
        <f>SUMIFS('Data Repository Table'!$J:$J,'Data Repository Table'!$A:$A,"Financial Actual",'Data Repository Table'!$B:$B,'EBIT Analysis'!$B22,'Data Repository Table'!$C:$C,'EBIT Analysis'!$A22,'Data Repository Table'!$D:$D,'EBIT Analysis'!P$14)</f>
        <v>9479913.2630085014</v>
      </c>
      <c r="Q22" s="154">
        <f t="shared" si="1"/>
        <v>90723489.27980563</v>
      </c>
      <c r="R22" s="185">
        <f t="shared" si="2"/>
        <v>0.55432355328277982</v>
      </c>
    </row>
    <row r="23" spans="1:18" s="84" customFormat="1" ht="15" x14ac:dyDescent="0.25">
      <c r="E23" s="155"/>
      <c r="F23" s="155"/>
      <c r="G23" s="155"/>
      <c r="H23" s="155"/>
      <c r="I23" s="155"/>
      <c r="J23" s="155"/>
      <c r="K23" s="155"/>
      <c r="L23" s="155"/>
      <c r="M23" s="155"/>
      <c r="N23" s="155"/>
      <c r="O23" s="155"/>
      <c r="P23" s="155"/>
      <c r="Q23" s="154"/>
    </row>
    <row r="24" spans="1:18" ht="15" x14ac:dyDescent="0.25">
      <c r="A24" s="80" t="s">
        <v>39</v>
      </c>
      <c r="B24" s="80" t="s">
        <v>123</v>
      </c>
      <c r="E24" s="154">
        <f>E16-E20</f>
        <v>2456292.3275362095</v>
      </c>
      <c r="F24" s="154">
        <f t="shared" ref="F24:P24" si="3">F16-F20</f>
        <v>918310.88787430618</v>
      </c>
      <c r="G24" s="154">
        <f t="shared" si="3"/>
        <v>1519674.7670411356</v>
      </c>
      <c r="H24" s="154">
        <f t="shared" si="3"/>
        <v>1671126.6978958244</v>
      </c>
      <c r="I24" s="154">
        <f t="shared" si="3"/>
        <v>1867603.7439484252</v>
      </c>
      <c r="J24" s="154">
        <f t="shared" si="3"/>
        <v>1873668.8420387572</v>
      </c>
      <c r="K24" s="154">
        <f t="shared" si="3"/>
        <v>2572779.3705296321</v>
      </c>
      <c r="L24" s="154">
        <f t="shared" si="3"/>
        <v>2504531.9499788238</v>
      </c>
      <c r="M24" s="154">
        <f t="shared" si="3"/>
        <v>2888063.9198026378</v>
      </c>
      <c r="N24" s="154">
        <f t="shared" si="3"/>
        <v>912936.10019635595</v>
      </c>
      <c r="O24" s="154">
        <f t="shared" si="3"/>
        <v>702117.95209483802</v>
      </c>
      <c r="P24" s="154">
        <f t="shared" si="3"/>
        <v>-165973.35311146174</v>
      </c>
      <c r="Q24" s="154">
        <f t="shared" ref="Q24" si="4">Q16-Q20</f>
        <v>19721133.205825478</v>
      </c>
    </row>
    <row r="25" spans="1:18" ht="15" x14ac:dyDescent="0.25">
      <c r="A25" s="80" t="s">
        <v>47</v>
      </c>
      <c r="B25" s="80" t="s">
        <v>123</v>
      </c>
      <c r="E25" s="154">
        <f t="shared" ref="E25:Q26" si="5">E17-E21</f>
        <v>5988499.8026137892</v>
      </c>
      <c r="F25" s="154">
        <f t="shared" si="5"/>
        <v>943434.10160639696</v>
      </c>
      <c r="G25" s="154">
        <f t="shared" si="5"/>
        <v>2328952.4387191646</v>
      </c>
      <c r="H25" s="154">
        <f t="shared" si="5"/>
        <v>-3360291.110331079</v>
      </c>
      <c r="I25" s="154">
        <f t="shared" si="5"/>
        <v>-6192464.2872408964</v>
      </c>
      <c r="J25" s="154">
        <f t="shared" si="5"/>
        <v>2604016.9804607946</v>
      </c>
      <c r="K25" s="154">
        <f t="shared" si="5"/>
        <v>8366591.2969236001</v>
      </c>
      <c r="L25" s="154">
        <f t="shared" si="5"/>
        <v>2112457.573284395</v>
      </c>
      <c r="M25" s="154">
        <f t="shared" si="5"/>
        <v>4631100.2007863969</v>
      </c>
      <c r="N25" s="154">
        <f t="shared" si="5"/>
        <v>2132931.991960397</v>
      </c>
      <c r="O25" s="154">
        <f t="shared" si="5"/>
        <v>-4294074.8102160059</v>
      </c>
      <c r="P25" s="154">
        <f t="shared" si="5"/>
        <v>7675095.9504671991</v>
      </c>
      <c r="Q25" s="154">
        <f t="shared" si="5"/>
        <v>22936250.129034162</v>
      </c>
    </row>
    <row r="26" spans="1:18" ht="15" x14ac:dyDescent="0.25">
      <c r="A26" s="80" t="s">
        <v>48</v>
      </c>
      <c r="B26" s="80" t="s">
        <v>123</v>
      </c>
      <c r="E26" s="154">
        <f t="shared" si="5"/>
        <v>4547848.2127075791</v>
      </c>
      <c r="F26" s="154">
        <f t="shared" si="5"/>
        <v>6542227.6080423184</v>
      </c>
      <c r="G26" s="154">
        <f t="shared" si="5"/>
        <v>4438176.8988530822</v>
      </c>
      <c r="H26" s="154">
        <f t="shared" si="5"/>
        <v>4415960.6020003622</v>
      </c>
      <c r="I26" s="154">
        <f t="shared" si="5"/>
        <v>5589126.5717249103</v>
      </c>
      <c r="J26" s="154">
        <f t="shared" si="5"/>
        <v>5264580.3424524991</v>
      </c>
      <c r="K26" s="154">
        <f t="shared" si="5"/>
        <v>8292411.5891714972</v>
      </c>
      <c r="L26" s="154">
        <f t="shared" si="5"/>
        <v>8295134.2778322492</v>
      </c>
      <c r="M26" s="154">
        <f t="shared" si="5"/>
        <v>5460903.0204648729</v>
      </c>
      <c r="N26" s="154">
        <f t="shared" si="5"/>
        <v>8279084.1609189995</v>
      </c>
      <c r="O26" s="154">
        <f t="shared" si="5"/>
        <v>6175874.2250345014</v>
      </c>
      <c r="P26" s="154">
        <f t="shared" si="5"/>
        <v>5640408.5879914984</v>
      </c>
      <c r="Q26" s="154">
        <f t="shared" si="5"/>
        <v>72941736.097194374</v>
      </c>
    </row>
    <row r="27" spans="1:18" ht="15" x14ac:dyDescent="0.25">
      <c r="E27" s="138"/>
      <c r="F27" s="138"/>
      <c r="G27" s="138"/>
      <c r="H27" s="138"/>
      <c r="I27" s="138"/>
      <c r="J27" s="138"/>
      <c r="K27" s="138"/>
      <c r="L27" s="138"/>
      <c r="M27" s="138"/>
      <c r="N27" s="138"/>
      <c r="O27" s="138"/>
      <c r="P27" s="138"/>
      <c r="Q27" s="154">
        <f>SUM(Q24:Q26)</f>
        <v>115599119.43205401</v>
      </c>
      <c r="R27" s="185"/>
    </row>
    <row r="28" spans="1:18" ht="15" x14ac:dyDescent="0.25">
      <c r="A28" s="80" t="s">
        <v>39</v>
      </c>
      <c r="B28" s="80" t="s">
        <v>124</v>
      </c>
      <c r="E28" s="161">
        <f>E24/E16</f>
        <v>0.41529437933894875</v>
      </c>
      <c r="F28" s="161">
        <f t="shared" ref="F28:P28" si="6">F24/F16</f>
        <v>0.16120151183040166</v>
      </c>
      <c r="G28" s="161">
        <f t="shared" si="6"/>
        <v>0.28887410723655493</v>
      </c>
      <c r="H28" s="161">
        <f t="shared" si="6"/>
        <v>0.32001932998338012</v>
      </c>
      <c r="I28" s="161">
        <f t="shared" si="6"/>
        <v>0.33869312626258291</v>
      </c>
      <c r="J28" s="161">
        <f t="shared" si="6"/>
        <v>0.34820783846476255</v>
      </c>
      <c r="K28" s="161">
        <f t="shared" si="6"/>
        <v>0.32889058147025918</v>
      </c>
      <c r="L28" s="161">
        <f t="shared" si="6"/>
        <v>0.36170053874987812</v>
      </c>
      <c r="M28" s="161">
        <f t="shared" si="6"/>
        <v>0.3957450352355435</v>
      </c>
      <c r="N28" s="161">
        <f t="shared" si="6"/>
        <v>0.17121060352256295</v>
      </c>
      <c r="O28" s="161">
        <f t="shared" si="6"/>
        <v>0.13014434409940612</v>
      </c>
      <c r="P28" s="161">
        <f t="shared" si="6"/>
        <v>-3.2015452692863752E-2</v>
      </c>
      <c r="Q28" s="182">
        <f>Q24/Q16</f>
        <v>0.27797794172946688</v>
      </c>
    </row>
    <row r="29" spans="1:18" ht="15" x14ac:dyDescent="0.25">
      <c r="A29" s="80" t="s">
        <v>47</v>
      </c>
      <c r="B29" s="80" t="s">
        <v>124</v>
      </c>
      <c r="E29" s="161">
        <f t="shared" ref="E29:P30" si="7">E25/E17</f>
        <v>0.3455956940538133</v>
      </c>
      <c r="F29" s="161">
        <f t="shared" si="7"/>
        <v>6.4599684274176436E-2</v>
      </c>
      <c r="G29" s="161">
        <f t="shared" si="7"/>
        <v>0.14433359289184161</v>
      </c>
      <c r="H29" s="161">
        <f t="shared" si="7"/>
        <v>-0.22177748431522884</v>
      </c>
      <c r="I29" s="161">
        <f t="shared" si="7"/>
        <v>-0.44766201795834271</v>
      </c>
      <c r="J29" s="161">
        <f t="shared" si="7"/>
        <v>0.16732145063494736</v>
      </c>
      <c r="K29" s="161">
        <f t="shared" si="7"/>
        <v>0.37427618015254988</v>
      </c>
      <c r="L29" s="161">
        <f t="shared" si="7"/>
        <v>0.11368942332287189</v>
      </c>
      <c r="M29" s="161">
        <f t="shared" si="7"/>
        <v>0.23574321478746135</v>
      </c>
      <c r="N29" s="161">
        <f t="shared" si="7"/>
        <v>0.11675504697526991</v>
      </c>
      <c r="O29" s="161">
        <f t="shared" si="7"/>
        <v>-0.29356581548975247</v>
      </c>
      <c r="P29" s="161">
        <f t="shared" si="7"/>
        <v>0.47482161130642109</v>
      </c>
      <c r="Q29" s="182">
        <f t="shared" ref="Q29:Q30" si="8">Q25/Q17</f>
        <v>0.11340244014940318</v>
      </c>
    </row>
    <row r="30" spans="1:18" ht="15" x14ac:dyDescent="0.25">
      <c r="A30" s="80" t="s">
        <v>48</v>
      </c>
      <c r="B30" s="80" t="s">
        <v>124</v>
      </c>
      <c r="E30" s="161">
        <f t="shared" si="7"/>
        <v>0.35762388953297342</v>
      </c>
      <c r="F30" s="161">
        <f t="shared" si="7"/>
        <v>0.5013107546263732</v>
      </c>
      <c r="G30" s="161">
        <f t="shared" si="7"/>
        <v>0.33532439120342417</v>
      </c>
      <c r="H30" s="161">
        <f t="shared" si="7"/>
        <v>0.37373471996246976</v>
      </c>
      <c r="I30" s="161">
        <f t="shared" si="7"/>
        <v>0.47039691903281722</v>
      </c>
      <c r="J30" s="161">
        <f t="shared" si="7"/>
        <v>0.47313004208100951</v>
      </c>
      <c r="K30" s="161">
        <f t="shared" si="7"/>
        <v>0.5353020289864372</v>
      </c>
      <c r="L30" s="161">
        <f t="shared" si="7"/>
        <v>0.52577909011510338</v>
      </c>
      <c r="M30" s="161">
        <f t="shared" si="7"/>
        <v>0.38588068285200638</v>
      </c>
      <c r="N30" s="161">
        <f t="shared" si="7"/>
        <v>0.55152119278952894</v>
      </c>
      <c r="O30" s="161">
        <f t="shared" si="7"/>
        <v>0.43228332459198315</v>
      </c>
      <c r="P30" s="161">
        <f t="shared" si="7"/>
        <v>0.37303495544431575</v>
      </c>
      <c r="Q30" s="182">
        <f t="shared" si="8"/>
        <v>0.44567644671722018</v>
      </c>
    </row>
    <row r="32" spans="1:18" hidden="1" x14ac:dyDescent="0.2"/>
    <row r="33" hidden="1" x14ac:dyDescent="0.2"/>
    <row r="34" hidden="1" x14ac:dyDescent="0.2"/>
    <row r="35" hidden="1" x14ac:dyDescent="0.2"/>
    <row r="36" hidden="1" x14ac:dyDescent="0.2"/>
    <row r="37" hidden="1" x14ac:dyDescent="0.2"/>
    <row r="38" hidden="1" x14ac:dyDescent="0.2"/>
    <row r="39" hidden="1" x14ac:dyDescent="0.2"/>
    <row r="40" hidden="1" x14ac:dyDescent="0.2"/>
    <row r="41" hidden="1" x14ac:dyDescent="0.2"/>
    <row r="42" hidden="1" x14ac:dyDescent="0.2"/>
    <row r="43" hidden="1" x14ac:dyDescent="0.2"/>
    <row r="44" hidden="1" x14ac:dyDescent="0.2"/>
    <row r="45" hidden="1" x14ac:dyDescent="0.2"/>
    <row r="46" hidden="1" x14ac:dyDescent="0.2"/>
    <row r="47" hidden="1" x14ac:dyDescent="0.2"/>
    <row r="48" hidden="1" x14ac:dyDescent="0.2"/>
    <row r="49" spans="1:22" hidden="1" x14ac:dyDescent="0.2"/>
    <row r="50" spans="1:22" hidden="1" x14ac:dyDescent="0.2"/>
    <row r="51" spans="1:22" hidden="1" x14ac:dyDescent="0.2"/>
    <row r="53" spans="1:22" ht="20.100000000000001" customHeight="1" x14ac:dyDescent="0.25">
      <c r="A53" s="113"/>
      <c r="B53" s="25"/>
      <c r="C53" s="25"/>
      <c r="D53" s="25"/>
      <c r="E53" s="25"/>
      <c r="F53" s="25"/>
      <c r="G53" s="25"/>
      <c r="H53" s="25"/>
      <c r="I53" s="25"/>
      <c r="J53" s="25"/>
      <c r="K53" s="25"/>
      <c r="L53" s="25"/>
      <c r="M53" s="25"/>
      <c r="N53" s="25"/>
      <c r="O53" s="25"/>
      <c r="P53" s="25"/>
    </row>
    <row r="54" spans="1:22" customFormat="1" ht="140.44999999999999" customHeight="1" x14ac:dyDescent="0.25">
      <c r="A54" s="207" t="s">
        <v>125</v>
      </c>
      <c r="B54" s="208"/>
      <c r="C54" s="208"/>
      <c r="D54" s="208"/>
      <c r="E54" s="208"/>
      <c r="F54" s="208"/>
      <c r="G54" s="208"/>
      <c r="H54" s="208"/>
      <c r="I54" s="208"/>
      <c r="J54" s="208"/>
      <c r="K54" s="208"/>
      <c r="L54" s="208"/>
      <c r="M54" s="208"/>
      <c r="N54" s="208"/>
      <c r="O54" s="208"/>
      <c r="P54" s="208"/>
      <c r="Q54" s="208"/>
      <c r="R54" s="208"/>
      <c r="S54" s="208"/>
      <c r="T54" s="208"/>
      <c r="U54" s="208"/>
      <c r="V54" s="97"/>
    </row>
    <row r="55" spans="1:22" customFormat="1" ht="26.25" customHeight="1" x14ac:dyDescent="0.25">
      <c r="A55" s="184" t="s">
        <v>126</v>
      </c>
      <c r="B55" s="150"/>
      <c r="C55" s="150"/>
      <c r="D55" s="150"/>
      <c r="E55" s="139"/>
      <c r="F55" s="139"/>
      <c r="G55" s="139"/>
      <c r="H55" s="139"/>
      <c r="I55" s="139"/>
      <c r="J55" s="139"/>
      <c r="K55" s="139"/>
      <c r="L55" s="139"/>
      <c r="M55" s="139"/>
      <c r="N55" s="139"/>
      <c r="O55" s="139"/>
      <c r="P55" s="139"/>
      <c r="Q55" s="139"/>
      <c r="R55" s="139"/>
      <c r="S55" s="139"/>
      <c r="T55" s="139"/>
      <c r="U55" s="139"/>
      <c r="V55" s="97"/>
    </row>
    <row r="57" spans="1:22" s="84" customFormat="1" x14ac:dyDescent="0.2">
      <c r="A57" s="85" t="s">
        <v>20</v>
      </c>
      <c r="B57" s="85" t="s">
        <v>77</v>
      </c>
      <c r="C57" s="85" t="s">
        <v>50</v>
      </c>
      <c r="D57" s="85" t="s">
        <v>95</v>
      </c>
      <c r="E57" s="93">
        <v>41456</v>
      </c>
      <c r="F57" s="93">
        <v>41487</v>
      </c>
      <c r="G57" s="93">
        <v>41518</v>
      </c>
      <c r="H57" s="93">
        <v>41548</v>
      </c>
      <c r="I57" s="93">
        <v>41579</v>
      </c>
      <c r="J57" s="93">
        <v>41609</v>
      </c>
      <c r="K57" s="93">
        <v>41640</v>
      </c>
      <c r="L57" s="93">
        <v>41671</v>
      </c>
      <c r="M57" s="93">
        <v>41699</v>
      </c>
      <c r="N57" s="93">
        <v>41730</v>
      </c>
      <c r="O57" s="93">
        <v>41760</v>
      </c>
      <c r="P57" s="93">
        <v>41791</v>
      </c>
      <c r="Q57" s="153" t="s">
        <v>79</v>
      </c>
    </row>
    <row r="58" spans="1:22" s="84" customFormat="1" x14ac:dyDescent="0.2">
      <c r="A58" s="85"/>
      <c r="B58" s="85"/>
      <c r="C58" s="85"/>
      <c r="D58" s="85"/>
      <c r="E58" s="95"/>
      <c r="F58" s="95"/>
      <c r="G58" s="95"/>
      <c r="H58" s="95"/>
      <c r="I58" s="95"/>
      <c r="J58" s="95"/>
      <c r="K58" s="95"/>
      <c r="L58" s="95"/>
      <c r="M58" s="95"/>
      <c r="N58" s="95"/>
      <c r="O58" s="95"/>
      <c r="P58" s="95"/>
      <c r="Q58" s="96"/>
    </row>
    <row r="59" spans="1:22" x14ac:dyDescent="0.2">
      <c r="A59" s="80" t="s">
        <v>39</v>
      </c>
      <c r="B59" s="80" t="s">
        <v>123</v>
      </c>
      <c r="E59" s="183">
        <f>E24</f>
        <v>2456292.3275362095</v>
      </c>
      <c r="F59" s="183">
        <f t="shared" ref="F59:P59" si="9">F24</f>
        <v>918310.88787430618</v>
      </c>
      <c r="G59" s="183">
        <f t="shared" si="9"/>
        <v>1519674.7670411356</v>
      </c>
      <c r="H59" s="183">
        <f t="shared" si="9"/>
        <v>1671126.6978958244</v>
      </c>
      <c r="I59" s="183">
        <f t="shared" si="9"/>
        <v>1867603.7439484252</v>
      </c>
      <c r="J59" s="183">
        <f t="shared" si="9"/>
        <v>1873668.8420387572</v>
      </c>
      <c r="K59" s="183">
        <f t="shared" si="9"/>
        <v>2572779.3705296321</v>
      </c>
      <c r="L59" s="183">
        <f t="shared" si="9"/>
        <v>2504531.9499788238</v>
      </c>
      <c r="M59" s="183">
        <f t="shared" si="9"/>
        <v>2888063.9198026378</v>
      </c>
      <c r="N59" s="183">
        <f t="shared" si="9"/>
        <v>912936.10019635595</v>
      </c>
      <c r="O59" s="183">
        <f t="shared" si="9"/>
        <v>702117.95209483802</v>
      </c>
      <c r="P59" s="183">
        <f t="shared" si="9"/>
        <v>-165973.35311146174</v>
      </c>
      <c r="Q59" s="183">
        <f>SUM(E59:P59)</f>
        <v>19721133.205825485</v>
      </c>
    </row>
    <row r="60" spans="1:22" x14ac:dyDescent="0.2">
      <c r="A60" s="80" t="s">
        <v>47</v>
      </c>
      <c r="B60" s="80" t="s">
        <v>123</v>
      </c>
      <c r="E60" s="183">
        <f>E25</f>
        <v>5988499.8026137892</v>
      </c>
      <c r="F60" s="183">
        <f t="shared" ref="F60:P60" si="10">F25</f>
        <v>943434.10160639696</v>
      </c>
      <c r="G60" s="183">
        <f t="shared" si="10"/>
        <v>2328952.4387191646</v>
      </c>
      <c r="H60" s="183">
        <f t="shared" si="10"/>
        <v>-3360291.110331079</v>
      </c>
      <c r="I60" s="183">
        <f t="shared" si="10"/>
        <v>-6192464.2872408964</v>
      </c>
      <c r="J60" s="183">
        <f t="shared" si="10"/>
        <v>2604016.9804607946</v>
      </c>
      <c r="K60" s="183">
        <f t="shared" si="10"/>
        <v>8366591.2969236001</v>
      </c>
      <c r="L60" s="183">
        <f t="shared" si="10"/>
        <v>2112457.573284395</v>
      </c>
      <c r="M60" s="183">
        <f t="shared" si="10"/>
        <v>4631100.2007863969</v>
      </c>
      <c r="N60" s="183">
        <f t="shared" si="10"/>
        <v>2132931.991960397</v>
      </c>
      <c r="O60" s="183">
        <f t="shared" si="10"/>
        <v>-4294074.8102160059</v>
      </c>
      <c r="P60" s="183">
        <f t="shared" si="10"/>
        <v>7675095.9504671991</v>
      </c>
      <c r="Q60" s="183">
        <f t="shared" ref="Q60:Q61" si="11">SUM(E60:P60)</f>
        <v>22936250.12903415</v>
      </c>
    </row>
    <row r="61" spans="1:22" x14ac:dyDescent="0.2">
      <c r="A61" s="80" t="s">
        <v>48</v>
      </c>
      <c r="B61" s="80" t="s">
        <v>123</v>
      </c>
      <c r="E61" s="183">
        <f>E26</f>
        <v>4547848.2127075791</v>
      </c>
      <c r="F61" s="183">
        <f t="shared" ref="F61:P61" si="12">F26</f>
        <v>6542227.6080423184</v>
      </c>
      <c r="G61" s="183">
        <f t="shared" si="12"/>
        <v>4438176.8988530822</v>
      </c>
      <c r="H61" s="183">
        <f t="shared" si="12"/>
        <v>4415960.6020003622</v>
      </c>
      <c r="I61" s="183">
        <f t="shared" si="12"/>
        <v>5589126.5717249103</v>
      </c>
      <c r="J61" s="183">
        <f t="shared" si="12"/>
        <v>5264580.3424524991</v>
      </c>
      <c r="K61" s="183">
        <f t="shared" si="12"/>
        <v>8292411.5891714972</v>
      </c>
      <c r="L61" s="183">
        <f t="shared" si="12"/>
        <v>8295134.2778322492</v>
      </c>
      <c r="M61" s="183">
        <f t="shared" si="12"/>
        <v>5460903.0204648729</v>
      </c>
      <c r="N61" s="183">
        <f t="shared" si="12"/>
        <v>8279084.1609189995</v>
      </c>
      <c r="O61" s="183">
        <f t="shared" si="12"/>
        <v>6175874.2250345014</v>
      </c>
      <c r="P61" s="183">
        <f t="shared" si="12"/>
        <v>5640408.5879914984</v>
      </c>
      <c r="Q61" s="183">
        <f t="shared" si="11"/>
        <v>72941736.097194374</v>
      </c>
    </row>
  </sheetData>
  <mergeCells count="3">
    <mergeCell ref="A4:R4"/>
    <mergeCell ref="A12:U12"/>
    <mergeCell ref="A54:U54"/>
  </mergeCells>
  <conditionalFormatting sqref="E16:P22">
    <cfRule type="colorScale" priority="5">
      <colorScale>
        <cfvo type="min"/>
        <cfvo type="percentile" val="50"/>
        <cfvo type="max"/>
        <color rgb="FFF8696B"/>
        <color rgb="FFFCFCFF"/>
        <color rgb="FF5A8AC6"/>
      </colorScale>
    </cfRule>
  </conditionalFormatting>
  <conditionalFormatting sqref="E24:Q26">
    <cfRule type="colorScale" priority="7">
      <colorScale>
        <cfvo type="min"/>
        <cfvo type="percentile" val="50"/>
        <cfvo type="max"/>
        <color rgb="FFF8696B"/>
        <color rgb="FFFCFCFF"/>
        <color rgb="FF5A8AC6"/>
      </colorScale>
    </cfRule>
  </conditionalFormatting>
  <conditionalFormatting sqref="E28:Q30">
    <cfRule type="colorScale" priority="1">
      <colorScale>
        <cfvo type="min"/>
        <cfvo type="percentile" val="50"/>
        <cfvo type="max"/>
        <color rgb="FFF8696B"/>
        <color rgb="FFFCFCFF"/>
        <color rgb="FF5A8AC6"/>
      </colorScale>
    </cfRule>
  </conditionalFormatting>
  <conditionalFormatting sqref="Q16:Q23">
    <cfRule type="colorScale" priority="3">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2578125" defaultRowHeight="15" customHeight="1" x14ac:dyDescent="0.2"/>
  <cols>
    <col min="1" max="14" width="26.85546875" style="2" customWidth="1"/>
    <col min="15" max="22" width="8.7109375" style="2" customWidth="1"/>
    <col min="23" max="16384" width="14.42578125" style="2"/>
  </cols>
  <sheetData>
    <row r="1" spans="1:22" s="21" customFormat="1" ht="42.6" customHeight="1" x14ac:dyDescent="0.3">
      <c r="A1" s="211" t="s">
        <v>127</v>
      </c>
      <c r="B1" s="212"/>
      <c r="C1" s="212"/>
      <c r="D1" s="212"/>
      <c r="E1" s="212"/>
      <c r="F1" s="41"/>
      <c r="G1" s="41"/>
      <c r="H1" s="41"/>
      <c r="I1" s="41"/>
      <c r="J1" s="41"/>
      <c r="K1" s="41"/>
      <c r="L1" s="41"/>
      <c r="M1" s="41"/>
      <c r="N1" s="41"/>
      <c r="O1" s="41"/>
      <c r="P1" s="41"/>
      <c r="Q1" s="41"/>
      <c r="R1" s="41"/>
      <c r="S1" s="41"/>
      <c r="T1" s="41"/>
      <c r="U1" s="41"/>
      <c r="V1" s="41"/>
    </row>
    <row r="2" spans="1:22" ht="119.45" customHeight="1" x14ac:dyDescent="0.25">
      <c r="A2" s="213" t="s">
        <v>128</v>
      </c>
      <c r="B2" s="214"/>
      <c r="C2" s="214"/>
      <c r="D2" s="214"/>
      <c r="E2" s="214"/>
      <c r="F2" s="214"/>
      <c r="G2" s="214"/>
      <c r="H2" s="214"/>
      <c r="I2" s="214"/>
      <c r="J2" s="214"/>
      <c r="K2" s="214"/>
    </row>
    <row r="3" spans="1:22" ht="12.75" customHeight="1" x14ac:dyDescent="0.2">
      <c r="A3" s="44"/>
    </row>
    <row r="4" spans="1:22" s="21" customFormat="1" ht="72" customHeight="1" x14ac:dyDescent="0.25">
      <c r="A4" s="215" t="s">
        <v>129</v>
      </c>
      <c r="B4" s="194"/>
      <c r="C4" s="194"/>
      <c r="D4" s="194"/>
      <c r="E4" s="194"/>
      <c r="F4" s="194"/>
      <c r="G4" s="194"/>
      <c r="H4" s="194"/>
      <c r="I4" s="194"/>
      <c r="J4" s="194"/>
    </row>
    <row r="5" spans="1:22" s="21" customFormat="1" ht="20.45" customHeight="1" x14ac:dyDescent="0.25">
      <c r="A5" s="48"/>
      <c r="B5" s="26"/>
      <c r="C5" s="26"/>
      <c r="D5" s="26"/>
      <c r="E5" s="26"/>
      <c r="F5" s="26"/>
      <c r="G5" s="26"/>
      <c r="H5" s="26"/>
      <c r="I5" s="26"/>
      <c r="J5" s="26"/>
    </row>
    <row r="6" spans="1:22" s="194" customFormat="1" ht="12.95" customHeight="1" x14ac:dyDescent="0.25">
      <c r="A6" s="215" t="s">
        <v>130</v>
      </c>
    </row>
    <row r="7" spans="1:22" s="21" customFormat="1" ht="30" customHeight="1" x14ac:dyDescent="0.25">
      <c r="A7" s="36" t="s">
        <v>131</v>
      </c>
    </row>
    <row r="8" spans="1:22" s="21" customFormat="1" ht="12.75" customHeight="1" x14ac:dyDescent="0.2">
      <c r="A8" s="45" t="s">
        <v>132</v>
      </c>
      <c r="B8" s="46"/>
      <c r="C8" s="29" t="s">
        <v>133</v>
      </c>
      <c r="D8" s="29" t="s">
        <v>134</v>
      </c>
      <c r="E8" s="29" t="s">
        <v>135</v>
      </c>
      <c r="F8" s="29" t="s">
        <v>136</v>
      </c>
      <c r="G8" s="29" t="s">
        <v>137</v>
      </c>
      <c r="H8" s="29" t="s">
        <v>138</v>
      </c>
      <c r="I8" s="29" t="s">
        <v>139</v>
      </c>
      <c r="J8" s="29" t="s">
        <v>140</v>
      </c>
      <c r="K8" s="29" t="s">
        <v>141</v>
      </c>
      <c r="L8" s="29" t="s">
        <v>142</v>
      </c>
      <c r="M8" s="29" t="s">
        <v>143</v>
      </c>
      <c r="N8" s="29" t="s">
        <v>144</v>
      </c>
    </row>
    <row r="9" spans="1:22" ht="12.75" customHeight="1" x14ac:dyDescent="0.2">
      <c r="A9" s="23" t="s">
        <v>145</v>
      </c>
      <c r="B9" s="6" t="s">
        <v>38</v>
      </c>
      <c r="C9" s="73" t="e">
        <f>SUMIFS(#REF!,#REF!,'Variance Analysis'!$B9,#REF!,'Variance Analysis'!$A9)</f>
        <v>#REF!</v>
      </c>
      <c r="D9" s="73" t="e">
        <f>SUMIFS(#REF!,#REF!,'Variance Analysis'!$B9,#REF!,'Variance Analysis'!$A9)</f>
        <v>#REF!</v>
      </c>
      <c r="E9" s="73" t="e">
        <f>SUMIFS(#REF!,#REF!,'Variance Analysis'!$B9,#REF!,'Variance Analysis'!$A9)</f>
        <v>#REF!</v>
      </c>
      <c r="F9" s="73" t="e">
        <f>SUMIFS(#REF!,#REF!,'Variance Analysis'!$B9,#REF!,'Variance Analysis'!$A9)</f>
        <v>#REF!</v>
      </c>
      <c r="G9" s="73" t="e">
        <f>SUMIFS(#REF!,#REF!,'Variance Analysis'!$B9,#REF!,'Variance Analysis'!$A9)</f>
        <v>#REF!</v>
      </c>
      <c r="H9" s="73" t="e">
        <f>SUMIFS(#REF!,#REF!,'Variance Analysis'!$B9,#REF!,'Variance Analysis'!$A9)</f>
        <v>#REF!</v>
      </c>
      <c r="I9" s="73" t="e">
        <f>SUMIFS(#REF!,#REF!,'Variance Analysis'!$B9,#REF!,'Variance Analysis'!$A9)</f>
        <v>#REF!</v>
      </c>
      <c r="J9" s="73" t="e">
        <f>SUMIFS(#REF!,#REF!,'Variance Analysis'!$B9,#REF!,'Variance Analysis'!$A9)</f>
        <v>#REF!</v>
      </c>
      <c r="K9" s="73" t="e">
        <f>SUMIFS(#REF!,#REF!,'Variance Analysis'!$B9,#REF!,'Variance Analysis'!$A9)</f>
        <v>#REF!</v>
      </c>
      <c r="L9" s="73" t="e">
        <f>SUMIFS(#REF!,#REF!,'Variance Analysis'!$B9,#REF!,'Variance Analysis'!$A9)</f>
        <v>#REF!</v>
      </c>
      <c r="M9" s="73" t="e">
        <f>SUMIFS(#REF!,#REF!,'Variance Analysis'!$B9,#REF!,'Variance Analysis'!$A9)</f>
        <v>#REF!</v>
      </c>
      <c r="N9" s="73" t="e">
        <f>SUMIFS(#REF!,#REF!,'Variance Analysis'!$B9,#REF!,'Variance Analysis'!$A9)</f>
        <v>#REF!</v>
      </c>
      <c r="O9" s="24"/>
      <c r="P9" s="24"/>
      <c r="Q9" s="24"/>
      <c r="R9" s="24"/>
      <c r="S9" s="24"/>
      <c r="T9" s="24"/>
      <c r="U9" s="24"/>
      <c r="V9" s="24"/>
    </row>
    <row r="10" spans="1:22" ht="12.75" customHeight="1" x14ac:dyDescent="0.2">
      <c r="A10" s="23" t="s">
        <v>145</v>
      </c>
      <c r="B10" s="23" t="s">
        <v>146</v>
      </c>
      <c r="C10" s="73" t="e">
        <f>SUMIFS(#REF!,#REF!,'Variance Analysis'!$B10,#REF!,'Variance Analysis'!$A10)</f>
        <v>#REF!</v>
      </c>
      <c r="D10" s="73" t="e">
        <f>SUMIFS(#REF!,#REF!,'Variance Analysis'!$B10,#REF!,'Variance Analysis'!$A10)</f>
        <v>#REF!</v>
      </c>
      <c r="E10" s="73" t="e">
        <f>SUMIFS(#REF!,#REF!,'Variance Analysis'!$B10,#REF!,'Variance Analysis'!$A10)</f>
        <v>#REF!</v>
      </c>
      <c r="F10" s="73" t="e">
        <f>SUMIFS(#REF!,#REF!,'Variance Analysis'!$B10,#REF!,'Variance Analysis'!$A10)</f>
        <v>#REF!</v>
      </c>
      <c r="G10" s="73" t="e">
        <f>SUMIFS(#REF!,#REF!,'Variance Analysis'!$B10,#REF!,'Variance Analysis'!$A10)</f>
        <v>#REF!</v>
      </c>
      <c r="H10" s="73" t="e">
        <f>SUMIFS(#REF!,#REF!,'Variance Analysis'!$B10,#REF!,'Variance Analysis'!$A10)</f>
        <v>#REF!</v>
      </c>
      <c r="I10" s="73" t="e">
        <f>SUMIFS(#REF!,#REF!,'Variance Analysis'!$B10,#REF!,'Variance Analysis'!$A10)</f>
        <v>#REF!</v>
      </c>
      <c r="J10" s="73" t="e">
        <f>SUMIFS(#REF!,#REF!,'Variance Analysis'!$B10,#REF!,'Variance Analysis'!$A10)</f>
        <v>#REF!</v>
      </c>
      <c r="K10" s="73" t="e">
        <f>SUMIFS(#REF!,#REF!,'Variance Analysis'!$B10,#REF!,'Variance Analysis'!$A10)</f>
        <v>#REF!</v>
      </c>
      <c r="L10" s="73" t="e">
        <f>SUMIFS(#REF!,#REF!,'Variance Analysis'!$B10,#REF!,'Variance Analysis'!$A10)</f>
        <v>#REF!</v>
      </c>
      <c r="M10" s="73" t="e">
        <f>SUMIFS(#REF!,#REF!,'Variance Analysis'!$B10,#REF!,'Variance Analysis'!$A10)</f>
        <v>#REF!</v>
      </c>
      <c r="N10" s="73" t="e">
        <f>SUMIFS(#REF!,#REF!,'Variance Analysis'!$B10,#REF!,'Variance Analysis'!$A10)</f>
        <v>#REF!</v>
      </c>
      <c r="O10" s="24"/>
      <c r="P10" s="24"/>
      <c r="Q10" s="24"/>
      <c r="R10" s="24"/>
      <c r="S10" s="24"/>
      <c r="T10" s="24"/>
      <c r="U10" s="24"/>
      <c r="V10" s="24"/>
    </row>
    <row r="11" spans="1:22" ht="12.75" customHeight="1" x14ac:dyDescent="0.2">
      <c r="A11" s="23" t="s">
        <v>145</v>
      </c>
      <c r="B11" s="23" t="s">
        <v>147</v>
      </c>
      <c r="C11" s="73" t="e">
        <f>SUMIFS(#REF!,#REF!,'Variance Analysis'!$B11,#REF!,'Variance Analysis'!$A11)</f>
        <v>#REF!</v>
      </c>
      <c r="D11" s="73" t="e">
        <f>SUMIFS(#REF!,#REF!,'Variance Analysis'!$B11,#REF!,'Variance Analysis'!$A11)</f>
        <v>#REF!</v>
      </c>
      <c r="E11" s="73" t="e">
        <f>SUMIFS(#REF!,#REF!,'Variance Analysis'!$B11,#REF!,'Variance Analysis'!$A11)</f>
        <v>#REF!</v>
      </c>
      <c r="F11" s="73" t="e">
        <f>SUMIFS(#REF!,#REF!,'Variance Analysis'!$B11,#REF!,'Variance Analysis'!$A11)</f>
        <v>#REF!</v>
      </c>
      <c r="G11" s="73" t="e">
        <f>SUMIFS(#REF!,#REF!,'Variance Analysis'!$B11,#REF!,'Variance Analysis'!$A11)</f>
        <v>#REF!</v>
      </c>
      <c r="H11" s="73" t="e">
        <f>SUMIFS(#REF!,#REF!,'Variance Analysis'!$B11,#REF!,'Variance Analysis'!$A11)</f>
        <v>#REF!</v>
      </c>
      <c r="I11" s="73" t="e">
        <f>SUMIFS(#REF!,#REF!,'Variance Analysis'!$B11,#REF!,'Variance Analysis'!$A11)</f>
        <v>#REF!</v>
      </c>
      <c r="J11" s="73" t="e">
        <f>SUMIFS(#REF!,#REF!,'Variance Analysis'!$B11,#REF!,'Variance Analysis'!$A11)</f>
        <v>#REF!</v>
      </c>
      <c r="K11" s="73" t="e">
        <f>SUMIFS(#REF!,#REF!,'Variance Analysis'!$B11,#REF!,'Variance Analysis'!$A11)</f>
        <v>#REF!</v>
      </c>
      <c r="L11" s="73" t="e">
        <f>SUMIFS(#REF!,#REF!,'Variance Analysis'!$B11,#REF!,'Variance Analysis'!$A11)</f>
        <v>#REF!</v>
      </c>
      <c r="M11" s="73" t="e">
        <f>SUMIFS(#REF!,#REF!,'Variance Analysis'!$B11,#REF!,'Variance Analysis'!$A11)</f>
        <v>#REF!</v>
      </c>
      <c r="N11" s="73" t="e">
        <f>SUMIFS(#REF!,#REF!,'Variance Analysis'!$B11,#REF!,'Variance Analysis'!$A11)</f>
        <v>#REF!</v>
      </c>
      <c r="O11" s="24"/>
      <c r="P11" s="24"/>
      <c r="Q11" s="24"/>
      <c r="R11" s="24"/>
      <c r="S11" s="24"/>
      <c r="T11" s="24"/>
      <c r="U11" s="24"/>
      <c r="V11" s="24"/>
    </row>
    <row r="12" spans="1:22" ht="12.75" customHeight="1" x14ac:dyDescent="0.2">
      <c r="A12" s="23" t="s">
        <v>145</v>
      </c>
      <c r="B12" s="23" t="s">
        <v>148</v>
      </c>
      <c r="C12" s="73" t="e">
        <f>SUMIFS(#REF!,#REF!,$A$12)</f>
        <v>#REF!</v>
      </c>
      <c r="D12" s="73" t="e">
        <f>SUMIFS(#REF!,#REF!,$A$12)</f>
        <v>#REF!</v>
      </c>
      <c r="E12" s="73" t="e">
        <f>SUMIFS(#REF!,#REF!,$A$12)</f>
        <v>#REF!</v>
      </c>
      <c r="F12" s="73" t="e">
        <f>SUMIFS(#REF!,#REF!,$A$12)</f>
        <v>#REF!</v>
      </c>
      <c r="G12" s="73" t="e">
        <f>SUMIFS(#REF!,#REF!,$A$12)</f>
        <v>#REF!</v>
      </c>
      <c r="H12" s="73" t="e">
        <f>SUMIFS(#REF!,#REF!,$A$12)</f>
        <v>#REF!</v>
      </c>
      <c r="I12" s="73" t="e">
        <f>SUMIFS(#REF!,#REF!,$A$12)</f>
        <v>#REF!</v>
      </c>
      <c r="J12" s="73" t="e">
        <f>SUMIFS(#REF!,#REF!,$A$12)</f>
        <v>#REF!</v>
      </c>
      <c r="K12" s="73" t="e">
        <f>SUMIFS(#REF!,#REF!,$A$12)</f>
        <v>#REF!</v>
      </c>
      <c r="L12" s="73" t="e">
        <f>SUMIFS(#REF!,#REF!,$A$12)</f>
        <v>#REF!</v>
      </c>
      <c r="M12" s="73" t="e">
        <f>SUMIFS(#REF!,#REF!,$A$12)</f>
        <v>#REF!</v>
      </c>
      <c r="N12" s="73" t="e">
        <f>SUMIFS(#REF!,#REF!,$A$12)</f>
        <v>#REF!</v>
      </c>
      <c r="O12" s="24"/>
      <c r="P12" s="24"/>
      <c r="Q12" s="24"/>
      <c r="R12" s="24"/>
      <c r="S12" s="24"/>
      <c r="T12" s="24"/>
      <c r="U12" s="24"/>
      <c r="V12" s="24"/>
    </row>
    <row r="13" spans="1:22" ht="12.75" customHeight="1" x14ac:dyDescent="0.2">
      <c r="A13" s="23" t="s">
        <v>149</v>
      </c>
      <c r="B13" s="23" t="s">
        <v>38</v>
      </c>
      <c r="C13" s="73" t="e">
        <f>SUMIFS(#REF!,#REF!,'Variance Analysis'!$B13,#REF!,'Variance Analysis'!$A13)</f>
        <v>#REF!</v>
      </c>
      <c r="D13" s="73" t="e">
        <f>SUMIFS(#REF!,#REF!,'Variance Analysis'!$B13,#REF!,'Variance Analysis'!$A13)</f>
        <v>#REF!</v>
      </c>
      <c r="E13" s="73" t="e">
        <f>SUMIFS(#REF!,#REF!,'Variance Analysis'!$B13,#REF!,'Variance Analysis'!$A13)</f>
        <v>#REF!</v>
      </c>
      <c r="F13" s="73" t="e">
        <f>SUMIFS(#REF!,#REF!,'Variance Analysis'!$B13,#REF!,'Variance Analysis'!$A13)</f>
        <v>#REF!</v>
      </c>
      <c r="G13" s="73" t="e">
        <f>SUMIFS(#REF!,#REF!,'Variance Analysis'!$B13,#REF!,'Variance Analysis'!$A13)</f>
        <v>#REF!</v>
      </c>
      <c r="H13" s="73" t="e">
        <f>SUMIFS(#REF!,#REF!,'Variance Analysis'!$B13,#REF!,'Variance Analysis'!$A13)</f>
        <v>#REF!</v>
      </c>
      <c r="I13" s="73" t="e">
        <f>SUMIFS(#REF!,#REF!,'Variance Analysis'!$B13,#REF!,'Variance Analysis'!$A13)</f>
        <v>#REF!</v>
      </c>
      <c r="J13" s="73" t="e">
        <f>SUMIFS(#REF!,#REF!,'Variance Analysis'!$B13,#REF!,'Variance Analysis'!$A13)</f>
        <v>#REF!</v>
      </c>
      <c r="K13" s="73" t="e">
        <f>SUMIFS(#REF!,#REF!,'Variance Analysis'!$B13,#REF!,'Variance Analysis'!$A13)</f>
        <v>#REF!</v>
      </c>
      <c r="L13" s="73" t="e">
        <f>SUMIFS(#REF!,#REF!,'Variance Analysis'!$B13,#REF!,'Variance Analysis'!$A13)</f>
        <v>#REF!</v>
      </c>
      <c r="M13" s="73" t="e">
        <f>SUMIFS(#REF!,#REF!,'Variance Analysis'!$B13,#REF!,'Variance Analysis'!$A13)</f>
        <v>#REF!</v>
      </c>
      <c r="N13" s="73" t="e">
        <f>SUMIFS(#REF!,#REF!,'Variance Analysis'!$B13,#REF!,'Variance Analysis'!$A13)</f>
        <v>#REF!</v>
      </c>
      <c r="O13" s="24"/>
      <c r="P13" s="24"/>
      <c r="Q13" s="24"/>
      <c r="R13" s="24"/>
      <c r="S13" s="24"/>
      <c r="T13" s="24"/>
      <c r="U13" s="24"/>
      <c r="V13" s="24"/>
    </row>
    <row r="14" spans="1:22" ht="12.75" customHeight="1" x14ac:dyDescent="0.2">
      <c r="A14" s="23" t="s">
        <v>149</v>
      </c>
      <c r="B14" s="23" t="s">
        <v>146</v>
      </c>
      <c r="C14" s="73" t="e">
        <f>SUMIFS(#REF!,#REF!,'Variance Analysis'!$B14,#REF!,'Variance Analysis'!$A14)</f>
        <v>#REF!</v>
      </c>
      <c r="D14" s="73" t="e">
        <f>SUMIFS(#REF!,#REF!,'Variance Analysis'!$B14,#REF!,'Variance Analysis'!$A14)</f>
        <v>#REF!</v>
      </c>
      <c r="E14" s="73" t="e">
        <f>SUMIFS(#REF!,#REF!,'Variance Analysis'!$B14,#REF!,'Variance Analysis'!$A14)</f>
        <v>#REF!</v>
      </c>
      <c r="F14" s="73" t="e">
        <f>SUMIFS(#REF!,#REF!,'Variance Analysis'!$B14,#REF!,'Variance Analysis'!$A14)</f>
        <v>#REF!</v>
      </c>
      <c r="G14" s="73" t="e">
        <f>SUMIFS(#REF!,#REF!,'Variance Analysis'!$B14,#REF!,'Variance Analysis'!$A14)</f>
        <v>#REF!</v>
      </c>
      <c r="H14" s="73" t="e">
        <f>SUMIFS(#REF!,#REF!,'Variance Analysis'!$B14,#REF!,'Variance Analysis'!$A14)</f>
        <v>#REF!</v>
      </c>
      <c r="I14" s="73" t="e">
        <f>SUMIFS(#REF!,#REF!,'Variance Analysis'!$B14,#REF!,'Variance Analysis'!$A14)</f>
        <v>#REF!</v>
      </c>
      <c r="J14" s="73" t="e">
        <f>SUMIFS(#REF!,#REF!,'Variance Analysis'!$B14,#REF!,'Variance Analysis'!$A14)</f>
        <v>#REF!</v>
      </c>
      <c r="K14" s="73" t="e">
        <f>SUMIFS(#REF!,#REF!,'Variance Analysis'!$B14,#REF!,'Variance Analysis'!$A14)</f>
        <v>#REF!</v>
      </c>
      <c r="L14" s="73" t="e">
        <f>SUMIFS(#REF!,#REF!,'Variance Analysis'!$B14,#REF!,'Variance Analysis'!$A14)</f>
        <v>#REF!</v>
      </c>
      <c r="M14" s="73" t="e">
        <f>SUMIFS(#REF!,#REF!,'Variance Analysis'!$B14,#REF!,'Variance Analysis'!$A14)</f>
        <v>#REF!</v>
      </c>
      <c r="N14" s="73" t="e">
        <f>SUMIFS(#REF!,#REF!,'Variance Analysis'!$B14,#REF!,'Variance Analysis'!$A14)</f>
        <v>#REF!</v>
      </c>
      <c r="O14" s="24"/>
      <c r="P14" s="24"/>
      <c r="Q14" s="24"/>
      <c r="R14" s="24"/>
      <c r="S14" s="24"/>
      <c r="T14" s="24"/>
      <c r="U14" s="24"/>
      <c r="V14" s="24"/>
    </row>
    <row r="15" spans="1:22" ht="12.75" customHeight="1" x14ac:dyDescent="0.2">
      <c r="A15" s="23" t="s">
        <v>149</v>
      </c>
      <c r="B15" s="23" t="s">
        <v>147</v>
      </c>
      <c r="C15" s="73" t="e">
        <f>SUMIFS(#REF!,#REF!,'Variance Analysis'!$B15,#REF!,'Variance Analysis'!$A15)</f>
        <v>#REF!</v>
      </c>
      <c r="D15" s="73" t="e">
        <f>SUMIFS(#REF!,#REF!,'Variance Analysis'!$B15,#REF!,'Variance Analysis'!$A15)</f>
        <v>#REF!</v>
      </c>
      <c r="E15" s="73" t="e">
        <f>SUMIFS(#REF!,#REF!,'Variance Analysis'!$B15,#REF!,'Variance Analysis'!$A15)</f>
        <v>#REF!</v>
      </c>
      <c r="F15" s="73" t="e">
        <f>SUMIFS(#REF!,#REF!,'Variance Analysis'!$B15,#REF!,'Variance Analysis'!$A15)</f>
        <v>#REF!</v>
      </c>
      <c r="G15" s="73" t="e">
        <f>SUMIFS(#REF!,#REF!,'Variance Analysis'!$B15,#REF!,'Variance Analysis'!$A15)</f>
        <v>#REF!</v>
      </c>
      <c r="H15" s="73" t="e">
        <f>SUMIFS(#REF!,#REF!,'Variance Analysis'!$B15,#REF!,'Variance Analysis'!$A15)</f>
        <v>#REF!</v>
      </c>
      <c r="I15" s="73" t="e">
        <f>SUMIFS(#REF!,#REF!,'Variance Analysis'!$B15,#REF!,'Variance Analysis'!$A15)</f>
        <v>#REF!</v>
      </c>
      <c r="J15" s="73" t="e">
        <f>SUMIFS(#REF!,#REF!,'Variance Analysis'!$B15,#REF!,'Variance Analysis'!$A15)</f>
        <v>#REF!</v>
      </c>
      <c r="K15" s="73" t="e">
        <f>SUMIFS(#REF!,#REF!,'Variance Analysis'!$B15,#REF!,'Variance Analysis'!$A15)</f>
        <v>#REF!</v>
      </c>
      <c r="L15" s="73" t="e">
        <f>SUMIFS(#REF!,#REF!,'Variance Analysis'!$B15,#REF!,'Variance Analysis'!$A15)</f>
        <v>#REF!</v>
      </c>
      <c r="M15" s="73" t="e">
        <f>SUMIFS(#REF!,#REF!,'Variance Analysis'!$B15,#REF!,'Variance Analysis'!$A15)</f>
        <v>#REF!</v>
      </c>
      <c r="N15" s="73" t="e">
        <f>SUMIFS(#REF!,#REF!,'Variance Analysis'!$B15,#REF!,'Variance Analysis'!$A15)</f>
        <v>#REF!</v>
      </c>
      <c r="O15" s="24"/>
      <c r="P15" s="24"/>
      <c r="Q15" s="24"/>
      <c r="R15" s="24"/>
      <c r="S15" s="24"/>
      <c r="T15" s="24"/>
      <c r="U15" s="24"/>
      <c r="V15" s="24"/>
    </row>
    <row r="16" spans="1:22" ht="12.75" customHeight="1" x14ac:dyDescent="0.2">
      <c r="A16" s="23" t="s">
        <v>149</v>
      </c>
      <c r="B16" s="23" t="s">
        <v>148</v>
      </c>
      <c r="C16" s="73" t="e">
        <f>SUMIFS(#REF!,#REF!,$A$16)</f>
        <v>#REF!</v>
      </c>
      <c r="D16" s="73" t="e">
        <f>SUMIFS(#REF!,#REF!,$A$16)</f>
        <v>#REF!</v>
      </c>
      <c r="E16" s="73" t="e">
        <f>SUMIFS(#REF!,#REF!,$A$16)</f>
        <v>#REF!</v>
      </c>
      <c r="F16" s="73" t="e">
        <f>SUMIFS(#REF!,#REF!,$A$16)</f>
        <v>#REF!</v>
      </c>
      <c r="G16" s="73" t="e">
        <f>SUMIFS(#REF!,#REF!,$A$16)</f>
        <v>#REF!</v>
      </c>
      <c r="H16" s="73" t="e">
        <f>SUMIFS(#REF!,#REF!,$A$16)</f>
        <v>#REF!</v>
      </c>
      <c r="I16" s="73" t="e">
        <f>SUMIFS(#REF!,#REF!,$A$16)</f>
        <v>#REF!</v>
      </c>
      <c r="J16" s="73" t="e">
        <f>SUMIFS(#REF!,#REF!,$A$16)</f>
        <v>#REF!</v>
      </c>
      <c r="K16" s="73" t="e">
        <f>SUMIFS(#REF!,#REF!,$A$16)</f>
        <v>#REF!</v>
      </c>
      <c r="L16" s="73" t="e">
        <f>SUMIFS(#REF!,#REF!,$A$16)</f>
        <v>#REF!</v>
      </c>
      <c r="M16" s="73" t="e">
        <f>SUMIFS(#REF!,#REF!,$A$16)</f>
        <v>#REF!</v>
      </c>
      <c r="N16" s="73" t="e">
        <f>SUMIFS(#REF!,#REF!,$A$16)</f>
        <v>#REF!</v>
      </c>
      <c r="O16" s="24"/>
      <c r="P16" s="24"/>
      <c r="Q16" s="24"/>
      <c r="R16" s="24"/>
      <c r="S16" s="24"/>
      <c r="T16" s="24"/>
      <c r="U16" s="24"/>
      <c r="V16" s="24"/>
    </row>
    <row r="17" spans="1:22" ht="12.75" customHeight="1" x14ac:dyDescent="0.2">
      <c r="A17" s="23" t="s">
        <v>150</v>
      </c>
      <c r="B17" s="23" t="s">
        <v>38</v>
      </c>
      <c r="C17" s="73" t="e">
        <f>SUMIFS(#REF!,#REF!,'Variance Analysis'!$B17,#REF!,'Variance Analysis'!$A17)</f>
        <v>#REF!</v>
      </c>
      <c r="D17" s="73" t="e">
        <f>SUMIFS(#REF!,#REF!,'Variance Analysis'!$B17,#REF!,'Variance Analysis'!$A17)</f>
        <v>#REF!</v>
      </c>
      <c r="E17" s="73" t="e">
        <f>SUMIFS(#REF!,#REF!,'Variance Analysis'!$B17,#REF!,'Variance Analysis'!$A17)</f>
        <v>#REF!</v>
      </c>
      <c r="F17" s="73" t="e">
        <f>SUMIFS(#REF!,#REF!,'Variance Analysis'!$B17,#REF!,'Variance Analysis'!$A17)</f>
        <v>#REF!</v>
      </c>
      <c r="G17" s="73" t="e">
        <f>SUMIFS(#REF!,#REF!,'Variance Analysis'!$B17,#REF!,'Variance Analysis'!$A17)</f>
        <v>#REF!</v>
      </c>
      <c r="H17" s="73" t="e">
        <f>SUMIFS(#REF!,#REF!,'Variance Analysis'!$B17,#REF!,'Variance Analysis'!$A17)</f>
        <v>#REF!</v>
      </c>
      <c r="I17" s="73" t="e">
        <f>SUMIFS(#REF!,#REF!,'Variance Analysis'!$B17,#REF!,'Variance Analysis'!$A17)</f>
        <v>#REF!</v>
      </c>
      <c r="J17" s="73" t="e">
        <f>SUMIFS(#REF!,#REF!,'Variance Analysis'!$B17,#REF!,'Variance Analysis'!$A17)</f>
        <v>#REF!</v>
      </c>
      <c r="K17" s="73" t="e">
        <f>SUMIFS(#REF!,#REF!,'Variance Analysis'!$B17,#REF!,'Variance Analysis'!$A17)</f>
        <v>#REF!</v>
      </c>
      <c r="L17" s="73" t="e">
        <f>SUMIFS(#REF!,#REF!,'Variance Analysis'!$B17,#REF!,'Variance Analysis'!$A17)</f>
        <v>#REF!</v>
      </c>
      <c r="M17" s="73" t="e">
        <f>SUMIFS(#REF!,#REF!,'Variance Analysis'!$B17,#REF!,'Variance Analysis'!$A17)</f>
        <v>#REF!</v>
      </c>
      <c r="N17" s="73" t="e">
        <f>SUMIFS(#REF!,#REF!,'Variance Analysis'!$B17,#REF!,'Variance Analysis'!$A17)</f>
        <v>#REF!</v>
      </c>
      <c r="O17" s="24"/>
      <c r="P17" s="24"/>
      <c r="Q17" s="24"/>
      <c r="R17" s="24"/>
      <c r="S17" s="24"/>
      <c r="T17" s="24"/>
      <c r="U17" s="24"/>
      <c r="V17" s="24"/>
    </row>
    <row r="18" spans="1:22" ht="12.75" customHeight="1" x14ac:dyDescent="0.2">
      <c r="A18" s="23" t="s">
        <v>150</v>
      </c>
      <c r="B18" s="23" t="s">
        <v>146</v>
      </c>
      <c r="C18" s="73" t="e">
        <f>SUMIFS(#REF!,#REF!,'Variance Analysis'!$B18,#REF!,'Variance Analysis'!$A18)</f>
        <v>#REF!</v>
      </c>
      <c r="D18" s="73" t="e">
        <f>SUMIFS(#REF!,#REF!,'Variance Analysis'!$B18,#REF!,'Variance Analysis'!$A18)</f>
        <v>#REF!</v>
      </c>
      <c r="E18" s="73" t="e">
        <f>SUMIFS(#REF!,#REF!,'Variance Analysis'!$B18,#REF!,'Variance Analysis'!$A18)</f>
        <v>#REF!</v>
      </c>
      <c r="F18" s="73" t="e">
        <f>SUMIFS(#REF!,#REF!,'Variance Analysis'!$B18,#REF!,'Variance Analysis'!$A18)</f>
        <v>#REF!</v>
      </c>
      <c r="G18" s="73" t="e">
        <f>SUMIFS(#REF!,#REF!,'Variance Analysis'!$B18,#REF!,'Variance Analysis'!$A18)</f>
        <v>#REF!</v>
      </c>
      <c r="H18" s="73" t="e">
        <f>SUMIFS(#REF!,#REF!,'Variance Analysis'!$B18,#REF!,'Variance Analysis'!$A18)</f>
        <v>#REF!</v>
      </c>
      <c r="I18" s="73" t="e">
        <f>SUMIFS(#REF!,#REF!,'Variance Analysis'!$B18,#REF!,'Variance Analysis'!$A18)</f>
        <v>#REF!</v>
      </c>
      <c r="J18" s="73" t="e">
        <f>SUMIFS(#REF!,#REF!,'Variance Analysis'!$B18,#REF!,'Variance Analysis'!$A18)</f>
        <v>#REF!</v>
      </c>
      <c r="K18" s="73" t="e">
        <f>SUMIFS(#REF!,#REF!,'Variance Analysis'!$B18,#REF!,'Variance Analysis'!$A18)</f>
        <v>#REF!</v>
      </c>
      <c r="L18" s="73" t="e">
        <f>SUMIFS(#REF!,#REF!,'Variance Analysis'!$B18,#REF!,'Variance Analysis'!$A18)</f>
        <v>#REF!</v>
      </c>
      <c r="M18" s="73" t="e">
        <f>SUMIFS(#REF!,#REF!,'Variance Analysis'!$B18,#REF!,'Variance Analysis'!$A18)</f>
        <v>#REF!</v>
      </c>
      <c r="N18" s="73" t="e">
        <f>SUMIFS(#REF!,#REF!,'Variance Analysis'!$B18,#REF!,'Variance Analysis'!$A18)</f>
        <v>#REF!</v>
      </c>
      <c r="O18" s="24"/>
      <c r="P18" s="24"/>
      <c r="Q18" s="24"/>
      <c r="R18" s="24"/>
      <c r="S18" s="24"/>
      <c r="T18" s="24"/>
      <c r="U18" s="24"/>
      <c r="V18" s="24"/>
    </row>
    <row r="19" spans="1:22" ht="12.75" customHeight="1" x14ac:dyDescent="0.2">
      <c r="A19" s="23" t="s">
        <v>150</v>
      </c>
      <c r="B19" s="23" t="s">
        <v>147</v>
      </c>
      <c r="C19" s="73" t="e">
        <f>SUMIFS(#REF!,#REF!,'Variance Analysis'!$B19,#REF!,'Variance Analysis'!$A19)</f>
        <v>#REF!</v>
      </c>
      <c r="D19" s="73" t="e">
        <f>SUMIFS(#REF!,#REF!,'Variance Analysis'!$B19,#REF!,'Variance Analysis'!$A19)</f>
        <v>#REF!</v>
      </c>
      <c r="E19" s="73" t="e">
        <f>SUMIFS(#REF!,#REF!,'Variance Analysis'!$B19,#REF!,'Variance Analysis'!$A19)</f>
        <v>#REF!</v>
      </c>
      <c r="F19" s="73" t="e">
        <f>SUMIFS(#REF!,#REF!,'Variance Analysis'!$B19,#REF!,'Variance Analysis'!$A19)</f>
        <v>#REF!</v>
      </c>
      <c r="G19" s="73" t="e">
        <f>SUMIFS(#REF!,#REF!,'Variance Analysis'!$B19,#REF!,'Variance Analysis'!$A19)</f>
        <v>#REF!</v>
      </c>
      <c r="H19" s="73" t="e">
        <f>SUMIFS(#REF!,#REF!,'Variance Analysis'!$B19,#REF!,'Variance Analysis'!$A19)</f>
        <v>#REF!</v>
      </c>
      <c r="I19" s="73" t="e">
        <f>SUMIFS(#REF!,#REF!,'Variance Analysis'!$B19,#REF!,'Variance Analysis'!$A19)</f>
        <v>#REF!</v>
      </c>
      <c r="J19" s="73" t="e">
        <f>SUMIFS(#REF!,#REF!,'Variance Analysis'!$B19,#REF!,'Variance Analysis'!$A19)</f>
        <v>#REF!</v>
      </c>
      <c r="K19" s="73" t="e">
        <f>SUMIFS(#REF!,#REF!,'Variance Analysis'!$B19,#REF!,'Variance Analysis'!$A19)</f>
        <v>#REF!</v>
      </c>
      <c r="L19" s="73" t="e">
        <f>SUMIFS(#REF!,#REF!,'Variance Analysis'!$B19,#REF!,'Variance Analysis'!$A19)</f>
        <v>#REF!</v>
      </c>
      <c r="M19" s="73" t="e">
        <f>SUMIFS(#REF!,#REF!,'Variance Analysis'!$B19,#REF!,'Variance Analysis'!$A19)</f>
        <v>#REF!</v>
      </c>
      <c r="N19" s="73" t="e">
        <f>SUMIFS(#REF!,#REF!,'Variance Analysis'!$B19,#REF!,'Variance Analysis'!$A19)</f>
        <v>#REF!</v>
      </c>
      <c r="O19" s="24"/>
      <c r="P19" s="24"/>
      <c r="Q19" s="24"/>
      <c r="R19" s="24"/>
      <c r="S19" s="24"/>
      <c r="T19" s="24"/>
      <c r="U19" s="24"/>
      <c r="V19" s="24"/>
    </row>
    <row r="20" spans="1:22" ht="12.75" customHeight="1" x14ac:dyDescent="0.2">
      <c r="A20" s="23" t="s">
        <v>150</v>
      </c>
      <c r="B20" s="23" t="s">
        <v>148</v>
      </c>
      <c r="C20" s="73" t="e">
        <f>SUMIFS(#REF!,#REF!,$A$20)</f>
        <v>#REF!</v>
      </c>
      <c r="D20" s="73" t="e">
        <f>SUMIFS(#REF!,#REF!,$A$20)</f>
        <v>#REF!</v>
      </c>
      <c r="E20" s="73" t="e">
        <f>SUMIFS(#REF!,#REF!,$A$20)</f>
        <v>#REF!</v>
      </c>
      <c r="F20" s="73" t="e">
        <f>SUMIFS(#REF!,#REF!,$A$20)</f>
        <v>#REF!</v>
      </c>
      <c r="G20" s="73" t="e">
        <f>SUMIFS(#REF!,#REF!,$A$20)</f>
        <v>#REF!</v>
      </c>
      <c r="H20" s="73" t="e">
        <f>SUMIFS(#REF!,#REF!,$A$20)</f>
        <v>#REF!</v>
      </c>
      <c r="I20" s="73" t="e">
        <f>SUMIFS(#REF!,#REF!,$A$20)</f>
        <v>#REF!</v>
      </c>
      <c r="J20" s="73" t="e">
        <f>SUMIFS(#REF!,#REF!,$A$20)</f>
        <v>#REF!</v>
      </c>
      <c r="K20" s="73" t="e">
        <f>SUMIFS(#REF!,#REF!,$A$20)</f>
        <v>#REF!</v>
      </c>
      <c r="L20" s="73" t="e">
        <f>SUMIFS(#REF!,#REF!,$A$20)</f>
        <v>#REF!</v>
      </c>
      <c r="M20" s="73" t="e">
        <f>SUMIFS(#REF!,#REF!,$A$20)</f>
        <v>#REF!</v>
      </c>
      <c r="N20" s="73" t="e">
        <f>SUMIFS(#REF!,#REF!,$A$20)</f>
        <v>#REF!</v>
      </c>
      <c r="O20" s="24"/>
      <c r="P20" s="24"/>
      <c r="Q20" s="24"/>
      <c r="R20" s="24"/>
      <c r="S20" s="24"/>
      <c r="T20" s="24"/>
      <c r="U20" s="24"/>
      <c r="V20" s="24"/>
    </row>
    <row r="21" spans="1:22" ht="12.75" customHeight="1" x14ac:dyDescent="0.2">
      <c r="A21" s="23" t="s">
        <v>132</v>
      </c>
      <c r="B21" s="23" t="s">
        <v>38</v>
      </c>
      <c r="C21" s="72" t="e">
        <f>SUMIFS(C$9:C$20,$B$9:$B$20,$B21)</f>
        <v>#REF!</v>
      </c>
      <c r="D21" s="72" t="e">
        <f>SUMIFS(D$9:D$20,$B$9:$B$20,$B21)</f>
        <v>#REF!</v>
      </c>
      <c r="E21" s="72" t="e">
        <f t="shared" ref="E21:N21" si="0">SUMIFS(E$9:E$20,$B$9:$B$20,$B21)</f>
        <v>#REF!</v>
      </c>
      <c r="F21" s="72" t="e">
        <f t="shared" si="0"/>
        <v>#REF!</v>
      </c>
      <c r="G21" s="72" t="e">
        <f t="shared" si="0"/>
        <v>#REF!</v>
      </c>
      <c r="H21" s="72" t="e">
        <f t="shared" si="0"/>
        <v>#REF!</v>
      </c>
      <c r="I21" s="72" t="e">
        <f t="shared" si="0"/>
        <v>#REF!</v>
      </c>
      <c r="J21" s="72" t="e">
        <f t="shared" si="0"/>
        <v>#REF!</v>
      </c>
      <c r="K21" s="72" t="e">
        <f t="shared" si="0"/>
        <v>#REF!</v>
      </c>
      <c r="L21" s="72" t="e">
        <f t="shared" si="0"/>
        <v>#REF!</v>
      </c>
      <c r="M21" s="72" t="e">
        <f t="shared" si="0"/>
        <v>#REF!</v>
      </c>
      <c r="N21" s="72" t="e">
        <f t="shared" si="0"/>
        <v>#REF!</v>
      </c>
      <c r="O21" s="24"/>
      <c r="P21" s="24"/>
      <c r="Q21" s="24"/>
      <c r="R21" s="24"/>
      <c r="S21" s="24"/>
      <c r="T21" s="24"/>
      <c r="U21" s="24"/>
      <c r="V21" s="24"/>
    </row>
    <row r="22" spans="1:22" ht="12.75" customHeight="1" x14ac:dyDescent="0.2">
      <c r="A22" s="23" t="s">
        <v>132</v>
      </c>
      <c r="B22" s="23" t="s">
        <v>146</v>
      </c>
      <c r="C22" s="72" t="e">
        <f t="shared" ref="C22:N24" si="1">SUMIFS(C$9:C$20,$B$9:$B$20,$B22)</f>
        <v>#REF!</v>
      </c>
      <c r="D22" s="72" t="e">
        <f t="shared" si="1"/>
        <v>#REF!</v>
      </c>
      <c r="E22" s="72" t="e">
        <f t="shared" si="1"/>
        <v>#REF!</v>
      </c>
      <c r="F22" s="72" t="e">
        <f t="shared" si="1"/>
        <v>#REF!</v>
      </c>
      <c r="G22" s="72" t="e">
        <f t="shared" si="1"/>
        <v>#REF!</v>
      </c>
      <c r="H22" s="72" t="e">
        <f t="shared" si="1"/>
        <v>#REF!</v>
      </c>
      <c r="I22" s="72" t="e">
        <f t="shared" si="1"/>
        <v>#REF!</v>
      </c>
      <c r="J22" s="72" t="e">
        <f t="shared" si="1"/>
        <v>#REF!</v>
      </c>
      <c r="K22" s="72" t="e">
        <f t="shared" si="1"/>
        <v>#REF!</v>
      </c>
      <c r="L22" s="72" t="e">
        <f t="shared" si="1"/>
        <v>#REF!</v>
      </c>
      <c r="M22" s="72" t="e">
        <f t="shared" si="1"/>
        <v>#REF!</v>
      </c>
      <c r="N22" s="72" t="e">
        <f t="shared" si="1"/>
        <v>#REF!</v>
      </c>
      <c r="O22" s="24"/>
      <c r="P22" s="24"/>
      <c r="Q22" s="24"/>
      <c r="R22" s="24"/>
      <c r="S22" s="24"/>
      <c r="T22" s="24"/>
      <c r="U22" s="24"/>
      <c r="V22" s="24"/>
    </row>
    <row r="23" spans="1:22" ht="12.75" customHeight="1" x14ac:dyDescent="0.2">
      <c r="A23" s="23" t="s">
        <v>132</v>
      </c>
      <c r="B23" s="23" t="s">
        <v>147</v>
      </c>
      <c r="C23" s="72" t="e">
        <f t="shared" si="1"/>
        <v>#REF!</v>
      </c>
      <c r="D23" s="72" t="e">
        <f t="shared" si="1"/>
        <v>#REF!</v>
      </c>
      <c r="E23" s="72" t="e">
        <f t="shared" si="1"/>
        <v>#REF!</v>
      </c>
      <c r="F23" s="72" t="e">
        <f t="shared" si="1"/>
        <v>#REF!</v>
      </c>
      <c r="G23" s="72" t="e">
        <f t="shared" si="1"/>
        <v>#REF!</v>
      </c>
      <c r="H23" s="72" t="e">
        <f t="shared" si="1"/>
        <v>#REF!</v>
      </c>
      <c r="I23" s="72" t="e">
        <f t="shared" si="1"/>
        <v>#REF!</v>
      </c>
      <c r="J23" s="72" t="e">
        <f t="shared" si="1"/>
        <v>#REF!</v>
      </c>
      <c r="K23" s="72" t="e">
        <f t="shared" si="1"/>
        <v>#REF!</v>
      </c>
      <c r="L23" s="72" t="e">
        <f t="shared" si="1"/>
        <v>#REF!</v>
      </c>
      <c r="M23" s="72" t="e">
        <f t="shared" si="1"/>
        <v>#REF!</v>
      </c>
      <c r="N23" s="72" t="e">
        <f t="shared" si="1"/>
        <v>#REF!</v>
      </c>
      <c r="O23" s="24"/>
      <c r="P23" s="24"/>
      <c r="Q23" s="24"/>
      <c r="R23" s="24"/>
      <c r="S23" s="24"/>
      <c r="T23" s="24"/>
      <c r="U23" s="24"/>
      <c r="V23" s="24"/>
    </row>
    <row r="24" spans="1:22" ht="12.75" customHeight="1" x14ac:dyDescent="0.2">
      <c r="A24" s="23" t="s">
        <v>132</v>
      </c>
      <c r="B24" s="2" t="s">
        <v>148</v>
      </c>
      <c r="C24" s="72" t="e">
        <f t="shared" si="1"/>
        <v>#REF!</v>
      </c>
      <c r="D24" s="72" t="e">
        <f t="shared" si="1"/>
        <v>#REF!</v>
      </c>
      <c r="E24" s="72" t="e">
        <f t="shared" si="1"/>
        <v>#REF!</v>
      </c>
      <c r="F24" s="72" t="e">
        <f t="shared" si="1"/>
        <v>#REF!</v>
      </c>
      <c r="G24" s="72" t="e">
        <f t="shared" si="1"/>
        <v>#REF!</v>
      </c>
      <c r="H24" s="72" t="e">
        <f t="shared" si="1"/>
        <v>#REF!</v>
      </c>
      <c r="I24" s="72" t="e">
        <f t="shared" si="1"/>
        <v>#REF!</v>
      </c>
      <c r="J24" s="72" t="e">
        <f t="shared" si="1"/>
        <v>#REF!</v>
      </c>
      <c r="K24" s="72" t="e">
        <f t="shared" si="1"/>
        <v>#REF!</v>
      </c>
      <c r="L24" s="72" t="e">
        <f t="shared" si="1"/>
        <v>#REF!</v>
      </c>
      <c r="M24" s="72" t="e">
        <f t="shared" si="1"/>
        <v>#REF!</v>
      </c>
      <c r="N24" s="72" t="e">
        <f t="shared" si="1"/>
        <v>#REF!</v>
      </c>
    </row>
    <row r="25" spans="1:22" s="21" customFormat="1" ht="27.6" customHeight="1" x14ac:dyDescent="0.25">
      <c r="A25" s="36" t="s">
        <v>151</v>
      </c>
    </row>
    <row r="26" spans="1:22" s="21" customFormat="1" ht="57.95" customHeight="1" x14ac:dyDescent="0.25">
      <c r="A26" s="215" t="s">
        <v>152</v>
      </c>
      <c r="B26" s="194"/>
      <c r="C26" s="194"/>
      <c r="D26" s="194"/>
      <c r="E26" s="194"/>
      <c r="F26" s="194"/>
      <c r="G26" s="194"/>
      <c r="H26" s="194"/>
      <c r="I26" s="194"/>
      <c r="J26" s="194"/>
      <c r="K26" s="194"/>
    </row>
    <row r="27" spans="1:22" s="20" customFormat="1" ht="15" customHeight="1" x14ac:dyDescent="0.2"/>
    <row r="28" spans="1:22" s="194" customFormat="1" ht="12.95" customHeight="1" x14ac:dyDescent="0.25">
      <c r="A28" s="215" t="s">
        <v>153</v>
      </c>
    </row>
    <row r="29" spans="1:22" ht="27.6" customHeight="1" x14ac:dyDescent="0.25">
      <c r="A29" s="49" t="s">
        <v>132</v>
      </c>
      <c r="B29" s="46"/>
      <c r="C29" s="29" t="s">
        <v>133</v>
      </c>
      <c r="D29" s="29" t="s">
        <v>134</v>
      </c>
      <c r="E29" s="29" t="s">
        <v>135</v>
      </c>
      <c r="F29" s="29" t="s">
        <v>136</v>
      </c>
      <c r="G29" s="29" t="s">
        <v>137</v>
      </c>
      <c r="H29" s="29" t="s">
        <v>138</v>
      </c>
      <c r="I29" s="29" t="s">
        <v>139</v>
      </c>
      <c r="J29" s="29" t="s">
        <v>140</v>
      </c>
      <c r="K29" s="29" t="s">
        <v>141</v>
      </c>
      <c r="L29" s="29" t="s">
        <v>142</v>
      </c>
      <c r="M29" s="29" t="s">
        <v>143</v>
      </c>
      <c r="N29" s="29" t="s">
        <v>144</v>
      </c>
    </row>
    <row r="30" spans="1:22" ht="12.75" customHeight="1" x14ac:dyDescent="0.2">
      <c r="A30" s="23" t="s">
        <v>145</v>
      </c>
      <c r="B30" s="6" t="s">
        <v>38</v>
      </c>
      <c r="C30" s="73" t="e">
        <f>SUMIFS(#REF!,#REF!,'Variance Analysis'!$B30,#REF!,'Variance Analysis'!$A30)</f>
        <v>#REF!</v>
      </c>
      <c r="D30" s="73" t="e">
        <f>SUMIFS(#REF!,#REF!,'Variance Analysis'!$B30,#REF!,'Variance Analysis'!$A30)</f>
        <v>#REF!</v>
      </c>
      <c r="E30" s="73" t="e">
        <f>SUMIFS(#REF!,#REF!,'Variance Analysis'!$B30,#REF!,'Variance Analysis'!$A30)</f>
        <v>#REF!</v>
      </c>
      <c r="F30" s="73" t="e">
        <f>SUMIFS(#REF!,#REF!,'Variance Analysis'!$B30,#REF!,'Variance Analysis'!$A30)</f>
        <v>#REF!</v>
      </c>
      <c r="G30" s="73" t="e">
        <f>SUMIFS(#REF!,#REF!,'Variance Analysis'!$B30,#REF!,'Variance Analysis'!$A30)</f>
        <v>#REF!</v>
      </c>
      <c r="H30" s="73" t="e">
        <f>SUMIFS(#REF!,#REF!,'Variance Analysis'!$B30,#REF!,'Variance Analysis'!$A30)</f>
        <v>#REF!</v>
      </c>
      <c r="I30" s="73" t="e">
        <f>SUMIFS(#REF!,#REF!,'Variance Analysis'!$B30,#REF!,'Variance Analysis'!$A30)</f>
        <v>#REF!</v>
      </c>
      <c r="J30" s="73" t="e">
        <f>SUMIFS(#REF!,#REF!,'Variance Analysis'!$B30,#REF!,'Variance Analysis'!$A30)</f>
        <v>#REF!</v>
      </c>
      <c r="K30" s="73" t="e">
        <f>SUMIFS(#REF!,#REF!,'Variance Analysis'!$B30,#REF!,'Variance Analysis'!$A30)</f>
        <v>#REF!</v>
      </c>
      <c r="L30" s="73" t="e">
        <f>SUMIFS(#REF!,#REF!,'Variance Analysis'!$B30,#REF!,'Variance Analysis'!$A30)</f>
        <v>#REF!</v>
      </c>
      <c r="M30" s="73" t="e">
        <f>SUMIFS(#REF!,#REF!,'Variance Analysis'!$B30,#REF!,'Variance Analysis'!$A30)</f>
        <v>#REF!</v>
      </c>
      <c r="N30" s="73" t="e">
        <f>SUMIFS(#REF!,#REF!,'Variance Analysis'!$B30,#REF!,'Variance Analysis'!$A30)</f>
        <v>#REF!</v>
      </c>
    </row>
    <row r="31" spans="1:22" ht="12.75" customHeight="1" x14ac:dyDescent="0.2">
      <c r="A31" s="23" t="s">
        <v>145</v>
      </c>
      <c r="B31" s="23" t="s">
        <v>154</v>
      </c>
      <c r="C31" s="73" t="e">
        <f>SUMIFS(#REF!,#REF!,'Variance Analysis'!$B31,#REF!,'Variance Analysis'!$A31)</f>
        <v>#REF!</v>
      </c>
      <c r="D31" s="73" t="e">
        <f>SUMIFS(#REF!,#REF!,'Variance Analysis'!$B31,#REF!,'Variance Analysis'!$A31)</f>
        <v>#REF!</v>
      </c>
      <c r="E31" s="73" t="e">
        <f>SUMIFS(#REF!,#REF!,'Variance Analysis'!$B31,#REF!,'Variance Analysis'!$A31)</f>
        <v>#REF!</v>
      </c>
      <c r="F31" s="73" t="e">
        <f>SUMIFS(#REF!,#REF!,'Variance Analysis'!$B31,#REF!,'Variance Analysis'!$A31)</f>
        <v>#REF!</v>
      </c>
      <c r="G31" s="73" t="e">
        <f>SUMIFS(#REF!,#REF!,'Variance Analysis'!$B31,#REF!,'Variance Analysis'!$A31)</f>
        <v>#REF!</v>
      </c>
      <c r="H31" s="73" t="e">
        <f>SUMIFS(#REF!,#REF!,'Variance Analysis'!$B31,#REF!,'Variance Analysis'!$A31)</f>
        <v>#REF!</v>
      </c>
      <c r="I31" s="73" t="e">
        <f>SUMIFS(#REF!,#REF!,'Variance Analysis'!$B31,#REF!,'Variance Analysis'!$A31)</f>
        <v>#REF!</v>
      </c>
      <c r="J31" s="73" t="e">
        <f>SUMIFS(#REF!,#REF!,'Variance Analysis'!$B31,#REF!,'Variance Analysis'!$A31)</f>
        <v>#REF!</v>
      </c>
      <c r="K31" s="73" t="e">
        <f>SUMIFS(#REF!,#REF!,'Variance Analysis'!$B31,#REF!,'Variance Analysis'!$A31)</f>
        <v>#REF!</v>
      </c>
      <c r="L31" s="73" t="e">
        <f>SUMIFS(#REF!,#REF!,'Variance Analysis'!$B31,#REF!,'Variance Analysis'!$A31)</f>
        <v>#REF!</v>
      </c>
      <c r="M31" s="73" t="e">
        <f>SUMIFS(#REF!,#REF!,'Variance Analysis'!$B31,#REF!,'Variance Analysis'!$A31)</f>
        <v>#REF!</v>
      </c>
      <c r="N31" s="73" t="e">
        <f>SUMIFS(#REF!,#REF!,'Variance Analysis'!$B31,#REF!,'Variance Analysis'!$A31)</f>
        <v>#REF!</v>
      </c>
    </row>
    <row r="32" spans="1:22" ht="12.75" customHeight="1" x14ac:dyDescent="0.2">
      <c r="A32" s="23" t="s">
        <v>145</v>
      </c>
      <c r="B32" s="23" t="s">
        <v>155</v>
      </c>
      <c r="C32" s="73" t="e">
        <f>SUMIFS(#REF!,#REF!,'Variance Analysis'!$B32,#REF!,'Variance Analysis'!$A32)</f>
        <v>#REF!</v>
      </c>
      <c r="D32" s="73" t="e">
        <f>SUMIFS(#REF!,#REF!,'Variance Analysis'!$B32,#REF!,'Variance Analysis'!$A32)</f>
        <v>#REF!</v>
      </c>
      <c r="E32" s="73" t="e">
        <f>SUMIFS(#REF!,#REF!,'Variance Analysis'!$B32,#REF!,'Variance Analysis'!$A32)</f>
        <v>#REF!</v>
      </c>
      <c r="F32" s="73" t="e">
        <f>SUMIFS(#REF!,#REF!,'Variance Analysis'!$B32,#REF!,'Variance Analysis'!$A32)</f>
        <v>#REF!</v>
      </c>
      <c r="G32" s="73" t="e">
        <f>SUMIFS(#REF!,#REF!,'Variance Analysis'!$B32,#REF!,'Variance Analysis'!$A32)</f>
        <v>#REF!</v>
      </c>
      <c r="H32" s="73" t="e">
        <f>SUMIFS(#REF!,#REF!,'Variance Analysis'!$B32,#REF!,'Variance Analysis'!$A32)</f>
        <v>#REF!</v>
      </c>
      <c r="I32" s="73" t="e">
        <f>SUMIFS(#REF!,#REF!,'Variance Analysis'!$B32,#REF!,'Variance Analysis'!$A32)</f>
        <v>#REF!</v>
      </c>
      <c r="J32" s="73" t="e">
        <f>SUMIFS(#REF!,#REF!,'Variance Analysis'!$B32,#REF!,'Variance Analysis'!$A32)</f>
        <v>#REF!</v>
      </c>
      <c r="K32" s="73" t="e">
        <f>SUMIFS(#REF!,#REF!,'Variance Analysis'!$B32,#REF!,'Variance Analysis'!$A32)</f>
        <v>#REF!</v>
      </c>
      <c r="L32" s="73" t="e">
        <f>SUMIFS(#REF!,#REF!,'Variance Analysis'!$B32,#REF!,'Variance Analysis'!$A32)</f>
        <v>#REF!</v>
      </c>
      <c r="M32" s="73" t="e">
        <f>SUMIFS(#REF!,#REF!,'Variance Analysis'!$B32,#REF!,'Variance Analysis'!$A32)</f>
        <v>#REF!</v>
      </c>
      <c r="N32" s="73" t="e">
        <f>SUMIFS(#REF!,#REF!,'Variance Analysis'!$B32,#REF!,'Variance Analysis'!$A32)</f>
        <v>#REF!</v>
      </c>
    </row>
    <row r="33" spans="1:14" ht="12.75" customHeight="1" x14ac:dyDescent="0.2">
      <c r="A33" s="23" t="s">
        <v>145</v>
      </c>
      <c r="B33" s="23" t="s">
        <v>148</v>
      </c>
      <c r="C33" s="72" t="e">
        <f>SUMIFS(#REF!,#REF!,#REF!)</f>
        <v>#REF!</v>
      </c>
      <c r="D33" s="72" t="e">
        <f>SUMIFS(#REF!,#REF!,#REF!)</f>
        <v>#REF!</v>
      </c>
      <c r="E33" s="72" t="e">
        <f>SUMIFS(#REF!,#REF!,#REF!)</f>
        <v>#REF!</v>
      </c>
      <c r="F33" s="72" t="e">
        <f>SUMIFS(#REF!,#REF!,#REF!)</f>
        <v>#REF!</v>
      </c>
      <c r="G33" s="72" t="e">
        <f>SUMIFS(#REF!,#REF!,#REF!)</f>
        <v>#REF!</v>
      </c>
      <c r="H33" s="72" t="e">
        <f>SUMIFS(#REF!,#REF!,#REF!)</f>
        <v>#REF!</v>
      </c>
      <c r="I33" s="72" t="e">
        <f>SUMIFS(#REF!,#REF!,#REF!)</f>
        <v>#REF!</v>
      </c>
      <c r="J33" s="72" t="e">
        <f>SUMIFS(#REF!,#REF!,#REF!)</f>
        <v>#REF!</v>
      </c>
      <c r="K33" s="72" t="e">
        <f>SUMIFS(#REF!,#REF!,#REF!)</f>
        <v>#REF!</v>
      </c>
      <c r="L33" s="72" t="e">
        <f>SUMIFS(#REF!,#REF!,#REF!)</f>
        <v>#REF!</v>
      </c>
      <c r="M33" s="72" t="e">
        <f>SUMIFS(#REF!,#REF!,#REF!)</f>
        <v>#REF!</v>
      </c>
      <c r="N33" s="72" t="e">
        <f>SUMIFS(#REF!,#REF!,#REF!)</f>
        <v>#REF!</v>
      </c>
    </row>
    <row r="34" spans="1:14" ht="12.75" customHeight="1" x14ac:dyDescent="0.2">
      <c r="A34" s="23" t="s">
        <v>149</v>
      </c>
      <c r="B34" s="23" t="s">
        <v>38</v>
      </c>
      <c r="C34" s="72" t="e">
        <f>SUMIFS(#REF!,#REF!,'Variance Analysis'!$B34,#REF!,'Variance Analysis'!$A34)</f>
        <v>#REF!</v>
      </c>
      <c r="D34" s="72" t="e">
        <f>SUMIFS(#REF!,#REF!,'Variance Analysis'!$B34,#REF!,'Variance Analysis'!$A34)</f>
        <v>#REF!</v>
      </c>
      <c r="E34" s="72" t="e">
        <f>SUMIFS(#REF!,#REF!,'Variance Analysis'!$B34,#REF!,'Variance Analysis'!$A34)</f>
        <v>#REF!</v>
      </c>
      <c r="F34" s="72" t="e">
        <f>SUMIFS(#REF!,#REF!,'Variance Analysis'!$B34,#REF!,'Variance Analysis'!$A34)</f>
        <v>#REF!</v>
      </c>
      <c r="G34" s="72" t="e">
        <f>SUMIFS(#REF!,#REF!,'Variance Analysis'!$B34,#REF!,'Variance Analysis'!$A34)</f>
        <v>#REF!</v>
      </c>
      <c r="H34" s="72" t="e">
        <f>SUMIFS(#REF!,#REF!,'Variance Analysis'!$B34,#REF!,'Variance Analysis'!$A34)</f>
        <v>#REF!</v>
      </c>
      <c r="I34" s="72" t="e">
        <f>SUMIFS(#REF!,#REF!,'Variance Analysis'!$B34,#REF!,'Variance Analysis'!$A34)</f>
        <v>#REF!</v>
      </c>
      <c r="J34" s="72" t="e">
        <f>SUMIFS(#REF!,#REF!,'Variance Analysis'!$B34,#REF!,'Variance Analysis'!$A34)</f>
        <v>#REF!</v>
      </c>
      <c r="K34" s="72" t="e">
        <f>SUMIFS(#REF!,#REF!,'Variance Analysis'!$B34,#REF!,'Variance Analysis'!$A34)</f>
        <v>#REF!</v>
      </c>
      <c r="L34" s="72" t="e">
        <f>SUMIFS(#REF!,#REF!,'Variance Analysis'!$B34,#REF!,'Variance Analysis'!$A34)</f>
        <v>#REF!</v>
      </c>
      <c r="M34" s="72" t="e">
        <f>SUMIFS(#REF!,#REF!,'Variance Analysis'!$B34,#REF!,'Variance Analysis'!$A34)</f>
        <v>#REF!</v>
      </c>
      <c r="N34" s="72" t="e">
        <f>SUMIFS(#REF!,#REF!,'Variance Analysis'!$B34,#REF!,'Variance Analysis'!$A34)</f>
        <v>#REF!</v>
      </c>
    </row>
    <row r="35" spans="1:14" ht="12.75" customHeight="1" x14ac:dyDescent="0.2">
      <c r="A35" s="23" t="s">
        <v>149</v>
      </c>
      <c r="B35" s="23" t="s">
        <v>154</v>
      </c>
      <c r="C35" s="72" t="e">
        <f>SUMIFS(#REF!,#REF!,'Variance Analysis'!$B35,#REF!,'Variance Analysis'!$A35)</f>
        <v>#REF!</v>
      </c>
      <c r="D35" s="72" t="e">
        <f>SUMIFS(#REF!,#REF!,'Variance Analysis'!$B35,#REF!,'Variance Analysis'!$A35)</f>
        <v>#REF!</v>
      </c>
      <c r="E35" s="72" t="e">
        <f>SUMIFS(#REF!,#REF!,'Variance Analysis'!$B35,#REF!,'Variance Analysis'!$A35)</f>
        <v>#REF!</v>
      </c>
      <c r="F35" s="72" t="e">
        <f>SUMIFS(#REF!,#REF!,'Variance Analysis'!$B35,#REF!,'Variance Analysis'!$A35)</f>
        <v>#REF!</v>
      </c>
      <c r="G35" s="72" t="e">
        <f>SUMIFS(#REF!,#REF!,'Variance Analysis'!$B35,#REF!,'Variance Analysis'!$A35)</f>
        <v>#REF!</v>
      </c>
      <c r="H35" s="72" t="e">
        <f>SUMIFS(#REF!,#REF!,'Variance Analysis'!$B35,#REF!,'Variance Analysis'!$A35)</f>
        <v>#REF!</v>
      </c>
      <c r="I35" s="72" t="e">
        <f>SUMIFS(#REF!,#REF!,'Variance Analysis'!$B35,#REF!,'Variance Analysis'!$A35)</f>
        <v>#REF!</v>
      </c>
      <c r="J35" s="72" t="e">
        <f>SUMIFS(#REF!,#REF!,'Variance Analysis'!$B35,#REF!,'Variance Analysis'!$A35)</f>
        <v>#REF!</v>
      </c>
      <c r="K35" s="72" t="e">
        <f>SUMIFS(#REF!,#REF!,'Variance Analysis'!$B35,#REF!,'Variance Analysis'!$A35)</f>
        <v>#REF!</v>
      </c>
      <c r="L35" s="72" t="e">
        <f>SUMIFS(#REF!,#REF!,'Variance Analysis'!$B35,#REF!,'Variance Analysis'!$A35)</f>
        <v>#REF!</v>
      </c>
      <c r="M35" s="72" t="e">
        <f>SUMIFS(#REF!,#REF!,'Variance Analysis'!$B35,#REF!,'Variance Analysis'!$A35)</f>
        <v>#REF!</v>
      </c>
      <c r="N35" s="72" t="e">
        <f>SUMIFS(#REF!,#REF!,'Variance Analysis'!$B35,#REF!,'Variance Analysis'!$A35)</f>
        <v>#REF!</v>
      </c>
    </row>
    <row r="36" spans="1:14" ht="12.75" customHeight="1" x14ac:dyDescent="0.2">
      <c r="A36" s="23" t="s">
        <v>149</v>
      </c>
      <c r="B36" s="23" t="s">
        <v>155</v>
      </c>
      <c r="C36" s="72" t="e">
        <f>SUMIFS(#REF!,#REF!,'Variance Analysis'!$B36,#REF!,'Variance Analysis'!$A36)</f>
        <v>#REF!</v>
      </c>
      <c r="D36" s="72" t="e">
        <f>SUMIFS(#REF!,#REF!,'Variance Analysis'!$B36,#REF!,'Variance Analysis'!$A36)</f>
        <v>#REF!</v>
      </c>
      <c r="E36" s="72" t="e">
        <f>SUMIFS(#REF!,#REF!,'Variance Analysis'!$B36,#REF!,'Variance Analysis'!$A36)</f>
        <v>#REF!</v>
      </c>
      <c r="F36" s="72" t="e">
        <f>SUMIFS(#REF!,#REF!,'Variance Analysis'!$B36,#REF!,'Variance Analysis'!$A36)</f>
        <v>#REF!</v>
      </c>
      <c r="G36" s="72" t="e">
        <f>SUMIFS(#REF!,#REF!,'Variance Analysis'!$B36,#REF!,'Variance Analysis'!$A36)</f>
        <v>#REF!</v>
      </c>
      <c r="H36" s="72" t="e">
        <f>SUMIFS(#REF!,#REF!,'Variance Analysis'!$B36,#REF!,'Variance Analysis'!$A36)</f>
        <v>#REF!</v>
      </c>
      <c r="I36" s="72" t="e">
        <f>SUMIFS(#REF!,#REF!,'Variance Analysis'!$B36,#REF!,'Variance Analysis'!$A36)</f>
        <v>#REF!</v>
      </c>
      <c r="J36" s="72" t="e">
        <f>SUMIFS(#REF!,#REF!,'Variance Analysis'!$B36,#REF!,'Variance Analysis'!$A36)</f>
        <v>#REF!</v>
      </c>
      <c r="K36" s="72" t="e">
        <f>SUMIFS(#REF!,#REF!,'Variance Analysis'!$B36,#REF!,'Variance Analysis'!$A36)</f>
        <v>#REF!</v>
      </c>
      <c r="L36" s="72" t="e">
        <f>SUMIFS(#REF!,#REF!,'Variance Analysis'!$B36,#REF!,'Variance Analysis'!$A36)</f>
        <v>#REF!</v>
      </c>
      <c r="M36" s="72" t="e">
        <f>SUMIFS(#REF!,#REF!,'Variance Analysis'!$B36,#REF!,'Variance Analysis'!$A36)</f>
        <v>#REF!</v>
      </c>
      <c r="N36" s="72" t="e">
        <f>SUMIFS(#REF!,#REF!,'Variance Analysis'!$B36,#REF!,'Variance Analysis'!$A36)</f>
        <v>#REF!</v>
      </c>
    </row>
    <row r="37" spans="1:14" ht="12.75" customHeight="1" x14ac:dyDescent="0.2">
      <c r="A37" s="23" t="s">
        <v>149</v>
      </c>
      <c r="B37" s="23" t="s">
        <v>148</v>
      </c>
      <c r="C37" s="72" t="e">
        <f>SUMIFS(#REF!,#REF!,$A$37)</f>
        <v>#REF!</v>
      </c>
      <c r="D37" s="72" t="e">
        <f>SUMIFS(#REF!,#REF!,$A$37)</f>
        <v>#REF!</v>
      </c>
      <c r="E37" s="72" t="e">
        <f>SUMIFS(#REF!,#REF!,$A$37)</f>
        <v>#REF!</v>
      </c>
      <c r="F37" s="72" t="e">
        <f>SUMIFS(#REF!,#REF!,$A$37)</f>
        <v>#REF!</v>
      </c>
      <c r="G37" s="72" t="e">
        <f>SUMIFS(#REF!,#REF!,$A$37)</f>
        <v>#REF!</v>
      </c>
      <c r="H37" s="72" t="e">
        <f>SUMIFS(#REF!,#REF!,$A$37)</f>
        <v>#REF!</v>
      </c>
      <c r="I37" s="72" t="e">
        <f>SUMIFS(#REF!,#REF!,$A$37)</f>
        <v>#REF!</v>
      </c>
      <c r="J37" s="72" t="e">
        <f>SUMIFS(#REF!,#REF!,$A$37)</f>
        <v>#REF!</v>
      </c>
      <c r="K37" s="72" t="e">
        <f>SUMIFS(#REF!,#REF!,$A$37)</f>
        <v>#REF!</v>
      </c>
      <c r="L37" s="72" t="e">
        <f>SUMIFS(#REF!,#REF!,$A$37)</f>
        <v>#REF!</v>
      </c>
      <c r="M37" s="72" t="e">
        <f>SUMIFS(#REF!,#REF!,$A$37)</f>
        <v>#REF!</v>
      </c>
      <c r="N37" s="72" t="e">
        <f>SUMIFS(#REF!,#REF!,$A$37)</f>
        <v>#REF!</v>
      </c>
    </row>
    <row r="38" spans="1:14" ht="12.75" customHeight="1" x14ac:dyDescent="0.2">
      <c r="A38" s="23" t="s">
        <v>156</v>
      </c>
      <c r="B38" s="23" t="s">
        <v>38</v>
      </c>
      <c r="C38" s="72" t="e">
        <f>SUMIFS(#REF!,#REF!,'Variance Analysis'!$B38,#REF!,'Variance Analysis'!$A38)</f>
        <v>#REF!</v>
      </c>
      <c r="D38" s="72" t="e">
        <f>SUMIFS(#REF!,#REF!,'Variance Analysis'!$B38,#REF!,'Variance Analysis'!$A38)</f>
        <v>#REF!</v>
      </c>
      <c r="E38" s="72" t="e">
        <f>SUMIFS(#REF!,#REF!,'Variance Analysis'!$B38,#REF!,'Variance Analysis'!$A38)</f>
        <v>#REF!</v>
      </c>
      <c r="F38" s="72" t="e">
        <f>SUMIFS(#REF!,#REF!,'Variance Analysis'!$B38,#REF!,'Variance Analysis'!$A38)</f>
        <v>#REF!</v>
      </c>
      <c r="G38" s="72" t="e">
        <f>SUMIFS(#REF!,#REF!,'Variance Analysis'!$B38,#REF!,'Variance Analysis'!$A38)</f>
        <v>#REF!</v>
      </c>
      <c r="H38" s="72" t="e">
        <f>SUMIFS(#REF!,#REF!,'Variance Analysis'!$B38,#REF!,'Variance Analysis'!$A38)</f>
        <v>#REF!</v>
      </c>
      <c r="I38" s="72" t="e">
        <f>SUMIFS(#REF!,#REF!,'Variance Analysis'!$B38,#REF!,'Variance Analysis'!$A38)</f>
        <v>#REF!</v>
      </c>
      <c r="J38" s="72" t="e">
        <f>SUMIFS(#REF!,#REF!,'Variance Analysis'!$B38,#REF!,'Variance Analysis'!$A38)</f>
        <v>#REF!</v>
      </c>
      <c r="K38" s="72" t="e">
        <f>SUMIFS(#REF!,#REF!,'Variance Analysis'!$B38,#REF!,'Variance Analysis'!$A38)</f>
        <v>#REF!</v>
      </c>
      <c r="L38" s="72" t="e">
        <f>SUMIFS(#REF!,#REF!,'Variance Analysis'!$B38,#REF!,'Variance Analysis'!$A38)</f>
        <v>#REF!</v>
      </c>
      <c r="M38" s="72" t="e">
        <f>SUMIFS(#REF!,#REF!,'Variance Analysis'!$B38,#REF!,'Variance Analysis'!$A38)</f>
        <v>#REF!</v>
      </c>
      <c r="N38" s="72" t="e">
        <f>SUMIFS(#REF!,#REF!,'Variance Analysis'!$B38,#REF!,'Variance Analysis'!$A38)</f>
        <v>#REF!</v>
      </c>
    </row>
    <row r="39" spans="1:14" ht="12.75" customHeight="1" x14ac:dyDescent="0.2">
      <c r="A39" s="23" t="s">
        <v>156</v>
      </c>
      <c r="B39" s="23" t="s">
        <v>154</v>
      </c>
      <c r="C39" s="72" t="e">
        <f>SUMIFS(#REF!,#REF!,'Variance Analysis'!$B39,#REF!,'Variance Analysis'!$A39)</f>
        <v>#REF!</v>
      </c>
      <c r="D39" s="72" t="e">
        <f>SUMIFS(#REF!,#REF!,'Variance Analysis'!$B39,#REF!,'Variance Analysis'!$A39)</f>
        <v>#REF!</v>
      </c>
      <c r="E39" s="72" t="e">
        <f>SUMIFS(#REF!,#REF!,'Variance Analysis'!$B39,#REF!,'Variance Analysis'!$A39)</f>
        <v>#REF!</v>
      </c>
      <c r="F39" s="72" t="e">
        <f>SUMIFS(#REF!,#REF!,'Variance Analysis'!$B39,#REF!,'Variance Analysis'!$A39)</f>
        <v>#REF!</v>
      </c>
      <c r="G39" s="72" t="e">
        <f>SUMIFS(#REF!,#REF!,'Variance Analysis'!$B39,#REF!,'Variance Analysis'!$A39)</f>
        <v>#REF!</v>
      </c>
      <c r="H39" s="72" t="e">
        <f>SUMIFS(#REF!,#REF!,'Variance Analysis'!$B39,#REF!,'Variance Analysis'!$A39)</f>
        <v>#REF!</v>
      </c>
      <c r="I39" s="72" t="e">
        <f>SUMIFS(#REF!,#REF!,'Variance Analysis'!$B39,#REF!,'Variance Analysis'!$A39)</f>
        <v>#REF!</v>
      </c>
      <c r="J39" s="72" t="e">
        <f>SUMIFS(#REF!,#REF!,'Variance Analysis'!$B39,#REF!,'Variance Analysis'!$A39)</f>
        <v>#REF!</v>
      </c>
      <c r="K39" s="72" t="e">
        <f>SUMIFS(#REF!,#REF!,'Variance Analysis'!$B39,#REF!,'Variance Analysis'!$A39)</f>
        <v>#REF!</v>
      </c>
      <c r="L39" s="72" t="e">
        <f>SUMIFS(#REF!,#REF!,'Variance Analysis'!$B39,#REF!,'Variance Analysis'!$A39)</f>
        <v>#REF!</v>
      </c>
      <c r="M39" s="72" t="e">
        <f>SUMIFS(#REF!,#REF!,'Variance Analysis'!$B39,#REF!,'Variance Analysis'!$A39)</f>
        <v>#REF!</v>
      </c>
      <c r="N39" s="72" t="e">
        <f>SUMIFS(#REF!,#REF!,'Variance Analysis'!$B39,#REF!,'Variance Analysis'!$A39)</f>
        <v>#REF!</v>
      </c>
    </row>
    <row r="40" spans="1:14" ht="12.75" customHeight="1" x14ac:dyDescent="0.2">
      <c r="A40" s="23" t="s">
        <v>156</v>
      </c>
      <c r="B40" s="23" t="s">
        <v>155</v>
      </c>
      <c r="C40" s="72" t="e">
        <f>SUMIFS(#REF!,#REF!,'Variance Analysis'!$B40,#REF!,'Variance Analysis'!$A40)</f>
        <v>#REF!</v>
      </c>
      <c r="D40" s="72" t="e">
        <f>SUMIFS(#REF!,#REF!,'Variance Analysis'!$B40,#REF!,'Variance Analysis'!$A40)</f>
        <v>#REF!</v>
      </c>
      <c r="E40" s="72" t="e">
        <f>SUMIFS(#REF!,#REF!,'Variance Analysis'!$B40,#REF!,'Variance Analysis'!$A40)</f>
        <v>#REF!</v>
      </c>
      <c r="F40" s="72" t="e">
        <f>SUMIFS(#REF!,#REF!,'Variance Analysis'!$B40,#REF!,'Variance Analysis'!$A40)</f>
        <v>#REF!</v>
      </c>
      <c r="G40" s="72" t="e">
        <f>SUMIFS(#REF!,#REF!,'Variance Analysis'!$B40,#REF!,'Variance Analysis'!$A40)</f>
        <v>#REF!</v>
      </c>
      <c r="H40" s="72" t="e">
        <f>SUMIFS(#REF!,#REF!,'Variance Analysis'!$B40,#REF!,'Variance Analysis'!$A40)</f>
        <v>#REF!</v>
      </c>
      <c r="I40" s="72" t="e">
        <f>SUMIFS(#REF!,#REF!,'Variance Analysis'!$B40,#REF!,'Variance Analysis'!$A40)</f>
        <v>#REF!</v>
      </c>
      <c r="J40" s="72" t="e">
        <f>SUMIFS(#REF!,#REF!,'Variance Analysis'!$B40,#REF!,'Variance Analysis'!$A40)</f>
        <v>#REF!</v>
      </c>
      <c r="K40" s="72" t="e">
        <f>SUMIFS(#REF!,#REF!,'Variance Analysis'!$B40,#REF!,'Variance Analysis'!$A40)</f>
        <v>#REF!</v>
      </c>
      <c r="L40" s="72" t="e">
        <f>SUMIFS(#REF!,#REF!,'Variance Analysis'!$B40,#REF!,'Variance Analysis'!$A40)</f>
        <v>#REF!</v>
      </c>
      <c r="M40" s="72" t="e">
        <f>SUMIFS(#REF!,#REF!,'Variance Analysis'!$B40,#REF!,'Variance Analysis'!$A40)</f>
        <v>#REF!</v>
      </c>
      <c r="N40" s="72" t="e">
        <f>SUMIFS(#REF!,#REF!,'Variance Analysis'!$B40,#REF!,'Variance Analysis'!$A40)</f>
        <v>#REF!</v>
      </c>
    </row>
    <row r="41" spans="1:14" ht="12.75" customHeight="1" x14ac:dyDescent="0.2">
      <c r="A41" s="23" t="s">
        <v>156</v>
      </c>
      <c r="B41" s="23" t="s">
        <v>148</v>
      </c>
      <c r="C41" s="73" t="e">
        <f>SUMIFS(#REF!,#REF!,$A$41)</f>
        <v>#REF!</v>
      </c>
      <c r="D41" s="73" t="e">
        <f>SUMIFS(#REF!,#REF!,$A$41)</f>
        <v>#REF!</v>
      </c>
      <c r="E41" s="73" t="e">
        <f>SUMIFS(#REF!,#REF!,$A$41)</f>
        <v>#REF!</v>
      </c>
      <c r="F41" s="73" t="e">
        <f>SUMIFS(#REF!,#REF!,$A$41)</f>
        <v>#REF!</v>
      </c>
      <c r="G41" s="73" t="e">
        <f>SUMIFS(#REF!,#REF!,$A$41)</f>
        <v>#REF!</v>
      </c>
      <c r="H41" s="73" t="e">
        <f>SUMIFS(#REF!,#REF!,$A$41)</f>
        <v>#REF!</v>
      </c>
      <c r="I41" s="73" t="e">
        <f>SUMIFS(#REF!,#REF!,$A$41)</f>
        <v>#REF!</v>
      </c>
      <c r="J41" s="73" t="e">
        <f>SUMIFS(#REF!,#REF!,$A$41)</f>
        <v>#REF!</v>
      </c>
      <c r="K41" s="73" t="e">
        <f>SUMIFS(#REF!,#REF!,$A$41)</f>
        <v>#REF!</v>
      </c>
      <c r="L41" s="73" t="e">
        <f>SUMIFS(#REF!,#REF!,$A$41)</f>
        <v>#REF!</v>
      </c>
      <c r="M41" s="73" t="e">
        <f>SUMIFS(#REF!,#REF!,$A$41)</f>
        <v>#REF!</v>
      </c>
      <c r="N41" s="73" t="e">
        <f>SUMIFS(#REF!,#REF!,$A$41)</f>
        <v>#REF!</v>
      </c>
    </row>
    <row r="42" spans="1:14" ht="12.75" customHeight="1" x14ac:dyDescent="0.2">
      <c r="A42" s="23" t="s">
        <v>132</v>
      </c>
      <c r="B42" s="23" t="s">
        <v>38</v>
      </c>
      <c r="C42" s="72" t="e">
        <f>SUMIFS(C$30:C$41,$B$30:$B$41,$B$42)</f>
        <v>#REF!</v>
      </c>
      <c r="D42" s="72" t="e">
        <f t="shared" ref="D42:N42" si="2">SUMIFS(D$30:D$41,$B$30:$B$41,$B$42)</f>
        <v>#REF!</v>
      </c>
      <c r="E42" s="72" t="e">
        <f t="shared" si="2"/>
        <v>#REF!</v>
      </c>
      <c r="F42" s="72" t="e">
        <f t="shared" si="2"/>
        <v>#REF!</v>
      </c>
      <c r="G42" s="72" t="e">
        <f t="shared" si="2"/>
        <v>#REF!</v>
      </c>
      <c r="H42" s="72" t="e">
        <f t="shared" si="2"/>
        <v>#REF!</v>
      </c>
      <c r="I42" s="72" t="e">
        <f t="shared" si="2"/>
        <v>#REF!</v>
      </c>
      <c r="J42" s="72" t="e">
        <f t="shared" si="2"/>
        <v>#REF!</v>
      </c>
      <c r="K42" s="72" t="e">
        <f t="shared" si="2"/>
        <v>#REF!</v>
      </c>
      <c r="L42" s="72" t="e">
        <f t="shared" si="2"/>
        <v>#REF!</v>
      </c>
      <c r="M42" s="72" t="e">
        <f t="shared" si="2"/>
        <v>#REF!</v>
      </c>
      <c r="N42" s="72" t="e">
        <f t="shared" si="2"/>
        <v>#REF!</v>
      </c>
    </row>
    <row r="43" spans="1:14" ht="12.75" customHeight="1" x14ac:dyDescent="0.2">
      <c r="A43" s="23" t="s">
        <v>132</v>
      </c>
      <c r="B43" s="23" t="s">
        <v>154</v>
      </c>
      <c r="C43" s="72" t="e">
        <f>SUMIFS(C$30:C$41,$B$30:$B$41,$B$43)</f>
        <v>#REF!</v>
      </c>
      <c r="D43" s="72" t="e">
        <f t="shared" ref="D43:N43" si="3">SUMIFS(D$30:D$41,$B$30:$B$41,$B$43)</f>
        <v>#REF!</v>
      </c>
      <c r="E43" s="72" t="e">
        <f t="shared" si="3"/>
        <v>#REF!</v>
      </c>
      <c r="F43" s="72" t="e">
        <f t="shared" si="3"/>
        <v>#REF!</v>
      </c>
      <c r="G43" s="72" t="e">
        <f t="shared" si="3"/>
        <v>#REF!</v>
      </c>
      <c r="H43" s="72" t="e">
        <f t="shared" si="3"/>
        <v>#REF!</v>
      </c>
      <c r="I43" s="72" t="e">
        <f t="shared" si="3"/>
        <v>#REF!</v>
      </c>
      <c r="J43" s="72" t="e">
        <f t="shared" si="3"/>
        <v>#REF!</v>
      </c>
      <c r="K43" s="72" t="e">
        <f t="shared" si="3"/>
        <v>#REF!</v>
      </c>
      <c r="L43" s="72" t="e">
        <f t="shared" si="3"/>
        <v>#REF!</v>
      </c>
      <c r="M43" s="72" t="e">
        <f t="shared" si="3"/>
        <v>#REF!</v>
      </c>
      <c r="N43" s="72" t="e">
        <f t="shared" si="3"/>
        <v>#REF!</v>
      </c>
    </row>
    <row r="44" spans="1:14" ht="12.75" customHeight="1" x14ac:dyDescent="0.2">
      <c r="A44" s="23" t="s">
        <v>132</v>
      </c>
      <c r="B44" s="23" t="s">
        <v>155</v>
      </c>
      <c r="C44" s="72" t="e">
        <f>SUMIFS(C$30:C$41,$B$30:$B$41,$B$44)</f>
        <v>#REF!</v>
      </c>
      <c r="D44" s="72" t="e">
        <f t="shared" ref="D44:N44" si="4">SUMIFS(D$30:D$41,$B$30:$B$41,$B$44)</f>
        <v>#REF!</v>
      </c>
      <c r="E44" s="72" t="e">
        <f t="shared" si="4"/>
        <v>#REF!</v>
      </c>
      <c r="F44" s="72" t="e">
        <f t="shared" si="4"/>
        <v>#REF!</v>
      </c>
      <c r="G44" s="72" t="e">
        <f t="shared" si="4"/>
        <v>#REF!</v>
      </c>
      <c r="H44" s="72" t="e">
        <f t="shared" si="4"/>
        <v>#REF!</v>
      </c>
      <c r="I44" s="72" t="e">
        <f t="shared" si="4"/>
        <v>#REF!</v>
      </c>
      <c r="J44" s="72" t="e">
        <f t="shared" si="4"/>
        <v>#REF!</v>
      </c>
      <c r="K44" s="72" t="e">
        <f t="shared" si="4"/>
        <v>#REF!</v>
      </c>
      <c r="L44" s="72" t="e">
        <f t="shared" si="4"/>
        <v>#REF!</v>
      </c>
      <c r="M44" s="72" t="e">
        <f t="shared" si="4"/>
        <v>#REF!</v>
      </c>
      <c r="N44" s="72" t="e">
        <f t="shared" si="4"/>
        <v>#REF!</v>
      </c>
    </row>
    <row r="45" spans="1:14" ht="12.75" customHeight="1" x14ac:dyDescent="0.2">
      <c r="A45" s="23" t="s">
        <v>132</v>
      </c>
      <c r="B45" s="2" t="s">
        <v>148</v>
      </c>
      <c r="C45" s="72" t="e">
        <f>SUMIFS(C$30:C$41,$B$30:$B$41,$B$45)</f>
        <v>#REF!</v>
      </c>
      <c r="D45" s="72" t="e">
        <f t="shared" ref="D45:N45" si="5">SUMIFS(D$30:D$41,$B$30:$B$41,$B$45)</f>
        <v>#REF!</v>
      </c>
      <c r="E45" s="72" t="e">
        <f t="shared" si="5"/>
        <v>#REF!</v>
      </c>
      <c r="F45" s="72" t="e">
        <f t="shared" si="5"/>
        <v>#REF!</v>
      </c>
      <c r="G45" s="72" t="e">
        <f t="shared" si="5"/>
        <v>#REF!</v>
      </c>
      <c r="H45" s="72" t="e">
        <f t="shared" si="5"/>
        <v>#REF!</v>
      </c>
      <c r="I45" s="72" t="e">
        <f t="shared" si="5"/>
        <v>#REF!</v>
      </c>
      <c r="J45" s="72" t="e">
        <f t="shared" si="5"/>
        <v>#REF!</v>
      </c>
      <c r="K45" s="72" t="e">
        <f t="shared" si="5"/>
        <v>#REF!</v>
      </c>
      <c r="L45" s="72" t="e">
        <f t="shared" si="5"/>
        <v>#REF!</v>
      </c>
      <c r="M45" s="72" t="e">
        <f t="shared" si="5"/>
        <v>#REF!</v>
      </c>
      <c r="N45" s="72" t="e">
        <f t="shared" si="5"/>
        <v>#REF!</v>
      </c>
    </row>
    <row r="46" spans="1:14" s="37" customFormat="1" ht="39.950000000000003" customHeight="1" x14ac:dyDescent="0.25">
      <c r="A46" s="216" t="s">
        <v>157</v>
      </c>
      <c r="B46" s="217"/>
      <c r="C46" s="217"/>
      <c r="D46" s="217"/>
      <c r="E46" s="217"/>
      <c r="F46" s="217"/>
      <c r="G46" s="217"/>
      <c r="H46" s="217"/>
      <c r="I46" s="217"/>
      <c r="J46" s="217"/>
    </row>
    <row r="47" spans="1:14" s="37" customFormat="1" ht="30" customHeight="1" x14ac:dyDescent="0.25">
      <c r="A47" s="218" t="s">
        <v>158</v>
      </c>
      <c r="B47" s="219"/>
      <c r="C47" s="219"/>
      <c r="D47" s="219"/>
      <c r="E47" s="219"/>
      <c r="F47" s="219"/>
      <c r="G47" s="219"/>
      <c r="H47" s="219"/>
      <c r="I47" s="219"/>
      <c r="J47" s="219"/>
    </row>
    <row r="48" spans="1:14" s="37" customFormat="1" ht="45.95" customHeight="1" x14ac:dyDescent="0.25">
      <c r="A48" s="218" t="s">
        <v>159</v>
      </c>
      <c r="B48" s="219"/>
      <c r="C48" s="219"/>
      <c r="D48" s="219"/>
      <c r="E48" s="219"/>
      <c r="F48" s="219"/>
      <c r="G48" s="219"/>
      <c r="H48" s="219"/>
      <c r="I48" s="219"/>
      <c r="J48" s="219"/>
    </row>
    <row r="49" spans="1:14" s="37" customFormat="1" ht="45.95" customHeight="1" x14ac:dyDescent="0.3">
      <c r="A49" s="70" t="s">
        <v>160</v>
      </c>
      <c r="B49" s="77" t="s">
        <v>161</v>
      </c>
      <c r="C49" s="76"/>
      <c r="D49" s="76"/>
      <c r="E49" s="76"/>
      <c r="F49" s="76"/>
      <c r="G49" s="76"/>
      <c r="H49" s="76"/>
      <c r="I49" s="76"/>
      <c r="J49" s="76"/>
    </row>
    <row r="50" spans="1:14" ht="28.5" customHeight="1" x14ac:dyDescent="0.25">
      <c r="A50" s="49" t="s">
        <v>132</v>
      </c>
      <c r="B50" s="46"/>
      <c r="C50" s="29" t="s">
        <v>133</v>
      </c>
      <c r="D50" s="29" t="s">
        <v>134</v>
      </c>
      <c r="E50" s="29" t="s">
        <v>135</v>
      </c>
      <c r="F50" s="29" t="s">
        <v>136</v>
      </c>
      <c r="G50" s="29" t="s">
        <v>137</v>
      </c>
      <c r="H50" s="29" t="s">
        <v>138</v>
      </c>
      <c r="I50" s="29" t="s">
        <v>139</v>
      </c>
      <c r="J50" s="29" t="s">
        <v>140</v>
      </c>
      <c r="K50" s="29" t="s">
        <v>141</v>
      </c>
      <c r="L50" s="29" t="s">
        <v>142</v>
      </c>
      <c r="M50" s="29" t="s">
        <v>143</v>
      </c>
      <c r="N50" s="29" t="s">
        <v>144</v>
      </c>
    </row>
    <row r="51" spans="1:14" ht="12.75" customHeight="1" x14ac:dyDescent="0.2">
      <c r="A51" s="5" t="s">
        <v>145</v>
      </c>
      <c r="B51" s="6" t="s">
        <v>38</v>
      </c>
      <c r="C51" s="71" t="e">
        <f t="shared" ref="C51:C66" si="6">C30-C9</f>
        <v>#REF!</v>
      </c>
      <c r="D51" s="71" t="e">
        <f t="shared" ref="D51:N51" si="7">D30-D9</f>
        <v>#REF!</v>
      </c>
      <c r="E51" s="71" t="e">
        <f t="shared" si="7"/>
        <v>#REF!</v>
      </c>
      <c r="F51" s="71" t="e">
        <f t="shared" si="7"/>
        <v>#REF!</v>
      </c>
      <c r="G51" s="71" t="e">
        <f t="shared" si="7"/>
        <v>#REF!</v>
      </c>
      <c r="H51" s="71" t="e">
        <f t="shared" si="7"/>
        <v>#REF!</v>
      </c>
      <c r="I51" s="71" t="e">
        <f t="shared" si="7"/>
        <v>#REF!</v>
      </c>
      <c r="J51" s="71" t="e">
        <f t="shared" si="7"/>
        <v>#REF!</v>
      </c>
      <c r="K51" s="71" t="e">
        <f t="shared" si="7"/>
        <v>#REF!</v>
      </c>
      <c r="L51" s="71" t="e">
        <f t="shared" si="7"/>
        <v>#REF!</v>
      </c>
      <c r="M51" s="71" t="e">
        <f t="shared" si="7"/>
        <v>#REF!</v>
      </c>
      <c r="N51" s="71" t="e">
        <f t="shared" si="7"/>
        <v>#REF!</v>
      </c>
    </row>
    <row r="52" spans="1:14" ht="12.75" customHeight="1" x14ac:dyDescent="0.2">
      <c r="A52" s="23"/>
      <c r="B52" s="23" t="s">
        <v>146</v>
      </c>
      <c r="C52" s="71" t="e">
        <f t="shared" si="6"/>
        <v>#REF!</v>
      </c>
      <c r="D52" s="71" t="e">
        <f t="shared" ref="D52:N52" si="8">D31-D10</f>
        <v>#REF!</v>
      </c>
      <c r="E52" s="71" t="e">
        <f t="shared" si="8"/>
        <v>#REF!</v>
      </c>
      <c r="F52" s="71" t="e">
        <f t="shared" si="8"/>
        <v>#REF!</v>
      </c>
      <c r="G52" s="71" t="e">
        <f t="shared" si="8"/>
        <v>#REF!</v>
      </c>
      <c r="H52" s="71" t="e">
        <f t="shared" si="8"/>
        <v>#REF!</v>
      </c>
      <c r="I52" s="71" t="e">
        <f t="shared" si="8"/>
        <v>#REF!</v>
      </c>
      <c r="J52" s="71" t="e">
        <f t="shared" si="8"/>
        <v>#REF!</v>
      </c>
      <c r="K52" s="71" t="e">
        <f t="shared" si="8"/>
        <v>#REF!</v>
      </c>
      <c r="L52" s="71" t="e">
        <f t="shared" si="8"/>
        <v>#REF!</v>
      </c>
      <c r="M52" s="71" t="e">
        <f t="shared" si="8"/>
        <v>#REF!</v>
      </c>
      <c r="N52" s="71" t="e">
        <f t="shared" si="8"/>
        <v>#REF!</v>
      </c>
    </row>
    <row r="53" spans="1:14" ht="12.75" customHeight="1" x14ac:dyDescent="0.2">
      <c r="A53" s="23"/>
      <c r="B53" s="23" t="s">
        <v>147</v>
      </c>
      <c r="C53" s="71" t="e">
        <f t="shared" si="6"/>
        <v>#REF!</v>
      </c>
      <c r="D53" s="71" t="e">
        <f t="shared" ref="D53:N53" si="9">D32-D11</f>
        <v>#REF!</v>
      </c>
      <c r="E53" s="71" t="e">
        <f t="shared" si="9"/>
        <v>#REF!</v>
      </c>
      <c r="F53" s="71" t="e">
        <f t="shared" si="9"/>
        <v>#REF!</v>
      </c>
      <c r="G53" s="71" t="e">
        <f t="shared" si="9"/>
        <v>#REF!</v>
      </c>
      <c r="H53" s="71" t="e">
        <f t="shared" si="9"/>
        <v>#REF!</v>
      </c>
      <c r="I53" s="71" t="e">
        <f t="shared" si="9"/>
        <v>#REF!</v>
      </c>
      <c r="J53" s="71" t="e">
        <f t="shared" si="9"/>
        <v>#REF!</v>
      </c>
      <c r="K53" s="71" t="e">
        <f t="shared" si="9"/>
        <v>#REF!</v>
      </c>
      <c r="L53" s="71" t="e">
        <f t="shared" si="9"/>
        <v>#REF!</v>
      </c>
      <c r="M53" s="71" t="e">
        <f t="shared" si="9"/>
        <v>#REF!</v>
      </c>
      <c r="N53" s="71" t="e">
        <f t="shared" si="9"/>
        <v>#REF!</v>
      </c>
    </row>
    <row r="54" spans="1:14" ht="12.75" customHeight="1" x14ac:dyDescent="0.2">
      <c r="A54" s="23"/>
      <c r="B54" s="23" t="s">
        <v>148</v>
      </c>
      <c r="C54" s="71" t="e">
        <f t="shared" si="6"/>
        <v>#REF!</v>
      </c>
      <c r="D54" s="71" t="e">
        <f t="shared" ref="D54:N54" si="10">D33-D12</f>
        <v>#REF!</v>
      </c>
      <c r="E54" s="71" t="e">
        <f t="shared" si="10"/>
        <v>#REF!</v>
      </c>
      <c r="F54" s="71" t="e">
        <f t="shared" si="10"/>
        <v>#REF!</v>
      </c>
      <c r="G54" s="71" t="e">
        <f t="shared" si="10"/>
        <v>#REF!</v>
      </c>
      <c r="H54" s="71" t="e">
        <f t="shared" si="10"/>
        <v>#REF!</v>
      </c>
      <c r="I54" s="71" t="e">
        <f t="shared" si="10"/>
        <v>#REF!</v>
      </c>
      <c r="J54" s="71" t="e">
        <f t="shared" si="10"/>
        <v>#REF!</v>
      </c>
      <c r="K54" s="71" t="e">
        <f t="shared" si="10"/>
        <v>#REF!</v>
      </c>
      <c r="L54" s="71" t="e">
        <f t="shared" si="10"/>
        <v>#REF!</v>
      </c>
      <c r="M54" s="71" t="e">
        <f t="shared" si="10"/>
        <v>#REF!</v>
      </c>
      <c r="N54" s="71" t="e">
        <f t="shared" si="10"/>
        <v>#REF!</v>
      </c>
    </row>
    <row r="55" spans="1:14" ht="12.75" customHeight="1" x14ac:dyDescent="0.2">
      <c r="A55" s="23" t="s">
        <v>149</v>
      </c>
      <c r="B55" s="23" t="s">
        <v>38</v>
      </c>
      <c r="C55" s="71" t="e">
        <f t="shared" si="6"/>
        <v>#REF!</v>
      </c>
      <c r="D55" s="71" t="e">
        <f t="shared" ref="D55:N55" si="11">D34-D13</f>
        <v>#REF!</v>
      </c>
      <c r="E55" s="71" t="e">
        <f t="shared" si="11"/>
        <v>#REF!</v>
      </c>
      <c r="F55" s="71" t="e">
        <f t="shared" si="11"/>
        <v>#REF!</v>
      </c>
      <c r="G55" s="71" t="e">
        <f t="shared" si="11"/>
        <v>#REF!</v>
      </c>
      <c r="H55" s="71" t="e">
        <f t="shared" si="11"/>
        <v>#REF!</v>
      </c>
      <c r="I55" s="71" t="e">
        <f t="shared" si="11"/>
        <v>#REF!</v>
      </c>
      <c r="J55" s="71" t="e">
        <f t="shared" si="11"/>
        <v>#REF!</v>
      </c>
      <c r="K55" s="71" t="e">
        <f t="shared" si="11"/>
        <v>#REF!</v>
      </c>
      <c r="L55" s="71" t="e">
        <f t="shared" si="11"/>
        <v>#REF!</v>
      </c>
      <c r="M55" s="71" t="e">
        <f t="shared" si="11"/>
        <v>#REF!</v>
      </c>
      <c r="N55" s="71" t="e">
        <f t="shared" si="11"/>
        <v>#REF!</v>
      </c>
    </row>
    <row r="56" spans="1:14" ht="12.75" customHeight="1" x14ac:dyDescent="0.2">
      <c r="A56" s="23"/>
      <c r="B56" s="23" t="s">
        <v>146</v>
      </c>
      <c r="C56" s="71" t="e">
        <f t="shared" si="6"/>
        <v>#REF!</v>
      </c>
      <c r="D56" s="71" t="e">
        <f t="shared" ref="D56:N56" si="12">D35-D14</f>
        <v>#REF!</v>
      </c>
      <c r="E56" s="71" t="e">
        <f t="shared" si="12"/>
        <v>#REF!</v>
      </c>
      <c r="F56" s="71" t="e">
        <f t="shared" si="12"/>
        <v>#REF!</v>
      </c>
      <c r="G56" s="71" t="e">
        <f t="shared" si="12"/>
        <v>#REF!</v>
      </c>
      <c r="H56" s="71" t="e">
        <f t="shared" si="12"/>
        <v>#REF!</v>
      </c>
      <c r="I56" s="71" t="e">
        <f t="shared" si="12"/>
        <v>#REF!</v>
      </c>
      <c r="J56" s="71" t="e">
        <f t="shared" si="12"/>
        <v>#REF!</v>
      </c>
      <c r="K56" s="71" t="e">
        <f t="shared" si="12"/>
        <v>#REF!</v>
      </c>
      <c r="L56" s="71" t="e">
        <f t="shared" si="12"/>
        <v>#REF!</v>
      </c>
      <c r="M56" s="71" t="e">
        <f t="shared" si="12"/>
        <v>#REF!</v>
      </c>
      <c r="N56" s="71" t="e">
        <f t="shared" si="12"/>
        <v>#REF!</v>
      </c>
    </row>
    <row r="57" spans="1:14" ht="12.75" customHeight="1" x14ac:dyDescent="0.2">
      <c r="A57" s="23"/>
      <c r="B57" s="23" t="s">
        <v>147</v>
      </c>
      <c r="C57" s="71" t="e">
        <f t="shared" si="6"/>
        <v>#REF!</v>
      </c>
      <c r="D57" s="71" t="e">
        <f t="shared" ref="D57:N57" si="13">D36-D15</f>
        <v>#REF!</v>
      </c>
      <c r="E57" s="71" t="e">
        <f t="shared" si="13"/>
        <v>#REF!</v>
      </c>
      <c r="F57" s="71" t="e">
        <f t="shared" si="13"/>
        <v>#REF!</v>
      </c>
      <c r="G57" s="71" t="e">
        <f t="shared" si="13"/>
        <v>#REF!</v>
      </c>
      <c r="H57" s="71" t="e">
        <f t="shared" si="13"/>
        <v>#REF!</v>
      </c>
      <c r="I57" s="71" t="e">
        <f t="shared" si="13"/>
        <v>#REF!</v>
      </c>
      <c r="J57" s="71" t="e">
        <f t="shared" si="13"/>
        <v>#REF!</v>
      </c>
      <c r="K57" s="71" t="e">
        <f t="shared" si="13"/>
        <v>#REF!</v>
      </c>
      <c r="L57" s="71" t="e">
        <f t="shared" si="13"/>
        <v>#REF!</v>
      </c>
      <c r="M57" s="71" t="e">
        <f t="shared" si="13"/>
        <v>#REF!</v>
      </c>
      <c r="N57" s="71" t="e">
        <f t="shared" si="13"/>
        <v>#REF!</v>
      </c>
    </row>
    <row r="58" spans="1:14" ht="12.75" customHeight="1" x14ac:dyDescent="0.2">
      <c r="A58" s="23"/>
      <c r="B58" s="23" t="s">
        <v>148</v>
      </c>
      <c r="C58" s="71" t="e">
        <f t="shared" si="6"/>
        <v>#REF!</v>
      </c>
      <c r="D58" s="71" t="e">
        <f t="shared" ref="D58:N58" si="14">D37-D16</f>
        <v>#REF!</v>
      </c>
      <c r="E58" s="71" t="e">
        <f t="shared" si="14"/>
        <v>#REF!</v>
      </c>
      <c r="F58" s="71" t="e">
        <f t="shared" si="14"/>
        <v>#REF!</v>
      </c>
      <c r="G58" s="71" t="e">
        <f t="shared" si="14"/>
        <v>#REF!</v>
      </c>
      <c r="H58" s="71" t="e">
        <f t="shared" si="14"/>
        <v>#REF!</v>
      </c>
      <c r="I58" s="71" t="e">
        <f t="shared" si="14"/>
        <v>#REF!</v>
      </c>
      <c r="J58" s="71" t="e">
        <f t="shared" si="14"/>
        <v>#REF!</v>
      </c>
      <c r="K58" s="71" t="e">
        <f t="shared" si="14"/>
        <v>#REF!</v>
      </c>
      <c r="L58" s="71" t="e">
        <f t="shared" si="14"/>
        <v>#REF!</v>
      </c>
      <c r="M58" s="71" t="e">
        <f t="shared" si="14"/>
        <v>#REF!</v>
      </c>
      <c r="N58" s="71" t="e">
        <f t="shared" si="14"/>
        <v>#REF!</v>
      </c>
    </row>
    <row r="59" spans="1:14" ht="12.75" customHeight="1" x14ac:dyDescent="0.2">
      <c r="A59" s="23" t="s">
        <v>150</v>
      </c>
      <c r="B59" s="23" t="s">
        <v>38</v>
      </c>
      <c r="C59" s="71" t="e">
        <f t="shared" si="6"/>
        <v>#REF!</v>
      </c>
      <c r="D59" s="71" t="e">
        <f t="shared" ref="D59:N59" si="15">D38-D17</f>
        <v>#REF!</v>
      </c>
      <c r="E59" s="71" t="e">
        <f t="shared" si="15"/>
        <v>#REF!</v>
      </c>
      <c r="F59" s="71" t="e">
        <f t="shared" si="15"/>
        <v>#REF!</v>
      </c>
      <c r="G59" s="71" t="e">
        <f t="shared" si="15"/>
        <v>#REF!</v>
      </c>
      <c r="H59" s="71" t="e">
        <f t="shared" si="15"/>
        <v>#REF!</v>
      </c>
      <c r="I59" s="71" t="e">
        <f t="shared" si="15"/>
        <v>#REF!</v>
      </c>
      <c r="J59" s="71" t="e">
        <f t="shared" si="15"/>
        <v>#REF!</v>
      </c>
      <c r="K59" s="71" t="e">
        <f t="shared" si="15"/>
        <v>#REF!</v>
      </c>
      <c r="L59" s="71" t="e">
        <f t="shared" si="15"/>
        <v>#REF!</v>
      </c>
      <c r="M59" s="71" t="e">
        <f t="shared" si="15"/>
        <v>#REF!</v>
      </c>
      <c r="N59" s="71" t="e">
        <f t="shared" si="15"/>
        <v>#REF!</v>
      </c>
    </row>
    <row r="60" spans="1:14" ht="12.75" customHeight="1" x14ac:dyDescent="0.2">
      <c r="A60" s="23"/>
      <c r="B60" s="23" t="s">
        <v>146</v>
      </c>
      <c r="C60" s="71" t="e">
        <f t="shared" si="6"/>
        <v>#REF!</v>
      </c>
      <c r="D60" s="71" t="e">
        <f t="shared" ref="D60:N60" si="16">D39-D18</f>
        <v>#REF!</v>
      </c>
      <c r="E60" s="71" t="e">
        <f t="shared" si="16"/>
        <v>#REF!</v>
      </c>
      <c r="F60" s="71" t="e">
        <f t="shared" si="16"/>
        <v>#REF!</v>
      </c>
      <c r="G60" s="71" t="e">
        <f t="shared" si="16"/>
        <v>#REF!</v>
      </c>
      <c r="H60" s="71" t="e">
        <f t="shared" si="16"/>
        <v>#REF!</v>
      </c>
      <c r="I60" s="71" t="e">
        <f t="shared" si="16"/>
        <v>#REF!</v>
      </c>
      <c r="J60" s="71" t="e">
        <f t="shared" si="16"/>
        <v>#REF!</v>
      </c>
      <c r="K60" s="71" t="e">
        <f t="shared" si="16"/>
        <v>#REF!</v>
      </c>
      <c r="L60" s="71" t="e">
        <f t="shared" si="16"/>
        <v>#REF!</v>
      </c>
      <c r="M60" s="71" t="e">
        <f t="shared" si="16"/>
        <v>#REF!</v>
      </c>
      <c r="N60" s="71" t="e">
        <f t="shared" si="16"/>
        <v>#REF!</v>
      </c>
    </row>
    <row r="61" spans="1:14" ht="12.75" customHeight="1" x14ac:dyDescent="0.2">
      <c r="A61" s="23"/>
      <c r="B61" s="23" t="s">
        <v>147</v>
      </c>
      <c r="C61" s="71" t="e">
        <f t="shared" si="6"/>
        <v>#REF!</v>
      </c>
      <c r="D61" s="71" t="e">
        <f t="shared" ref="D61:N61" si="17">D40-D19</f>
        <v>#REF!</v>
      </c>
      <c r="E61" s="71" t="e">
        <f t="shared" si="17"/>
        <v>#REF!</v>
      </c>
      <c r="F61" s="71" t="e">
        <f t="shared" si="17"/>
        <v>#REF!</v>
      </c>
      <c r="G61" s="71" t="e">
        <f t="shared" si="17"/>
        <v>#REF!</v>
      </c>
      <c r="H61" s="71" t="e">
        <f t="shared" si="17"/>
        <v>#REF!</v>
      </c>
      <c r="I61" s="71" t="e">
        <f t="shared" si="17"/>
        <v>#REF!</v>
      </c>
      <c r="J61" s="71" t="e">
        <f t="shared" si="17"/>
        <v>#REF!</v>
      </c>
      <c r="K61" s="71" t="e">
        <f t="shared" si="17"/>
        <v>#REF!</v>
      </c>
      <c r="L61" s="71" t="e">
        <f t="shared" si="17"/>
        <v>#REF!</v>
      </c>
      <c r="M61" s="71" t="e">
        <f t="shared" si="17"/>
        <v>#REF!</v>
      </c>
      <c r="N61" s="71" t="e">
        <f t="shared" si="17"/>
        <v>#REF!</v>
      </c>
    </row>
    <row r="62" spans="1:14" ht="12.75" customHeight="1" x14ac:dyDescent="0.2">
      <c r="A62" s="23"/>
      <c r="B62" s="23" t="s">
        <v>148</v>
      </c>
      <c r="C62" s="71" t="e">
        <f t="shared" si="6"/>
        <v>#REF!</v>
      </c>
      <c r="D62" s="71" t="e">
        <f t="shared" ref="D62:N62" si="18">D41-D20</f>
        <v>#REF!</v>
      </c>
      <c r="E62" s="71" t="e">
        <f t="shared" si="18"/>
        <v>#REF!</v>
      </c>
      <c r="F62" s="71" t="e">
        <f t="shared" si="18"/>
        <v>#REF!</v>
      </c>
      <c r="G62" s="71" t="e">
        <f t="shared" si="18"/>
        <v>#REF!</v>
      </c>
      <c r="H62" s="71" t="e">
        <f t="shared" si="18"/>
        <v>#REF!</v>
      </c>
      <c r="I62" s="71" t="e">
        <f t="shared" si="18"/>
        <v>#REF!</v>
      </c>
      <c r="J62" s="71" t="e">
        <f t="shared" si="18"/>
        <v>#REF!</v>
      </c>
      <c r="K62" s="71" t="e">
        <f t="shared" si="18"/>
        <v>#REF!</v>
      </c>
      <c r="L62" s="71" t="e">
        <f t="shared" si="18"/>
        <v>#REF!</v>
      </c>
      <c r="M62" s="71" t="e">
        <f t="shared" si="18"/>
        <v>#REF!</v>
      </c>
      <c r="N62" s="71" t="e">
        <f t="shared" si="18"/>
        <v>#REF!</v>
      </c>
    </row>
    <row r="63" spans="1:14" ht="12.75" customHeight="1" x14ac:dyDescent="0.2">
      <c r="A63" s="23" t="s">
        <v>132</v>
      </c>
      <c r="B63" s="23" t="s">
        <v>38</v>
      </c>
      <c r="C63" s="71" t="e">
        <f t="shared" si="6"/>
        <v>#REF!</v>
      </c>
      <c r="D63" s="71" t="e">
        <f t="shared" ref="D63:N63" si="19">D42-D21</f>
        <v>#REF!</v>
      </c>
      <c r="E63" s="71" t="e">
        <f t="shared" si="19"/>
        <v>#REF!</v>
      </c>
      <c r="F63" s="71" t="e">
        <f t="shared" si="19"/>
        <v>#REF!</v>
      </c>
      <c r="G63" s="71" t="e">
        <f t="shared" si="19"/>
        <v>#REF!</v>
      </c>
      <c r="H63" s="71" t="e">
        <f t="shared" si="19"/>
        <v>#REF!</v>
      </c>
      <c r="I63" s="71" t="e">
        <f t="shared" si="19"/>
        <v>#REF!</v>
      </c>
      <c r="J63" s="71" t="e">
        <f t="shared" si="19"/>
        <v>#REF!</v>
      </c>
      <c r="K63" s="71" t="e">
        <f t="shared" si="19"/>
        <v>#REF!</v>
      </c>
      <c r="L63" s="71" t="e">
        <f t="shared" si="19"/>
        <v>#REF!</v>
      </c>
      <c r="M63" s="71" t="e">
        <f t="shared" si="19"/>
        <v>#REF!</v>
      </c>
      <c r="N63" s="71" t="e">
        <f t="shared" si="19"/>
        <v>#REF!</v>
      </c>
    </row>
    <row r="64" spans="1:14" ht="12.75" customHeight="1" x14ac:dyDescent="0.2">
      <c r="A64" s="23"/>
      <c r="B64" s="23" t="s">
        <v>146</v>
      </c>
      <c r="C64" s="71" t="e">
        <f t="shared" si="6"/>
        <v>#REF!</v>
      </c>
      <c r="D64" s="71" t="e">
        <f t="shared" ref="D64:N64" si="20">D43-D22</f>
        <v>#REF!</v>
      </c>
      <c r="E64" s="71" t="e">
        <f t="shared" si="20"/>
        <v>#REF!</v>
      </c>
      <c r="F64" s="71" t="e">
        <f t="shared" si="20"/>
        <v>#REF!</v>
      </c>
      <c r="G64" s="71" t="e">
        <f t="shared" si="20"/>
        <v>#REF!</v>
      </c>
      <c r="H64" s="71" t="e">
        <f t="shared" si="20"/>
        <v>#REF!</v>
      </c>
      <c r="I64" s="71" t="e">
        <f t="shared" si="20"/>
        <v>#REF!</v>
      </c>
      <c r="J64" s="71" t="e">
        <f t="shared" si="20"/>
        <v>#REF!</v>
      </c>
      <c r="K64" s="71" t="e">
        <f t="shared" si="20"/>
        <v>#REF!</v>
      </c>
      <c r="L64" s="71" t="e">
        <f t="shared" si="20"/>
        <v>#REF!</v>
      </c>
      <c r="M64" s="71" t="e">
        <f t="shared" si="20"/>
        <v>#REF!</v>
      </c>
      <c r="N64" s="71" t="e">
        <f t="shared" si="20"/>
        <v>#REF!</v>
      </c>
    </row>
    <row r="65" spans="1:14" ht="12.75" customHeight="1" x14ac:dyDescent="0.2">
      <c r="A65" s="23"/>
      <c r="B65" s="23" t="s">
        <v>147</v>
      </c>
      <c r="C65" s="71" t="e">
        <f t="shared" si="6"/>
        <v>#REF!</v>
      </c>
      <c r="D65" s="71" t="e">
        <f t="shared" ref="D65:N65" si="21">D44-D23</f>
        <v>#REF!</v>
      </c>
      <c r="E65" s="71" t="e">
        <f t="shared" si="21"/>
        <v>#REF!</v>
      </c>
      <c r="F65" s="71" t="e">
        <f t="shared" si="21"/>
        <v>#REF!</v>
      </c>
      <c r="G65" s="71" t="e">
        <f t="shared" si="21"/>
        <v>#REF!</v>
      </c>
      <c r="H65" s="71" t="e">
        <f t="shared" si="21"/>
        <v>#REF!</v>
      </c>
      <c r="I65" s="71" t="e">
        <f t="shared" si="21"/>
        <v>#REF!</v>
      </c>
      <c r="J65" s="71" t="e">
        <f t="shared" si="21"/>
        <v>#REF!</v>
      </c>
      <c r="K65" s="71" t="e">
        <f t="shared" si="21"/>
        <v>#REF!</v>
      </c>
      <c r="L65" s="71" t="e">
        <f t="shared" si="21"/>
        <v>#REF!</v>
      </c>
      <c r="M65" s="71" t="e">
        <f t="shared" si="21"/>
        <v>#REF!</v>
      </c>
      <c r="N65" s="71" t="e">
        <f t="shared" si="21"/>
        <v>#REF!</v>
      </c>
    </row>
    <row r="66" spans="1:14" ht="12.75" customHeight="1" x14ac:dyDescent="0.2">
      <c r="B66" s="2" t="s">
        <v>148</v>
      </c>
      <c r="C66" s="71" t="e">
        <f t="shared" si="6"/>
        <v>#REF!</v>
      </c>
      <c r="D66" s="71" t="e">
        <f t="shared" ref="D66:N66" si="22">D45-D24</f>
        <v>#REF!</v>
      </c>
      <c r="E66" s="71" t="e">
        <f t="shared" si="22"/>
        <v>#REF!</v>
      </c>
      <c r="F66" s="71" t="e">
        <f t="shared" si="22"/>
        <v>#REF!</v>
      </c>
      <c r="G66" s="71" t="e">
        <f t="shared" si="22"/>
        <v>#REF!</v>
      </c>
      <c r="H66" s="71" t="e">
        <f t="shared" si="22"/>
        <v>#REF!</v>
      </c>
      <c r="I66" s="71" t="e">
        <f t="shared" si="22"/>
        <v>#REF!</v>
      </c>
      <c r="J66" s="71" t="e">
        <f t="shared" si="22"/>
        <v>#REF!</v>
      </c>
      <c r="K66" s="71" t="e">
        <f t="shared" si="22"/>
        <v>#REF!</v>
      </c>
      <c r="L66" s="71" t="e">
        <f t="shared" si="22"/>
        <v>#REF!</v>
      </c>
      <c r="M66" s="71" t="e">
        <f t="shared" si="22"/>
        <v>#REF!</v>
      </c>
      <c r="N66" s="71" t="e">
        <f t="shared" si="22"/>
        <v>#REF!</v>
      </c>
    </row>
    <row r="67" spans="1:14" ht="189.6" customHeight="1" x14ac:dyDescent="0.25">
      <c r="A67" s="216" t="s">
        <v>162</v>
      </c>
      <c r="B67" s="217"/>
      <c r="C67" s="217"/>
      <c r="D67" s="217"/>
      <c r="E67" s="217"/>
      <c r="F67" s="217"/>
      <c r="G67" s="217"/>
      <c r="H67" s="217"/>
      <c r="I67" s="217"/>
      <c r="J67" s="217"/>
      <c r="K67" s="75"/>
      <c r="L67" s="75"/>
      <c r="M67" s="75"/>
      <c r="N67" s="75"/>
    </row>
    <row r="68" spans="1:14" ht="24.6" customHeight="1" x14ac:dyDescent="0.25">
      <c r="A68" s="218" t="s">
        <v>163</v>
      </c>
      <c r="B68" s="219"/>
      <c r="C68" s="219"/>
      <c r="D68" s="219"/>
      <c r="E68" s="219"/>
      <c r="F68" s="219"/>
      <c r="G68" s="219"/>
      <c r="H68" s="219"/>
      <c r="I68" s="219"/>
      <c r="J68" s="219"/>
      <c r="K68" s="75"/>
      <c r="L68" s="75"/>
      <c r="M68" s="75"/>
      <c r="N68" s="75"/>
    </row>
    <row r="69" spans="1:14" ht="24.6" customHeight="1" x14ac:dyDescent="0.25">
      <c r="A69" s="218" t="s">
        <v>164</v>
      </c>
      <c r="B69" s="219"/>
      <c r="C69" s="219"/>
      <c r="D69" s="219"/>
      <c r="E69" s="219"/>
      <c r="F69" s="219"/>
      <c r="G69" s="219"/>
      <c r="H69" s="219"/>
      <c r="I69" s="219"/>
      <c r="J69" s="219"/>
      <c r="K69" s="75"/>
      <c r="L69" s="75"/>
      <c r="M69" s="75"/>
      <c r="N69" s="75"/>
    </row>
    <row r="70" spans="1:14" ht="27.95" customHeight="1" x14ac:dyDescent="0.25">
      <c r="A70" s="218"/>
      <c r="B70" s="219"/>
      <c r="C70" s="219"/>
      <c r="D70" s="219"/>
      <c r="E70" s="219"/>
      <c r="F70" s="219"/>
      <c r="G70" s="219"/>
      <c r="H70" s="219"/>
      <c r="I70" s="219"/>
      <c r="J70" s="219"/>
      <c r="K70" s="75"/>
      <c r="L70" s="75"/>
      <c r="M70" s="75"/>
      <c r="N70" s="75"/>
    </row>
    <row r="71" spans="1:14" ht="28.5" customHeight="1" x14ac:dyDescent="0.25">
      <c r="A71" s="49" t="s">
        <v>132</v>
      </c>
      <c r="B71" s="46"/>
      <c r="C71" s="29" t="s">
        <v>133</v>
      </c>
      <c r="D71" s="29" t="s">
        <v>134</v>
      </c>
      <c r="E71" s="29" t="s">
        <v>135</v>
      </c>
      <c r="F71" s="29" t="s">
        <v>136</v>
      </c>
      <c r="G71" s="29" t="s">
        <v>137</v>
      </c>
      <c r="H71" s="29" t="s">
        <v>138</v>
      </c>
      <c r="I71" s="29" t="s">
        <v>139</v>
      </c>
      <c r="J71" s="29" t="s">
        <v>140</v>
      </c>
      <c r="K71" s="29" t="s">
        <v>141</v>
      </c>
      <c r="L71" s="29" t="s">
        <v>142</v>
      </c>
      <c r="M71" s="29" t="s">
        <v>143</v>
      </c>
      <c r="N71" s="29" t="s">
        <v>144</v>
      </c>
    </row>
    <row r="72" spans="1:14" ht="12.75" customHeight="1" x14ac:dyDescent="0.2">
      <c r="A72" s="4" t="s">
        <v>145</v>
      </c>
      <c r="B72" s="31" t="s">
        <v>38</v>
      </c>
      <c r="C72" s="74" t="e">
        <f>(C51/C9)*100</f>
        <v>#REF!</v>
      </c>
      <c r="D72" s="74" t="e">
        <f t="shared" ref="D72:N72" si="23">(D51/D9)*100</f>
        <v>#REF!</v>
      </c>
      <c r="E72" s="74" t="e">
        <f t="shared" si="23"/>
        <v>#REF!</v>
      </c>
      <c r="F72" s="74" t="e">
        <f t="shared" si="23"/>
        <v>#REF!</v>
      </c>
      <c r="G72" s="74" t="e">
        <f t="shared" si="23"/>
        <v>#REF!</v>
      </c>
      <c r="H72" s="74" t="e">
        <f t="shared" si="23"/>
        <v>#REF!</v>
      </c>
      <c r="I72" s="74" t="e">
        <f t="shared" si="23"/>
        <v>#REF!</v>
      </c>
      <c r="J72" s="74" t="e">
        <f t="shared" si="23"/>
        <v>#REF!</v>
      </c>
      <c r="K72" s="74" t="e">
        <f t="shared" si="23"/>
        <v>#REF!</v>
      </c>
      <c r="L72" s="74" t="e">
        <f t="shared" si="23"/>
        <v>#REF!</v>
      </c>
      <c r="M72" s="74" t="e">
        <f t="shared" si="23"/>
        <v>#REF!</v>
      </c>
      <c r="N72" s="74" t="e">
        <f t="shared" si="23"/>
        <v>#REF!</v>
      </c>
    </row>
    <row r="73" spans="1:14" ht="12.75" customHeight="1" x14ac:dyDescent="0.2">
      <c r="A73" s="4"/>
      <c r="B73" s="31" t="s">
        <v>146</v>
      </c>
      <c r="C73" s="74" t="e">
        <f t="shared" ref="C73:N87" si="24">(C52/C10)*100</f>
        <v>#REF!</v>
      </c>
      <c r="D73" s="74" t="e">
        <f t="shared" si="24"/>
        <v>#REF!</v>
      </c>
      <c r="E73" s="74" t="e">
        <f t="shared" si="24"/>
        <v>#REF!</v>
      </c>
      <c r="F73" s="74" t="e">
        <f t="shared" si="24"/>
        <v>#REF!</v>
      </c>
      <c r="G73" s="74" t="e">
        <f t="shared" si="24"/>
        <v>#REF!</v>
      </c>
      <c r="H73" s="74" t="e">
        <f t="shared" si="24"/>
        <v>#REF!</v>
      </c>
      <c r="I73" s="74" t="e">
        <f t="shared" si="24"/>
        <v>#REF!</v>
      </c>
      <c r="J73" s="74" t="e">
        <f t="shared" si="24"/>
        <v>#REF!</v>
      </c>
      <c r="K73" s="74" t="e">
        <f t="shared" si="24"/>
        <v>#REF!</v>
      </c>
      <c r="L73" s="74" t="e">
        <f t="shared" si="24"/>
        <v>#REF!</v>
      </c>
      <c r="M73" s="74" t="e">
        <f t="shared" si="24"/>
        <v>#REF!</v>
      </c>
      <c r="N73" s="74" t="e">
        <f t="shared" si="24"/>
        <v>#REF!</v>
      </c>
    </row>
    <row r="74" spans="1:14" ht="12.75" customHeight="1" x14ac:dyDescent="0.2">
      <c r="A74" s="4"/>
      <c r="B74" s="31" t="s">
        <v>147</v>
      </c>
      <c r="C74" s="74" t="e">
        <f t="shared" si="24"/>
        <v>#REF!</v>
      </c>
      <c r="D74" s="74" t="e">
        <f t="shared" si="24"/>
        <v>#REF!</v>
      </c>
      <c r="E74" s="74" t="e">
        <f t="shared" si="24"/>
        <v>#REF!</v>
      </c>
      <c r="F74" s="74" t="e">
        <f t="shared" si="24"/>
        <v>#REF!</v>
      </c>
      <c r="G74" s="74" t="e">
        <f t="shared" si="24"/>
        <v>#REF!</v>
      </c>
      <c r="H74" s="74" t="e">
        <f t="shared" si="24"/>
        <v>#REF!</v>
      </c>
      <c r="I74" s="74" t="e">
        <f t="shared" si="24"/>
        <v>#REF!</v>
      </c>
      <c r="J74" s="74" t="e">
        <f t="shared" si="24"/>
        <v>#REF!</v>
      </c>
      <c r="K74" s="74" t="e">
        <f t="shared" si="24"/>
        <v>#REF!</v>
      </c>
      <c r="L74" s="74" t="e">
        <f t="shared" si="24"/>
        <v>#REF!</v>
      </c>
      <c r="M74" s="74" t="e">
        <f t="shared" si="24"/>
        <v>#REF!</v>
      </c>
      <c r="N74" s="74" t="e">
        <f t="shared" si="24"/>
        <v>#REF!</v>
      </c>
    </row>
    <row r="75" spans="1:14" ht="12.75" customHeight="1" x14ac:dyDescent="0.2">
      <c r="A75" s="4"/>
      <c r="B75" s="31" t="s">
        <v>148</v>
      </c>
      <c r="C75" s="74" t="e">
        <f t="shared" si="24"/>
        <v>#REF!</v>
      </c>
      <c r="D75" s="74" t="e">
        <f t="shared" si="24"/>
        <v>#REF!</v>
      </c>
      <c r="E75" s="74" t="e">
        <f t="shared" si="24"/>
        <v>#REF!</v>
      </c>
      <c r="F75" s="74" t="e">
        <f t="shared" si="24"/>
        <v>#REF!</v>
      </c>
      <c r="G75" s="74" t="e">
        <f t="shared" si="24"/>
        <v>#REF!</v>
      </c>
      <c r="H75" s="74" t="e">
        <f t="shared" si="24"/>
        <v>#REF!</v>
      </c>
      <c r="I75" s="74" t="e">
        <f t="shared" si="24"/>
        <v>#REF!</v>
      </c>
      <c r="J75" s="74" t="e">
        <f t="shared" si="24"/>
        <v>#REF!</v>
      </c>
      <c r="K75" s="74" t="e">
        <f t="shared" si="24"/>
        <v>#REF!</v>
      </c>
      <c r="L75" s="74" t="e">
        <f t="shared" si="24"/>
        <v>#REF!</v>
      </c>
      <c r="M75" s="74" t="e">
        <f t="shared" si="24"/>
        <v>#REF!</v>
      </c>
      <c r="N75" s="74" t="e">
        <f t="shared" si="24"/>
        <v>#REF!</v>
      </c>
    </row>
    <row r="76" spans="1:14" ht="12.75" customHeight="1" x14ac:dyDescent="0.2">
      <c r="A76" s="4" t="s">
        <v>149</v>
      </c>
      <c r="B76" s="31" t="s">
        <v>38</v>
      </c>
      <c r="C76" s="74" t="e">
        <f t="shared" si="24"/>
        <v>#REF!</v>
      </c>
      <c r="D76" s="74" t="e">
        <f t="shared" si="24"/>
        <v>#REF!</v>
      </c>
      <c r="E76" s="74" t="e">
        <f t="shared" si="24"/>
        <v>#REF!</v>
      </c>
      <c r="F76" s="74" t="e">
        <f t="shared" si="24"/>
        <v>#REF!</v>
      </c>
      <c r="G76" s="74" t="e">
        <f t="shared" si="24"/>
        <v>#REF!</v>
      </c>
      <c r="H76" s="74" t="e">
        <f t="shared" si="24"/>
        <v>#REF!</v>
      </c>
      <c r="I76" s="74" t="e">
        <f t="shared" si="24"/>
        <v>#REF!</v>
      </c>
      <c r="J76" s="74" t="e">
        <f t="shared" si="24"/>
        <v>#REF!</v>
      </c>
      <c r="K76" s="74" t="e">
        <f t="shared" si="24"/>
        <v>#REF!</v>
      </c>
      <c r="L76" s="74" t="e">
        <f t="shared" si="24"/>
        <v>#REF!</v>
      </c>
      <c r="M76" s="74" t="e">
        <f t="shared" si="24"/>
        <v>#REF!</v>
      </c>
      <c r="N76" s="74" t="e">
        <f t="shared" si="24"/>
        <v>#REF!</v>
      </c>
    </row>
    <row r="77" spans="1:14" ht="12.75" customHeight="1" x14ac:dyDescent="0.2">
      <c r="A77" s="4"/>
      <c r="B77" s="31" t="s">
        <v>146</v>
      </c>
      <c r="C77" s="74" t="e">
        <f t="shared" si="24"/>
        <v>#REF!</v>
      </c>
      <c r="D77" s="74" t="e">
        <f t="shared" si="24"/>
        <v>#REF!</v>
      </c>
      <c r="E77" s="74" t="e">
        <f t="shared" si="24"/>
        <v>#REF!</v>
      </c>
      <c r="F77" s="74" t="e">
        <f t="shared" si="24"/>
        <v>#REF!</v>
      </c>
      <c r="G77" s="74" t="e">
        <f t="shared" si="24"/>
        <v>#REF!</v>
      </c>
      <c r="H77" s="74" t="e">
        <f t="shared" si="24"/>
        <v>#REF!</v>
      </c>
      <c r="I77" s="74" t="e">
        <f t="shared" si="24"/>
        <v>#REF!</v>
      </c>
      <c r="J77" s="74" t="e">
        <f t="shared" si="24"/>
        <v>#REF!</v>
      </c>
      <c r="K77" s="74" t="e">
        <f t="shared" si="24"/>
        <v>#REF!</v>
      </c>
      <c r="L77" s="74" t="e">
        <f t="shared" si="24"/>
        <v>#REF!</v>
      </c>
      <c r="M77" s="74" t="e">
        <f t="shared" si="24"/>
        <v>#REF!</v>
      </c>
      <c r="N77" s="74" t="e">
        <f t="shared" si="24"/>
        <v>#REF!</v>
      </c>
    </row>
    <row r="78" spans="1:14" ht="12.75" customHeight="1" x14ac:dyDescent="0.2">
      <c r="A78" s="4"/>
      <c r="B78" s="31" t="s">
        <v>147</v>
      </c>
      <c r="C78" s="74" t="e">
        <f t="shared" si="24"/>
        <v>#REF!</v>
      </c>
      <c r="D78" s="74" t="e">
        <f t="shared" si="24"/>
        <v>#REF!</v>
      </c>
      <c r="E78" s="74" t="e">
        <f t="shared" si="24"/>
        <v>#REF!</v>
      </c>
      <c r="F78" s="74" t="e">
        <f t="shared" si="24"/>
        <v>#REF!</v>
      </c>
      <c r="G78" s="74" t="e">
        <f t="shared" si="24"/>
        <v>#REF!</v>
      </c>
      <c r="H78" s="74" t="e">
        <f t="shared" si="24"/>
        <v>#REF!</v>
      </c>
      <c r="I78" s="74" t="e">
        <f t="shared" si="24"/>
        <v>#REF!</v>
      </c>
      <c r="J78" s="74" t="e">
        <f t="shared" si="24"/>
        <v>#REF!</v>
      </c>
      <c r="K78" s="74" t="e">
        <f t="shared" si="24"/>
        <v>#REF!</v>
      </c>
      <c r="L78" s="74" t="e">
        <f t="shared" si="24"/>
        <v>#REF!</v>
      </c>
      <c r="M78" s="74" t="e">
        <f t="shared" si="24"/>
        <v>#REF!</v>
      </c>
      <c r="N78" s="74" t="e">
        <f t="shared" si="24"/>
        <v>#REF!</v>
      </c>
    </row>
    <row r="79" spans="1:14" ht="12.75" customHeight="1" x14ac:dyDescent="0.2">
      <c r="A79" s="4"/>
      <c r="B79" s="31" t="s">
        <v>148</v>
      </c>
      <c r="C79" s="74" t="e">
        <f t="shared" si="24"/>
        <v>#REF!</v>
      </c>
      <c r="D79" s="74" t="e">
        <f t="shared" si="24"/>
        <v>#REF!</v>
      </c>
      <c r="E79" s="74" t="e">
        <f t="shared" si="24"/>
        <v>#REF!</v>
      </c>
      <c r="F79" s="74" t="e">
        <f t="shared" si="24"/>
        <v>#REF!</v>
      </c>
      <c r="G79" s="74" t="e">
        <f t="shared" si="24"/>
        <v>#REF!</v>
      </c>
      <c r="H79" s="74" t="e">
        <f t="shared" si="24"/>
        <v>#REF!</v>
      </c>
      <c r="I79" s="74" t="e">
        <f t="shared" si="24"/>
        <v>#REF!</v>
      </c>
      <c r="J79" s="74" t="e">
        <f t="shared" si="24"/>
        <v>#REF!</v>
      </c>
      <c r="K79" s="74" t="e">
        <f t="shared" si="24"/>
        <v>#REF!</v>
      </c>
      <c r="L79" s="74" t="e">
        <f t="shared" si="24"/>
        <v>#REF!</v>
      </c>
      <c r="M79" s="74" t="e">
        <f t="shared" si="24"/>
        <v>#REF!</v>
      </c>
      <c r="N79" s="74" t="e">
        <f t="shared" si="24"/>
        <v>#REF!</v>
      </c>
    </row>
    <row r="80" spans="1:14" ht="12.75" customHeight="1" x14ac:dyDescent="0.2">
      <c r="A80" s="4" t="s">
        <v>150</v>
      </c>
      <c r="B80" s="31" t="s">
        <v>38</v>
      </c>
      <c r="C80" s="74" t="e">
        <f t="shared" si="24"/>
        <v>#REF!</v>
      </c>
      <c r="D80" s="74" t="e">
        <f t="shared" si="24"/>
        <v>#REF!</v>
      </c>
      <c r="E80" s="74" t="e">
        <f t="shared" si="24"/>
        <v>#REF!</v>
      </c>
      <c r="F80" s="74" t="e">
        <f t="shared" si="24"/>
        <v>#REF!</v>
      </c>
      <c r="G80" s="74" t="e">
        <f t="shared" si="24"/>
        <v>#REF!</v>
      </c>
      <c r="H80" s="74" t="e">
        <f t="shared" si="24"/>
        <v>#REF!</v>
      </c>
      <c r="I80" s="74" t="e">
        <f t="shared" si="24"/>
        <v>#REF!</v>
      </c>
      <c r="J80" s="74" t="e">
        <f t="shared" si="24"/>
        <v>#REF!</v>
      </c>
      <c r="K80" s="74" t="e">
        <f t="shared" si="24"/>
        <v>#REF!</v>
      </c>
      <c r="L80" s="74" t="e">
        <f t="shared" si="24"/>
        <v>#REF!</v>
      </c>
      <c r="M80" s="74" t="e">
        <f t="shared" si="24"/>
        <v>#REF!</v>
      </c>
      <c r="N80" s="74" t="e">
        <f t="shared" si="24"/>
        <v>#REF!</v>
      </c>
    </row>
    <row r="81" spans="1:14" ht="12.75" customHeight="1" x14ac:dyDescent="0.2">
      <c r="A81" s="4"/>
      <c r="B81" s="31" t="s">
        <v>146</v>
      </c>
      <c r="C81" s="74" t="e">
        <f t="shared" si="24"/>
        <v>#REF!</v>
      </c>
      <c r="D81" s="74" t="e">
        <f t="shared" si="24"/>
        <v>#REF!</v>
      </c>
      <c r="E81" s="74" t="e">
        <f t="shared" si="24"/>
        <v>#REF!</v>
      </c>
      <c r="F81" s="74" t="e">
        <f t="shared" si="24"/>
        <v>#REF!</v>
      </c>
      <c r="G81" s="74" t="e">
        <f t="shared" si="24"/>
        <v>#REF!</v>
      </c>
      <c r="H81" s="74" t="e">
        <f t="shared" si="24"/>
        <v>#REF!</v>
      </c>
      <c r="I81" s="74" t="e">
        <f t="shared" si="24"/>
        <v>#REF!</v>
      </c>
      <c r="J81" s="74" t="e">
        <f t="shared" si="24"/>
        <v>#REF!</v>
      </c>
      <c r="K81" s="74" t="e">
        <f t="shared" si="24"/>
        <v>#REF!</v>
      </c>
      <c r="L81" s="74" t="e">
        <f t="shared" si="24"/>
        <v>#REF!</v>
      </c>
      <c r="M81" s="74" t="e">
        <f t="shared" si="24"/>
        <v>#REF!</v>
      </c>
      <c r="N81" s="74" t="e">
        <f t="shared" si="24"/>
        <v>#REF!</v>
      </c>
    </row>
    <row r="82" spans="1:14" ht="12.75" customHeight="1" x14ac:dyDescent="0.2">
      <c r="A82" s="4"/>
      <c r="B82" s="31" t="s">
        <v>147</v>
      </c>
      <c r="C82" s="74" t="e">
        <f t="shared" si="24"/>
        <v>#REF!</v>
      </c>
      <c r="D82" s="74" t="e">
        <f t="shared" si="24"/>
        <v>#REF!</v>
      </c>
      <c r="E82" s="74" t="e">
        <f t="shared" si="24"/>
        <v>#REF!</v>
      </c>
      <c r="F82" s="74" t="e">
        <f t="shared" si="24"/>
        <v>#REF!</v>
      </c>
      <c r="G82" s="74" t="e">
        <f t="shared" si="24"/>
        <v>#REF!</v>
      </c>
      <c r="H82" s="74" t="e">
        <f t="shared" si="24"/>
        <v>#REF!</v>
      </c>
      <c r="I82" s="74" t="e">
        <f t="shared" si="24"/>
        <v>#REF!</v>
      </c>
      <c r="J82" s="74" t="e">
        <f t="shared" si="24"/>
        <v>#REF!</v>
      </c>
      <c r="K82" s="74" t="e">
        <f t="shared" si="24"/>
        <v>#REF!</v>
      </c>
      <c r="L82" s="74" t="e">
        <f t="shared" si="24"/>
        <v>#REF!</v>
      </c>
      <c r="M82" s="74" t="e">
        <f t="shared" si="24"/>
        <v>#REF!</v>
      </c>
      <c r="N82" s="74" t="e">
        <f t="shared" si="24"/>
        <v>#REF!</v>
      </c>
    </row>
    <row r="83" spans="1:14" ht="12.75" customHeight="1" x14ac:dyDescent="0.2">
      <c r="A83" s="4"/>
      <c r="B83" s="31" t="s">
        <v>148</v>
      </c>
      <c r="C83" s="74" t="e">
        <f t="shared" si="24"/>
        <v>#REF!</v>
      </c>
      <c r="D83" s="74" t="e">
        <f t="shared" si="24"/>
        <v>#REF!</v>
      </c>
      <c r="E83" s="74" t="e">
        <f t="shared" si="24"/>
        <v>#REF!</v>
      </c>
      <c r="F83" s="74" t="e">
        <f t="shared" si="24"/>
        <v>#REF!</v>
      </c>
      <c r="G83" s="74" t="e">
        <f t="shared" si="24"/>
        <v>#REF!</v>
      </c>
      <c r="H83" s="74" t="e">
        <f t="shared" si="24"/>
        <v>#REF!</v>
      </c>
      <c r="I83" s="74" t="e">
        <f t="shared" si="24"/>
        <v>#REF!</v>
      </c>
      <c r="J83" s="74" t="e">
        <f t="shared" si="24"/>
        <v>#REF!</v>
      </c>
      <c r="K83" s="74" t="e">
        <f t="shared" si="24"/>
        <v>#REF!</v>
      </c>
      <c r="L83" s="74" t="e">
        <f t="shared" si="24"/>
        <v>#REF!</v>
      </c>
      <c r="M83" s="74" t="e">
        <f t="shared" si="24"/>
        <v>#REF!</v>
      </c>
      <c r="N83" s="74" t="e">
        <f t="shared" si="24"/>
        <v>#REF!</v>
      </c>
    </row>
    <row r="84" spans="1:14" ht="12.75" customHeight="1" x14ac:dyDescent="0.2">
      <c r="A84" s="4" t="s">
        <v>132</v>
      </c>
      <c r="B84" s="31" t="s">
        <v>38</v>
      </c>
      <c r="C84" s="74" t="e">
        <f t="shared" si="24"/>
        <v>#REF!</v>
      </c>
      <c r="D84" s="74" t="e">
        <f t="shared" si="24"/>
        <v>#REF!</v>
      </c>
      <c r="E84" s="74" t="e">
        <f t="shared" si="24"/>
        <v>#REF!</v>
      </c>
      <c r="F84" s="74" t="e">
        <f t="shared" si="24"/>
        <v>#REF!</v>
      </c>
      <c r="G84" s="74" t="e">
        <f t="shared" si="24"/>
        <v>#REF!</v>
      </c>
      <c r="H84" s="74" t="e">
        <f t="shared" si="24"/>
        <v>#REF!</v>
      </c>
      <c r="I84" s="74" t="e">
        <f t="shared" si="24"/>
        <v>#REF!</v>
      </c>
      <c r="J84" s="74" t="e">
        <f t="shared" si="24"/>
        <v>#REF!</v>
      </c>
      <c r="K84" s="74" t="e">
        <f t="shared" si="24"/>
        <v>#REF!</v>
      </c>
      <c r="L84" s="74" t="e">
        <f t="shared" si="24"/>
        <v>#REF!</v>
      </c>
      <c r="M84" s="74" t="e">
        <f t="shared" si="24"/>
        <v>#REF!</v>
      </c>
      <c r="N84" s="74" t="e">
        <f t="shared" si="24"/>
        <v>#REF!</v>
      </c>
    </row>
    <row r="85" spans="1:14" ht="12.75" customHeight="1" x14ac:dyDescent="0.2">
      <c r="A85" s="4"/>
      <c r="B85" s="31" t="s">
        <v>146</v>
      </c>
      <c r="C85" s="74" t="e">
        <f t="shared" si="24"/>
        <v>#REF!</v>
      </c>
      <c r="D85" s="74" t="e">
        <f t="shared" si="24"/>
        <v>#REF!</v>
      </c>
      <c r="E85" s="74" t="e">
        <f t="shared" si="24"/>
        <v>#REF!</v>
      </c>
      <c r="F85" s="74" t="e">
        <f t="shared" si="24"/>
        <v>#REF!</v>
      </c>
      <c r="G85" s="74" t="e">
        <f t="shared" si="24"/>
        <v>#REF!</v>
      </c>
      <c r="H85" s="74" t="e">
        <f t="shared" si="24"/>
        <v>#REF!</v>
      </c>
      <c r="I85" s="74" t="e">
        <f t="shared" si="24"/>
        <v>#REF!</v>
      </c>
      <c r="J85" s="74" t="e">
        <f t="shared" si="24"/>
        <v>#REF!</v>
      </c>
      <c r="K85" s="74" t="e">
        <f t="shared" si="24"/>
        <v>#REF!</v>
      </c>
      <c r="L85" s="74" t="e">
        <f t="shared" si="24"/>
        <v>#REF!</v>
      </c>
      <c r="M85" s="74" t="e">
        <f t="shared" si="24"/>
        <v>#REF!</v>
      </c>
      <c r="N85" s="74" t="e">
        <f t="shared" si="24"/>
        <v>#REF!</v>
      </c>
    </row>
    <row r="86" spans="1:14" ht="12.75" customHeight="1" x14ac:dyDescent="0.2">
      <c r="A86" s="4"/>
      <c r="B86" s="7" t="s">
        <v>147</v>
      </c>
      <c r="C86" s="74" t="e">
        <f t="shared" si="24"/>
        <v>#REF!</v>
      </c>
      <c r="D86" s="74" t="e">
        <f t="shared" si="24"/>
        <v>#REF!</v>
      </c>
      <c r="E86" s="74" t="e">
        <f t="shared" si="24"/>
        <v>#REF!</v>
      </c>
      <c r="F86" s="74" t="e">
        <f t="shared" si="24"/>
        <v>#REF!</v>
      </c>
      <c r="G86" s="74" t="e">
        <f t="shared" si="24"/>
        <v>#REF!</v>
      </c>
      <c r="H86" s="74" t="e">
        <f t="shared" si="24"/>
        <v>#REF!</v>
      </c>
      <c r="I86" s="74" t="e">
        <f t="shared" si="24"/>
        <v>#REF!</v>
      </c>
      <c r="J86" s="74" t="e">
        <f t="shared" si="24"/>
        <v>#REF!</v>
      </c>
      <c r="K86" s="74" t="e">
        <f t="shared" si="24"/>
        <v>#REF!</v>
      </c>
      <c r="L86" s="74" t="e">
        <f t="shared" si="24"/>
        <v>#REF!</v>
      </c>
      <c r="M86" s="74" t="e">
        <f t="shared" si="24"/>
        <v>#REF!</v>
      </c>
      <c r="N86" s="74" t="e">
        <f t="shared" si="24"/>
        <v>#REF!</v>
      </c>
    </row>
    <row r="87" spans="1:14" ht="12.75" customHeight="1" x14ac:dyDescent="0.2">
      <c r="A87" s="4"/>
      <c r="B87" s="7" t="s">
        <v>148</v>
      </c>
      <c r="C87" s="74" t="e">
        <f t="shared" si="24"/>
        <v>#REF!</v>
      </c>
      <c r="D87" s="74" t="e">
        <f t="shared" si="24"/>
        <v>#REF!</v>
      </c>
      <c r="E87" s="74" t="e">
        <f t="shared" si="24"/>
        <v>#REF!</v>
      </c>
      <c r="F87" s="74" t="e">
        <f t="shared" si="24"/>
        <v>#REF!</v>
      </c>
      <c r="G87" s="74" t="e">
        <f t="shared" si="24"/>
        <v>#REF!</v>
      </c>
      <c r="H87" s="74" t="e">
        <f t="shared" si="24"/>
        <v>#REF!</v>
      </c>
      <c r="I87" s="74" t="e">
        <f t="shared" si="24"/>
        <v>#REF!</v>
      </c>
      <c r="J87" s="74" t="e">
        <f t="shared" si="24"/>
        <v>#REF!</v>
      </c>
      <c r="K87" s="74" t="e">
        <f t="shared" si="24"/>
        <v>#REF!</v>
      </c>
      <c r="L87" s="74" t="e">
        <f t="shared" si="24"/>
        <v>#REF!</v>
      </c>
      <c r="M87" s="74" t="e">
        <f t="shared" si="24"/>
        <v>#REF!</v>
      </c>
      <c r="N87" s="74" t="e">
        <f t="shared" si="24"/>
        <v>#REF!</v>
      </c>
    </row>
    <row r="88" spans="1:14" ht="12.75" customHeight="1" x14ac:dyDescent="0.2"/>
    <row r="89" spans="1:14" ht="12.75" customHeight="1" x14ac:dyDescent="0.2"/>
    <row r="90" spans="1:14" ht="12.75" customHeight="1" x14ac:dyDescent="0.2"/>
    <row r="91" spans="1:14" ht="12.75" customHeight="1" x14ac:dyDescent="0.2"/>
    <row r="92" spans="1:14" ht="12.75" customHeight="1" x14ac:dyDescent="0.2"/>
    <row r="93" spans="1:14" ht="12.75" customHeight="1" x14ac:dyDescent="0.2"/>
    <row r="94" spans="1:14" ht="12.75" customHeight="1" x14ac:dyDescent="0.2"/>
    <row r="95" spans="1:14" ht="12.75" customHeight="1" x14ac:dyDescent="0.2"/>
    <row r="96" spans="1:14"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spans="1:13" ht="12.75" customHeight="1" x14ac:dyDescent="0.2"/>
    <row r="114" spans="1:13" ht="12.75" customHeight="1" x14ac:dyDescent="0.2"/>
    <row r="115" spans="1:13" ht="12.75" customHeight="1" x14ac:dyDescent="0.2"/>
    <row r="116" spans="1:13" ht="12.75" customHeight="1" x14ac:dyDescent="0.2"/>
    <row r="117" spans="1:13" ht="12.75" customHeight="1" x14ac:dyDescent="0.2"/>
    <row r="118" spans="1:13" ht="12.75" customHeight="1" x14ac:dyDescent="0.2"/>
    <row r="119" spans="1:13" ht="12.75" customHeight="1" x14ac:dyDescent="0.2"/>
    <row r="120" spans="1:13" ht="12.75" customHeight="1" x14ac:dyDescent="0.2">
      <c r="A120" s="1" t="s">
        <v>165</v>
      </c>
      <c r="B120" s="3" t="s">
        <v>133</v>
      </c>
      <c r="C120" s="3" t="s">
        <v>134</v>
      </c>
      <c r="D120" s="3" t="s">
        <v>135</v>
      </c>
      <c r="E120" s="3" t="s">
        <v>136</v>
      </c>
      <c r="F120" s="3" t="s">
        <v>137</v>
      </c>
      <c r="G120" s="3" t="s">
        <v>138</v>
      </c>
      <c r="H120" s="3" t="s">
        <v>139</v>
      </c>
      <c r="I120" s="3" t="s">
        <v>140</v>
      </c>
      <c r="J120" s="3" t="s">
        <v>141</v>
      </c>
      <c r="K120" s="3" t="s">
        <v>142</v>
      </c>
      <c r="L120" s="3" t="s">
        <v>143</v>
      </c>
      <c r="M120" s="3" t="s">
        <v>144</v>
      </c>
    </row>
    <row r="121" spans="1:13" ht="12.75" customHeight="1" x14ac:dyDescent="0.2">
      <c r="A121" s="8" t="s">
        <v>166</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row>
    <row r="122" spans="1:13" ht="12.75" customHeight="1" x14ac:dyDescent="0.2">
      <c r="A122" s="8" t="s">
        <v>167</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row>
    <row r="123" spans="1:13" ht="12.75" customHeight="1" x14ac:dyDescent="0.2">
      <c r="A123" s="8" t="s">
        <v>168</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row>
    <row r="124" spans="1:13" ht="12.75" customHeight="1" thickBot="1" x14ac:dyDescent="0.25">
      <c r="A124" s="13" t="s">
        <v>38</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row>
    <row r="125" spans="1:13" ht="12.75" customHeight="1" thickTop="1" thickBot="1" x14ac:dyDescent="0.25">
      <c r="A125" s="42" t="s">
        <v>169</v>
      </c>
      <c r="B125" s="43" t="e">
        <f>EBIT!C11-EBIT!C40</f>
        <v>#REF!</v>
      </c>
      <c r="C125" s="43" t="e">
        <f>EBIT!D11-EBIT!D40</f>
        <v>#REF!</v>
      </c>
      <c r="D125" s="43" t="e">
        <f>EBIT!E11-EBIT!E40</f>
        <v>#REF!</v>
      </c>
      <c r="E125" s="43" t="e">
        <f>EBIT!F11-EBIT!F40</f>
        <v>#REF!</v>
      </c>
      <c r="F125" s="43" t="e">
        <f>EBIT!G11-EBIT!G40</f>
        <v>#REF!</v>
      </c>
      <c r="G125" s="43" t="e">
        <f>EBIT!H11-EBIT!H40</f>
        <v>#REF!</v>
      </c>
      <c r="H125" s="43" t="e">
        <f>EBIT!I11-EBIT!I40</f>
        <v>#REF!</v>
      </c>
      <c r="I125" s="43" t="e">
        <f>EBIT!J11-EBIT!J40</f>
        <v>#REF!</v>
      </c>
      <c r="J125" s="43" t="e">
        <f>EBIT!K11-EBIT!K40</f>
        <v>#REF!</v>
      </c>
      <c r="K125" s="43" t="e">
        <f>EBIT!L11-EBIT!L40</f>
        <v>#REF!</v>
      </c>
      <c r="L125" s="43" t="e">
        <f>EBIT!M11-EBIT!M40</f>
        <v>#REF!</v>
      </c>
      <c r="M125" s="43" t="e">
        <f>EBIT!N11-EBIT!N40</f>
        <v>#REF!</v>
      </c>
    </row>
    <row r="126" spans="1:13" ht="12.75" customHeight="1" thickTop="1" x14ac:dyDescent="0.2">
      <c r="B126" s="19"/>
    </row>
    <row r="127" spans="1:13" ht="12.75" customHeight="1" x14ac:dyDescent="0.2"/>
    <row r="128" spans="1:13"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sheetData>
  <mergeCells count="13">
    <mergeCell ref="A68:J68"/>
    <mergeCell ref="A69:J69"/>
    <mergeCell ref="A70:J70"/>
    <mergeCell ref="A26:K26"/>
    <mergeCell ref="A28:XFD28"/>
    <mergeCell ref="A46:J46"/>
    <mergeCell ref="A47:J47"/>
    <mergeCell ref="A48:J48"/>
    <mergeCell ref="A1:E1"/>
    <mergeCell ref="A2:K2"/>
    <mergeCell ref="A4:J4"/>
    <mergeCell ref="A6:XFD6"/>
    <mergeCell ref="A67:J67"/>
  </mergeCells>
  <conditionalFormatting sqref="C72:N87">
    <cfRule type="cellIs" dxfId="0" priority="1" operator="greaterThan">
      <formula>5</formula>
    </cfRule>
  </conditionalFormatting>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 ME BEFORE STARTING</vt:lpstr>
      <vt:lpstr>Definitions</vt:lpstr>
      <vt:lpstr>Data Repository Table</vt:lpstr>
      <vt:lpstr>Revenue Analysis</vt:lpstr>
      <vt:lpstr>Expenses Analysis</vt:lpstr>
      <vt:lpstr>Expenses charts</vt:lpstr>
      <vt:lpstr>Sheet3</vt:lpstr>
      <vt:lpstr>EBIT Analysis</vt:lpstr>
      <vt:lpstr>Variance Analysis</vt:lpstr>
      <vt:lpstr>Cost to Produce</vt:lpstr>
      <vt:lpstr>EBIT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dc:creator>
  <cp:keywords/>
  <dc:description/>
  <cp:lastModifiedBy>Lei L</cp:lastModifiedBy>
  <cp:revision/>
  <dcterms:created xsi:type="dcterms:W3CDTF">2019-05-26T11:59:56Z</dcterms:created>
  <dcterms:modified xsi:type="dcterms:W3CDTF">2024-08-07T00:45:02Z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