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ubeusc-my.sharepoint.com/personal/msaavedra_deloso_usc_es/Documents/Mateo/Modelado/Kinetic model MCF v4/Stoichiometric model/R Generation/Excel/"/>
    </mc:Choice>
  </mc:AlternateContent>
  <xr:revisionPtr revIDLastSave="69" documentId="114_{A23675B1-682F-4F15-B3F8-4C5C4FFBB825}" xr6:coauthVersionLast="46" xr6:coauthVersionMax="46" xr10:uidLastSave="{887EEA2A-EA43-43EB-8F70-FED785AC308E}"/>
  <bookViews>
    <workbookView xWindow="-110" yWindow="-110" windowWidth="19420" windowHeight="10420" tabRatio="713" xr2:uid="{00000000-000D-0000-FFFF-FFFF00000000}"/>
  </bookViews>
  <sheets>
    <sheet name="OperatParam" sheetId="10" r:id="rId1"/>
    <sheet name="Substrates" sheetId="44" r:id="rId2"/>
    <sheet name="States" sheetId="7" r:id="rId3"/>
    <sheet name="DataBaseSpecies_2" sheetId="16" r:id="rId4"/>
    <sheet name="DataBaseSpecies_1" sheetId="15" r:id="rId5"/>
    <sheet name="ThermoParam" sheetId="9" r:id="rId6"/>
    <sheet name="Cte Keq" sheetId="3" r:id="rId7"/>
    <sheet name="KinetParam" sheetId="11" r:id="rId8"/>
    <sheet name="Bioenergetics (2)" sheetId="42" r:id="rId9"/>
    <sheet name="ReactionMatrixFull" sheetId="20" r:id="rId10"/>
    <sheet name="FeedProgram" sheetId="12" r:id="rId11"/>
    <sheet name="FeedProportions" sheetId="43" r:id="rId12"/>
    <sheet name="Bioenergetics" sheetId="1" r:id="rId13"/>
    <sheet name="Anabolism Calculation" sheetId="22" r:id="rId14"/>
    <sheet name="Important bibliographic values" sheetId="24" r:id="rId15"/>
    <sheet name="Gibbs Plot" sheetId="4" r:id="rId16"/>
    <sheet name="OptimizParam" sheetId="38" r:id="rId17"/>
    <sheet name="startingpoint" sheetId="39" r:id="rId18"/>
    <sheet name="REACTOR STATE" sheetId="40" r:id="rId19"/>
  </sheets>
  <externalReferences>
    <externalReference r:id="rId20"/>
  </externalReferences>
  <definedNames>
    <definedName name="_Csh2" localSheetId="8">#REF!</definedName>
    <definedName name="_Csh2" localSheetId="1">#REF!</definedName>
    <definedName name="_Csh2">#REF!</definedName>
    <definedName name="_Yh2" localSheetId="8">#REF!</definedName>
    <definedName name="_Yh2">#REF!</definedName>
    <definedName name="Cbac" localSheetId="8">#REF!</definedName>
    <definedName name="Cbac">#REF!</definedName>
    <definedName name="COD_e" localSheetId="8">#REF!</definedName>
    <definedName name="COD_e">#REF!</definedName>
    <definedName name="COD_Saa" localSheetId="8">#REF!</definedName>
    <definedName name="COD_Saa">#REF!</definedName>
    <definedName name="COD_Sac" localSheetId="8">#REF!</definedName>
    <definedName name="COD_Sac">#REF!</definedName>
    <definedName name="COD_Sach" localSheetId="8">#REF!</definedName>
    <definedName name="COD_Sach">#REF!</definedName>
    <definedName name="COD_Sbu" localSheetId="8">#REF!</definedName>
    <definedName name="COD_Sbu">#REF!</definedName>
    <definedName name="COD_Sbuh" localSheetId="8">#REF!</definedName>
    <definedName name="COD_Sbuh">#REF!</definedName>
    <definedName name="COD_Sch4" localSheetId="8">#REF!</definedName>
    <definedName name="COD_Sch4">#REF!</definedName>
    <definedName name="COD_Sco2" localSheetId="8">#REF!</definedName>
    <definedName name="COD_Sco2">#REF!</definedName>
    <definedName name="COD_Se" localSheetId="8">#REF!</definedName>
    <definedName name="COD_Se">#REF!</definedName>
    <definedName name="COD_Sfa" localSheetId="8">#REF!</definedName>
    <definedName name="COD_Sfa">#REF!</definedName>
    <definedName name="COD_Sh" localSheetId="8">#REF!</definedName>
    <definedName name="COD_Sh">#REF!</definedName>
    <definedName name="COD_Sh2" localSheetId="8">#REF!</definedName>
    <definedName name="COD_Sh2">#REF!</definedName>
    <definedName name="COD_Sh2o" localSheetId="8">#REF!</definedName>
    <definedName name="COD_Sh2o">#REF!</definedName>
    <definedName name="COD_Shco3" localSheetId="8">#REF!</definedName>
    <definedName name="COD_Shco3">#REF!</definedName>
    <definedName name="COD_Si" localSheetId="8">#REF!</definedName>
    <definedName name="COD_Si">#REF!</definedName>
    <definedName name="COD_Sic" localSheetId="8">#REF!</definedName>
    <definedName name="COD_Sic">#REF!</definedName>
    <definedName name="COD_Sin" localSheetId="8">#REF!</definedName>
    <definedName name="COD_Sin">#REF!</definedName>
    <definedName name="COD_Sli" localSheetId="8">#REF!</definedName>
    <definedName name="COD_Sli">#REF!</definedName>
    <definedName name="COD_Snh3" localSheetId="8">#REF!</definedName>
    <definedName name="COD_Snh3">#REF!</definedName>
    <definedName name="COD_Snh4" localSheetId="8">#REF!</definedName>
    <definedName name="COD_Snh4">#REF!</definedName>
    <definedName name="COD_Spro" localSheetId="8">#REF!</definedName>
    <definedName name="COD_Spro">#REF!</definedName>
    <definedName name="COD_Sproh" localSheetId="8">#REF!</definedName>
    <definedName name="COD_Sproh">#REF!</definedName>
    <definedName name="COD_Ssu" localSheetId="8">#REF!</definedName>
    <definedName name="COD_Ssu">#REF!</definedName>
    <definedName name="COD_Sva" localSheetId="8">#REF!</definedName>
    <definedName name="COD_Sva">#REF!</definedName>
    <definedName name="COD_Svah" localSheetId="8">#REF!</definedName>
    <definedName name="COD_Svah">#REF!</definedName>
    <definedName name="COD_Xaa" localSheetId="8">#REF!</definedName>
    <definedName name="COD_Xaa">#REF!</definedName>
    <definedName name="COD_Xac" localSheetId="8">#REF!</definedName>
    <definedName name="COD_Xac">#REF!</definedName>
    <definedName name="COD_Xc" localSheetId="8">#REF!</definedName>
    <definedName name="COD_Xc">#REF!</definedName>
    <definedName name="COD_Xc4" localSheetId="8">#REF!</definedName>
    <definedName name="COD_Xc4">#REF!</definedName>
    <definedName name="COD_Xch" localSheetId="8">#REF!</definedName>
    <definedName name="COD_Xch">#REF!</definedName>
    <definedName name="COD_Xd" localSheetId="8">#REF!</definedName>
    <definedName name="COD_Xd">#REF!</definedName>
    <definedName name="COD_Xfa" localSheetId="8">#REF!</definedName>
    <definedName name="COD_Xfa">#REF!</definedName>
    <definedName name="COD_Xh2" localSheetId="8">#REF!</definedName>
    <definedName name="COD_Xh2">#REF!</definedName>
    <definedName name="COD_Xi" localSheetId="8">#REF!</definedName>
    <definedName name="COD_Xi">#REF!</definedName>
    <definedName name="COD_Xli" localSheetId="8">#REF!</definedName>
    <definedName name="COD_Xli">#REF!</definedName>
    <definedName name="COD_Xpr" localSheetId="8">#REF!</definedName>
    <definedName name="COD_Xpr">#REF!</definedName>
    <definedName name="COD_Xpro" localSheetId="8">#REF!</definedName>
    <definedName name="COD_Xpro">#REF!</definedName>
    <definedName name="COD_Xsu" localSheetId="8">#REF!</definedName>
    <definedName name="COD_Xsu">#REF!</definedName>
    <definedName name="Csaa" localSheetId="8">#REF!</definedName>
    <definedName name="Csaa">#REF!</definedName>
    <definedName name="Csac" localSheetId="8">#REF!</definedName>
    <definedName name="Csac">#REF!</definedName>
    <definedName name="Csbu" localSheetId="8">#REF!</definedName>
    <definedName name="Csbu">#REF!</definedName>
    <definedName name="Csch4" localSheetId="8">#REF!</definedName>
    <definedName name="Csch4">#REF!</definedName>
    <definedName name="Csfa" localSheetId="8">#REF!</definedName>
    <definedName name="Csfa">#REF!</definedName>
    <definedName name="Csi" localSheetId="8">#REF!</definedName>
    <definedName name="Csi">#REF!</definedName>
    <definedName name="Csin" localSheetId="8">#REF!</definedName>
    <definedName name="Csin">#REF!</definedName>
    <definedName name="Cspro" localSheetId="8">#REF!</definedName>
    <definedName name="Cspro">#REF!</definedName>
    <definedName name="Cssu" localSheetId="8">#REF!</definedName>
    <definedName name="Cssu">#REF!</definedName>
    <definedName name="Csva" localSheetId="8">#REF!</definedName>
    <definedName name="Csva">#REF!</definedName>
    <definedName name="Cxc" localSheetId="8">#REF!</definedName>
    <definedName name="Cxc">#REF!</definedName>
    <definedName name="Cxch" localSheetId="8">#REF!</definedName>
    <definedName name="Cxch">#REF!</definedName>
    <definedName name="Cxi" localSheetId="8">#REF!</definedName>
    <definedName name="Cxi">#REF!</definedName>
    <definedName name="Cxli" localSheetId="8">#REF!</definedName>
    <definedName name="Cxli">#REF!</definedName>
    <definedName name="Cxpr" localSheetId="8">#REF!</definedName>
    <definedName name="Cxpr">#REF!</definedName>
    <definedName name="D" localSheetId="8">'[1]New Electrical Model (beta=0.5)'!#REF!</definedName>
    <definedName name="D">'[1]New Electrical Model (beta=0.5)'!#REF!</definedName>
    <definedName name="EeqAN" localSheetId="8">'[1]New Electrical Model (beta=0.5)'!#REF!</definedName>
    <definedName name="EeqAN">'[1]New Electrical Model (beta=0.5)'!#REF!</definedName>
    <definedName name="EeqCA" localSheetId="8">'[1]New Electrical Model (beta=0.5)'!#REF!</definedName>
    <definedName name="EeqCA">'[1]New Electrical Model (beta=0.5)'!#REF!</definedName>
    <definedName name="fac_aa" localSheetId="8">#REF!</definedName>
    <definedName name="fac_aa">#REF!</definedName>
    <definedName name="fac_bu" localSheetId="8">#REF!</definedName>
    <definedName name="fac_bu">#REF!</definedName>
    <definedName name="fac_fa" localSheetId="8">#REF!</definedName>
    <definedName name="fac_fa">#REF!</definedName>
    <definedName name="fac_pro" localSheetId="8">#REF!</definedName>
    <definedName name="fac_pro">#REF!</definedName>
    <definedName name="fac_su" localSheetId="8">#REF!</definedName>
    <definedName name="fac_su">#REF!</definedName>
    <definedName name="fac_va" localSheetId="8">#REF!</definedName>
    <definedName name="fac_va">#REF!</definedName>
    <definedName name="fbu_aa" localSheetId="8">#REF!</definedName>
    <definedName name="fbu_aa">#REF!</definedName>
    <definedName name="fbu_su" localSheetId="8">#REF!</definedName>
    <definedName name="fbu_su">#REF!</definedName>
    <definedName name="fch_xc" localSheetId="8">#REF!</definedName>
    <definedName name="fch_xc">#REF!</definedName>
    <definedName name="ffa_li" localSheetId="8">#REF!</definedName>
    <definedName name="ffa_li">#REF!</definedName>
    <definedName name="fh2_aa" localSheetId="8">#REF!</definedName>
    <definedName name="fh2_aa">#REF!</definedName>
    <definedName name="fh2_bu" localSheetId="8">#REF!</definedName>
    <definedName name="fh2_bu">#REF!</definedName>
    <definedName name="fh2_fa" localSheetId="8">#REF!</definedName>
    <definedName name="fh2_fa">#REF!</definedName>
    <definedName name="fh2_pro" localSheetId="8">#REF!</definedName>
    <definedName name="fh2_pro">#REF!</definedName>
    <definedName name="fh2_su" localSheetId="8">#REF!</definedName>
    <definedName name="fh2_su">#REF!</definedName>
    <definedName name="fh2_va" localSheetId="8">#REF!</definedName>
    <definedName name="fh2_va">#REF!</definedName>
    <definedName name="fli_xc" localSheetId="8">#REF!</definedName>
    <definedName name="fli_xc">#REF!</definedName>
    <definedName name="fpr_xc" localSheetId="8">#REF!</definedName>
    <definedName name="fpr_xc">#REF!</definedName>
    <definedName name="fpro_aa" localSheetId="8">#REF!</definedName>
    <definedName name="fpro_aa">#REF!</definedName>
    <definedName name="fpro_su" localSheetId="8">#REF!</definedName>
    <definedName name="fpro_su">#REF!</definedName>
    <definedName name="fpro_va" localSheetId="8">#REF!</definedName>
    <definedName name="fpro_va">#REF!</definedName>
    <definedName name="fsi_xc" localSheetId="8">#REF!</definedName>
    <definedName name="fsi_xc">#REF!</definedName>
    <definedName name="fsu_li" localSheetId="8">#REF!</definedName>
    <definedName name="fsu_li">#REF!</definedName>
    <definedName name="fva_aa" localSheetId="8">#REF!</definedName>
    <definedName name="fva_aa">#REF!</definedName>
    <definedName name="fxi_xc" localSheetId="8">#REF!</definedName>
    <definedName name="fxi_xc">#REF!</definedName>
    <definedName name="kF">'[1]New Electrical Model (beta=0.5)'!$B$3</definedName>
    <definedName name="Naa" localSheetId="8">#REF!</definedName>
    <definedName name="Naa">#REF!</definedName>
    <definedName name="Nbac" localSheetId="8">#REF!</definedName>
    <definedName name="Nbac">#REF!</definedName>
    <definedName name="Nsi" localSheetId="8">#REF!</definedName>
    <definedName name="Nsi">#REF!</definedName>
    <definedName name="Nxc" localSheetId="8">#REF!</definedName>
    <definedName name="Nxc">#REF!</definedName>
    <definedName name="Nxi" localSheetId="8">#REF!</definedName>
    <definedName name="Nxi">#REF!</definedName>
    <definedName name="solver_adj" localSheetId="12" hidden="1">Bioenergetics!$J$4:$J$90</definedName>
    <definedName name="solver_adj" localSheetId="8" hidden="1">'Bioenergetics (2)'!$Y$59</definedName>
    <definedName name="solver_adj" localSheetId="6" hidden="1">'Cte Keq'!$J$3:$J$68</definedName>
    <definedName name="solver_adj" localSheetId="2" hidden="1">States!#REF!</definedName>
    <definedName name="solver_cvg" localSheetId="12" hidden="1">0.0001</definedName>
    <definedName name="solver_cvg" localSheetId="8" hidden="1">0.0001</definedName>
    <definedName name="solver_cvg" localSheetId="6" hidden="1">1</definedName>
    <definedName name="solver_cvg" localSheetId="2" hidden="1">0.0001</definedName>
    <definedName name="solver_drv" localSheetId="12" hidden="1">1</definedName>
    <definedName name="solver_drv" localSheetId="8" hidden="1">1</definedName>
    <definedName name="solver_drv" localSheetId="6" hidden="1">1</definedName>
    <definedName name="solver_drv" localSheetId="2" hidden="1">1</definedName>
    <definedName name="solver_eng" localSheetId="8" hidden="1">1</definedName>
    <definedName name="solver_est" localSheetId="12" hidden="1">1</definedName>
    <definedName name="solver_est" localSheetId="8" hidden="1">1</definedName>
    <definedName name="solver_est" localSheetId="6" hidden="1">1</definedName>
    <definedName name="solver_est" localSheetId="2" hidden="1">1</definedName>
    <definedName name="solver_itr" localSheetId="12" hidden="1">100</definedName>
    <definedName name="solver_itr" localSheetId="8" hidden="1">100</definedName>
    <definedName name="solver_itr" localSheetId="6" hidden="1">100</definedName>
    <definedName name="solver_itr" localSheetId="2" hidden="1">100</definedName>
    <definedName name="solver_lhs1" localSheetId="8" hidden="1">'Bioenergetics (2)'!$Y$59</definedName>
    <definedName name="solver_lhs1" localSheetId="6" hidden="1">'Cte Keq'!$J$68</definedName>
    <definedName name="solver_lhs2" localSheetId="6" hidden="1">'Cte Keq'!$J$68</definedName>
    <definedName name="solver_lin" localSheetId="12" hidden="1">2</definedName>
    <definedName name="solver_lin" localSheetId="8" hidden="1">2</definedName>
    <definedName name="solver_lin" localSheetId="6" hidden="1">2</definedName>
    <definedName name="solver_lin" localSheetId="2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12" hidden="1">2</definedName>
    <definedName name="solver_neg" localSheetId="8" hidden="1">2</definedName>
    <definedName name="solver_neg" localSheetId="6" hidden="1">2</definedName>
    <definedName name="solver_neg" localSheetId="2" hidden="1">2</definedName>
    <definedName name="solver_nod" localSheetId="8" hidden="1">2147483647</definedName>
    <definedName name="solver_num" localSheetId="12" hidden="1">0</definedName>
    <definedName name="solver_num" localSheetId="8" hidden="1">1</definedName>
    <definedName name="solver_num" localSheetId="6" hidden="1">0</definedName>
    <definedName name="solver_num" localSheetId="2" hidden="1">0</definedName>
    <definedName name="solver_nwt" localSheetId="12" hidden="1">1</definedName>
    <definedName name="solver_nwt" localSheetId="8" hidden="1">1</definedName>
    <definedName name="solver_nwt" localSheetId="6" hidden="1">1</definedName>
    <definedName name="solver_nwt" localSheetId="2" hidden="1">1</definedName>
    <definedName name="solver_opt" localSheetId="12" hidden="1">Bioenergetics!$M$110</definedName>
    <definedName name="solver_opt" localSheetId="8" hidden="1">'Bioenergetics (2)'!$Y$104</definedName>
    <definedName name="solver_opt" localSheetId="6" hidden="1">'Cte Keq'!$O$123</definedName>
    <definedName name="solver_opt" localSheetId="2" hidden="1">States!#REF!</definedName>
    <definedName name="solver_pre" localSheetId="12" hidden="1">0.000001</definedName>
    <definedName name="solver_pre" localSheetId="8" hidden="1">0.000001</definedName>
    <definedName name="solver_pre" localSheetId="6" hidden="1">1</definedName>
    <definedName name="solver_pre" localSheetId="2" hidden="1">0.000001</definedName>
    <definedName name="solver_rbv" localSheetId="8" hidden="1">1</definedName>
    <definedName name="solver_rel1" localSheetId="8" hidden="1">3</definedName>
    <definedName name="solver_rel1" localSheetId="6" hidden="1">1</definedName>
    <definedName name="solver_rel2" localSheetId="6" hidden="1">1</definedName>
    <definedName name="solver_rhs1" localSheetId="8" hidden="1">0</definedName>
    <definedName name="solver_rhs1" localSheetId="6" hidden="1">0.1</definedName>
    <definedName name="solver_rhs2" localSheetId="6" hidden="1">0.1</definedName>
    <definedName name="solver_rlx" localSheetId="8" hidden="1">1</definedName>
    <definedName name="solver_rsd" localSheetId="8" hidden="1">0</definedName>
    <definedName name="solver_scl" localSheetId="12" hidden="1">2</definedName>
    <definedName name="solver_scl" localSheetId="8" hidden="1">2</definedName>
    <definedName name="solver_scl" localSheetId="6" hidden="1">2</definedName>
    <definedName name="solver_scl" localSheetId="2" hidden="1">2</definedName>
    <definedName name="solver_sho" localSheetId="12" hidden="1">2</definedName>
    <definedName name="solver_sho" localSheetId="8" hidden="1">2</definedName>
    <definedName name="solver_sho" localSheetId="6" hidden="1">2</definedName>
    <definedName name="solver_sho" localSheetId="2" hidden="1">2</definedName>
    <definedName name="solver_ssz" localSheetId="8" hidden="1">100</definedName>
    <definedName name="solver_tim" localSheetId="12" hidden="1">100</definedName>
    <definedName name="solver_tim" localSheetId="8" hidden="1">100</definedName>
    <definedName name="solver_tim" localSheetId="6" hidden="1">100</definedName>
    <definedName name="solver_tim" localSheetId="2" hidden="1">100</definedName>
    <definedName name="solver_tol" localSheetId="12" hidden="1">0.05</definedName>
    <definedName name="solver_tol" localSheetId="8" hidden="1">0.05</definedName>
    <definedName name="solver_tol" localSheetId="6" hidden="1">1</definedName>
    <definedName name="solver_tol" localSheetId="2" hidden="1">0.05</definedName>
    <definedName name="solver_typ" localSheetId="12" hidden="1">2</definedName>
    <definedName name="solver_typ" localSheetId="8" hidden="1">3</definedName>
    <definedName name="solver_typ" localSheetId="6" hidden="1">2</definedName>
    <definedName name="solver_typ" localSheetId="2" hidden="1">2</definedName>
    <definedName name="solver_val" localSheetId="12" hidden="1">0</definedName>
    <definedName name="solver_val" localSheetId="8" hidden="1">0</definedName>
    <definedName name="solver_val" localSheetId="6" hidden="1">0</definedName>
    <definedName name="solver_val" localSheetId="2" hidden="1">0</definedName>
    <definedName name="solver_ver" localSheetId="8" hidden="1">3</definedName>
    <definedName name="Yaa" localSheetId="8">#REF!</definedName>
    <definedName name="Yaa">#REF!</definedName>
    <definedName name="Yac" localSheetId="8">#REF!</definedName>
    <definedName name="Yac">#REF!</definedName>
    <definedName name="Ybu" localSheetId="8">#REF!</definedName>
    <definedName name="Ybu">#REF!</definedName>
    <definedName name="Yfa" localSheetId="8">#REF!</definedName>
    <definedName name="Yfa">#REF!</definedName>
    <definedName name="Ypro" localSheetId="8">#REF!</definedName>
    <definedName name="Ypro">#REF!</definedName>
    <definedName name="Ysu" localSheetId="8">#REF!</definedName>
    <definedName name="Ysu">#REF!</definedName>
    <definedName name="Yva" localSheetId="8">#REF!</definedName>
    <definedName name="Yv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55" i="42" l="1"/>
  <c r="DD55" i="42"/>
  <c r="DB55" i="42"/>
  <c r="DA55" i="42"/>
  <c r="DE45" i="42"/>
  <c r="DD45" i="42"/>
  <c r="DB45" i="42"/>
  <c r="DA45" i="42"/>
  <c r="CY55" i="42"/>
  <c r="CX55" i="42"/>
  <c r="CY45" i="42"/>
  <c r="CX45" i="42"/>
  <c r="K41" i="3" l="1"/>
  <c r="B76" i="11" l="1"/>
  <c r="CR2" i="42"/>
  <c r="BX1" i="20" s="1"/>
  <c r="BX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BX54" i="20"/>
  <c r="BX55" i="20"/>
  <c r="BX56" i="20"/>
  <c r="BX57" i="20"/>
  <c r="BX58" i="20"/>
  <c r="BX59" i="20"/>
  <c r="BX60" i="20"/>
  <c r="BX61" i="20"/>
  <c r="BX62" i="20"/>
  <c r="BX63" i="20"/>
  <c r="BX64" i="20"/>
  <c r="BX65" i="20"/>
  <c r="BX66" i="20"/>
  <c r="BX67" i="20"/>
  <c r="BX68" i="20"/>
  <c r="BX69" i="20"/>
  <c r="BX70" i="20"/>
  <c r="BX71" i="20"/>
  <c r="BX72" i="20"/>
  <c r="BX73" i="20"/>
  <c r="BX74" i="20"/>
  <c r="BX75" i="20"/>
  <c r="BX76" i="20"/>
  <c r="BX77" i="20"/>
  <c r="BX78" i="20"/>
  <c r="BX79" i="20"/>
  <c r="BX80" i="20"/>
  <c r="BX81" i="20"/>
  <c r="BX82" i="20"/>
  <c r="BX83" i="20"/>
  <c r="BX84" i="20"/>
  <c r="BX85" i="20"/>
  <c r="BX86" i="20"/>
  <c r="BX87" i="20"/>
  <c r="BX88" i="20"/>
  <c r="BX89" i="20"/>
  <c r="BX90" i="20"/>
  <c r="BX91" i="20"/>
  <c r="BX92" i="20"/>
  <c r="BX93" i="20"/>
  <c r="BX94" i="20"/>
  <c r="BX95" i="20"/>
  <c r="BX96" i="20"/>
  <c r="BX97" i="20"/>
  <c r="BX98" i="20"/>
  <c r="BX99" i="20"/>
  <c r="BX100" i="20"/>
  <c r="B79" i="11" l="1"/>
  <c r="B80" i="11"/>
  <c r="I33" i="11"/>
  <c r="FA2" i="20"/>
  <c r="FA3" i="20"/>
  <c r="FA4" i="20"/>
  <c r="FA5" i="20"/>
  <c r="FA6" i="20"/>
  <c r="FA7" i="20"/>
  <c r="FA8" i="20"/>
  <c r="FA9" i="20"/>
  <c r="FA10" i="20"/>
  <c r="FA11" i="20"/>
  <c r="FA12" i="20"/>
  <c r="FA13" i="20"/>
  <c r="FA14" i="20"/>
  <c r="FA15" i="20"/>
  <c r="FA16" i="20"/>
  <c r="FA17" i="20"/>
  <c r="FA18" i="20"/>
  <c r="FA19" i="20"/>
  <c r="FA20" i="20"/>
  <c r="FA21" i="20"/>
  <c r="FA22" i="20"/>
  <c r="FA23" i="20"/>
  <c r="FA24" i="20"/>
  <c r="FA25" i="20"/>
  <c r="FA26" i="20"/>
  <c r="FA27" i="20"/>
  <c r="FA28" i="20"/>
  <c r="FA29" i="20"/>
  <c r="FA30" i="20"/>
  <c r="FA31" i="20"/>
  <c r="FA32" i="20"/>
  <c r="FA33" i="20"/>
  <c r="FA34" i="20"/>
  <c r="FA35" i="20"/>
  <c r="FA36" i="20"/>
  <c r="FA37" i="20"/>
  <c r="FA38" i="20"/>
  <c r="FA39" i="20"/>
  <c r="FA40" i="20"/>
  <c r="FA41" i="20"/>
  <c r="FA42" i="20"/>
  <c r="FA43" i="20"/>
  <c r="FA44" i="20"/>
  <c r="FA45" i="20"/>
  <c r="FA46" i="20"/>
  <c r="FA47" i="20"/>
  <c r="FA48" i="20"/>
  <c r="FA49" i="20"/>
  <c r="FA50" i="20"/>
  <c r="FA51" i="20"/>
  <c r="FA52" i="20"/>
  <c r="FA53" i="20"/>
  <c r="FA54" i="20"/>
  <c r="FA55" i="20"/>
  <c r="FA56" i="20"/>
  <c r="FA57" i="20"/>
  <c r="FA58" i="20"/>
  <c r="FA59" i="20"/>
  <c r="FA60" i="20"/>
  <c r="FA61" i="20"/>
  <c r="FA62" i="20"/>
  <c r="FA63" i="20"/>
  <c r="FA64" i="20"/>
  <c r="FA65" i="20"/>
  <c r="FA66" i="20"/>
  <c r="FA67" i="20"/>
  <c r="FA68" i="20"/>
  <c r="FA69" i="20"/>
  <c r="FA70" i="20"/>
  <c r="FA71" i="20"/>
  <c r="FA72" i="20"/>
  <c r="FA73" i="20"/>
  <c r="FA74" i="20"/>
  <c r="FA75" i="20"/>
  <c r="FA76" i="20"/>
  <c r="FA77" i="20"/>
  <c r="FA78" i="20"/>
  <c r="FA79" i="20"/>
  <c r="FA80" i="20"/>
  <c r="FA81" i="20"/>
  <c r="FA82" i="20"/>
  <c r="FA83" i="20"/>
  <c r="FA84" i="20"/>
  <c r="FA85" i="20"/>
  <c r="FA86" i="20"/>
  <c r="FA87" i="20"/>
  <c r="FA88" i="20"/>
  <c r="FA89" i="20"/>
  <c r="FA90" i="20"/>
  <c r="FA91" i="20"/>
  <c r="FA92" i="20"/>
  <c r="FA93" i="20"/>
  <c r="FA94" i="20"/>
  <c r="FA95" i="20"/>
  <c r="FA96" i="20"/>
  <c r="FA97" i="20"/>
  <c r="FA98" i="20"/>
  <c r="FA99" i="20"/>
  <c r="FA100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AB88" i="20"/>
  <c r="AC88" i="20"/>
  <c r="AD88" i="20"/>
  <c r="AE88" i="20"/>
  <c r="AF88" i="20"/>
  <c r="AG88" i="20"/>
  <c r="AH88" i="20"/>
  <c r="AI88" i="20"/>
  <c r="AJ88" i="20"/>
  <c r="AK88" i="20"/>
  <c r="AL88" i="20"/>
  <c r="AM88" i="20"/>
  <c r="AN88" i="20"/>
  <c r="AO88" i="20"/>
  <c r="AP88" i="20"/>
  <c r="AQ88" i="20"/>
  <c r="AR88" i="20"/>
  <c r="AS88" i="20"/>
  <c r="AT88" i="20"/>
  <c r="AU88" i="20"/>
  <c r="AV88" i="20"/>
  <c r="AW88" i="20"/>
  <c r="AX88" i="20"/>
  <c r="AY88" i="20"/>
  <c r="AZ88" i="20"/>
  <c r="BA88" i="20"/>
  <c r="BB88" i="20"/>
  <c r="BC88" i="20"/>
  <c r="BD88" i="20"/>
  <c r="BE88" i="20"/>
  <c r="BF88" i="20"/>
  <c r="BG88" i="20"/>
  <c r="BH88" i="20"/>
  <c r="BI88" i="20"/>
  <c r="BJ88" i="20"/>
  <c r="BK88" i="20"/>
  <c r="BL88" i="20"/>
  <c r="BM88" i="20"/>
  <c r="BN88" i="20"/>
  <c r="BO88" i="20"/>
  <c r="BP88" i="20"/>
  <c r="BQ88" i="20"/>
  <c r="BR88" i="20"/>
  <c r="BS88" i="20"/>
  <c r="BT88" i="20"/>
  <c r="BU88" i="20"/>
  <c r="BV88" i="20"/>
  <c r="BW88" i="20"/>
  <c r="BY88" i="20"/>
  <c r="BZ88" i="20"/>
  <c r="CA88" i="20"/>
  <c r="CB88" i="20"/>
  <c r="CC88" i="20"/>
  <c r="CD88" i="20"/>
  <c r="CE88" i="20"/>
  <c r="CF88" i="20"/>
  <c r="CG88" i="20"/>
  <c r="CH88" i="20"/>
  <c r="CI88" i="20"/>
  <c r="CJ88" i="20"/>
  <c r="CK88" i="20"/>
  <c r="CL88" i="20"/>
  <c r="CM88" i="20"/>
  <c r="CN88" i="20"/>
  <c r="CO88" i="20"/>
  <c r="CP88" i="20"/>
  <c r="CQ88" i="20"/>
  <c r="CR88" i="20"/>
  <c r="CS88" i="20"/>
  <c r="CT88" i="20"/>
  <c r="CU88" i="20"/>
  <c r="CV88" i="20"/>
  <c r="CW88" i="20"/>
  <c r="CX88" i="20"/>
  <c r="CY88" i="20"/>
  <c r="CZ88" i="20"/>
  <c r="DA88" i="20"/>
  <c r="DB88" i="20"/>
  <c r="DC88" i="20"/>
  <c r="DD88" i="20"/>
  <c r="DE88" i="20"/>
  <c r="DF88" i="20"/>
  <c r="DG88" i="20"/>
  <c r="DH88" i="20"/>
  <c r="DI88" i="20"/>
  <c r="DJ88" i="20"/>
  <c r="DK88" i="20"/>
  <c r="DL88" i="20"/>
  <c r="DM88" i="20"/>
  <c r="DN88" i="20"/>
  <c r="DO88" i="20"/>
  <c r="DP88" i="20"/>
  <c r="DQ88" i="20"/>
  <c r="DR88" i="20"/>
  <c r="DS88" i="20"/>
  <c r="DT88" i="20"/>
  <c r="DU88" i="20"/>
  <c r="DV88" i="20"/>
  <c r="DW88" i="20"/>
  <c r="DX88" i="20"/>
  <c r="DY88" i="20"/>
  <c r="DZ88" i="20"/>
  <c r="EA88" i="20"/>
  <c r="EB88" i="20"/>
  <c r="EC88" i="20"/>
  <c r="ED88" i="20"/>
  <c r="EE88" i="20"/>
  <c r="EF88" i="20"/>
  <c r="EG88" i="20"/>
  <c r="EH88" i="20"/>
  <c r="EI88" i="20"/>
  <c r="EJ88" i="20"/>
  <c r="EK88" i="20"/>
  <c r="EL88" i="20"/>
  <c r="EM88" i="20"/>
  <c r="EN88" i="20"/>
  <c r="EO88" i="20"/>
  <c r="EP88" i="20"/>
  <c r="EQ88" i="20"/>
  <c r="ER88" i="20"/>
  <c r="ES88" i="20"/>
  <c r="ET88" i="20"/>
  <c r="EU88" i="20"/>
  <c r="EV88" i="20"/>
  <c r="EW88" i="20"/>
  <c r="EX88" i="20"/>
  <c r="EY88" i="20"/>
  <c r="EZ88" i="20"/>
  <c r="FB88" i="20"/>
  <c r="FC88" i="20"/>
  <c r="FD88" i="20"/>
  <c r="FE88" i="20"/>
  <c r="FF88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Y35" i="20"/>
  <c r="BZ35" i="20"/>
  <c r="CA35" i="20"/>
  <c r="CB35" i="20"/>
  <c r="CC35" i="20"/>
  <c r="CD35" i="20"/>
  <c r="CE35" i="20"/>
  <c r="CF35" i="20"/>
  <c r="CG35" i="20"/>
  <c r="CH35" i="20"/>
  <c r="CI35" i="20"/>
  <c r="CJ35" i="20"/>
  <c r="CK35" i="20"/>
  <c r="CL35" i="20"/>
  <c r="CM35" i="20"/>
  <c r="CN35" i="20"/>
  <c r="CO35" i="20"/>
  <c r="CP35" i="20"/>
  <c r="CQ35" i="20"/>
  <c r="CR35" i="20"/>
  <c r="CS35" i="20"/>
  <c r="CT35" i="20"/>
  <c r="CU35" i="20"/>
  <c r="CV35" i="20"/>
  <c r="CW35" i="20"/>
  <c r="CX35" i="20"/>
  <c r="CY35" i="20"/>
  <c r="CZ35" i="20"/>
  <c r="DA35" i="20"/>
  <c r="DB35" i="20"/>
  <c r="DC35" i="20"/>
  <c r="DD35" i="20"/>
  <c r="DE35" i="20"/>
  <c r="DF35" i="20"/>
  <c r="DG35" i="20"/>
  <c r="DH35" i="20"/>
  <c r="DI35" i="20"/>
  <c r="DJ35" i="20"/>
  <c r="DK35" i="20"/>
  <c r="DL35" i="20"/>
  <c r="DM35" i="20"/>
  <c r="DN35" i="20"/>
  <c r="DO35" i="20"/>
  <c r="DP35" i="20"/>
  <c r="DQ35" i="20"/>
  <c r="DR35" i="20"/>
  <c r="DS35" i="20"/>
  <c r="DT35" i="20"/>
  <c r="DU35" i="20"/>
  <c r="DV35" i="20"/>
  <c r="DW35" i="20"/>
  <c r="DX35" i="20"/>
  <c r="DY35" i="20"/>
  <c r="DZ35" i="20"/>
  <c r="EA35" i="20"/>
  <c r="EB35" i="20"/>
  <c r="EC35" i="20"/>
  <c r="ED35" i="20"/>
  <c r="EE35" i="20"/>
  <c r="EF35" i="20"/>
  <c r="EG35" i="20"/>
  <c r="EH35" i="20"/>
  <c r="EI35" i="20"/>
  <c r="EJ35" i="20"/>
  <c r="EK35" i="20"/>
  <c r="EL35" i="20"/>
  <c r="EM35" i="20"/>
  <c r="EN35" i="20"/>
  <c r="EO35" i="20"/>
  <c r="EP35" i="20"/>
  <c r="EQ35" i="20"/>
  <c r="ER35" i="20"/>
  <c r="ES35" i="20"/>
  <c r="ET35" i="20"/>
  <c r="EU35" i="20"/>
  <c r="EV35" i="20"/>
  <c r="EW35" i="20"/>
  <c r="EX35" i="20"/>
  <c r="EY35" i="20"/>
  <c r="EZ35" i="20"/>
  <c r="FB35" i="20"/>
  <c r="FC35" i="20"/>
  <c r="FD35" i="20"/>
  <c r="FE35" i="20"/>
  <c r="FF35" i="20"/>
  <c r="BZ2" i="20"/>
  <c r="CA2" i="20"/>
  <c r="BZ3" i="20"/>
  <c r="CA3" i="20"/>
  <c r="BZ4" i="20"/>
  <c r="CA4" i="20"/>
  <c r="BZ5" i="20"/>
  <c r="CA5" i="20"/>
  <c r="BZ6" i="20"/>
  <c r="CA6" i="20"/>
  <c r="BZ7" i="20"/>
  <c r="CA7" i="20"/>
  <c r="BZ8" i="20"/>
  <c r="CA8" i="20"/>
  <c r="BZ9" i="20"/>
  <c r="CA9" i="20"/>
  <c r="BZ10" i="20"/>
  <c r="CA10" i="20"/>
  <c r="BZ11" i="20"/>
  <c r="CA11" i="20"/>
  <c r="BZ12" i="20"/>
  <c r="CA12" i="20"/>
  <c r="BZ13" i="20"/>
  <c r="CA13" i="20"/>
  <c r="BZ14" i="20"/>
  <c r="CA14" i="20"/>
  <c r="BZ15" i="20"/>
  <c r="CA15" i="20"/>
  <c r="BZ16" i="20"/>
  <c r="CA16" i="20"/>
  <c r="BZ17" i="20"/>
  <c r="CA17" i="20"/>
  <c r="BZ18" i="20"/>
  <c r="CA18" i="20"/>
  <c r="BZ19" i="20"/>
  <c r="CA19" i="20"/>
  <c r="BZ20" i="20"/>
  <c r="CA20" i="20"/>
  <c r="BZ21" i="20"/>
  <c r="CA21" i="20"/>
  <c r="BZ22" i="20"/>
  <c r="CA22" i="20"/>
  <c r="BZ23" i="20"/>
  <c r="CA23" i="20"/>
  <c r="BZ24" i="20"/>
  <c r="CA24" i="20"/>
  <c r="BZ25" i="20"/>
  <c r="CA25" i="20"/>
  <c r="BZ26" i="20"/>
  <c r="CA26" i="20"/>
  <c r="BZ27" i="20"/>
  <c r="CA27" i="20"/>
  <c r="BZ28" i="20"/>
  <c r="CA28" i="20"/>
  <c r="BZ29" i="20"/>
  <c r="CA29" i="20"/>
  <c r="BZ30" i="20"/>
  <c r="CA30" i="20"/>
  <c r="BZ31" i="20"/>
  <c r="CA31" i="20"/>
  <c r="BZ32" i="20"/>
  <c r="CA32" i="20"/>
  <c r="BZ33" i="20"/>
  <c r="CA33" i="20"/>
  <c r="BZ34" i="20"/>
  <c r="CA34" i="20"/>
  <c r="BZ36" i="20"/>
  <c r="CA36" i="20"/>
  <c r="BZ37" i="20"/>
  <c r="CA37" i="20"/>
  <c r="BZ38" i="20"/>
  <c r="CA38" i="20"/>
  <c r="BZ39" i="20"/>
  <c r="CA39" i="20"/>
  <c r="BZ40" i="20"/>
  <c r="CA40" i="20"/>
  <c r="BZ41" i="20"/>
  <c r="CA41" i="20"/>
  <c r="BZ42" i="20"/>
  <c r="CA42" i="20"/>
  <c r="BZ43" i="20"/>
  <c r="CA43" i="20"/>
  <c r="BZ44" i="20"/>
  <c r="CA44" i="20"/>
  <c r="BZ45" i="20"/>
  <c r="CA45" i="20"/>
  <c r="BZ46" i="20"/>
  <c r="CA46" i="20"/>
  <c r="BZ47" i="20"/>
  <c r="CA47" i="20"/>
  <c r="BZ48" i="20"/>
  <c r="CA48" i="20"/>
  <c r="BZ49" i="20"/>
  <c r="CA49" i="20"/>
  <c r="BZ50" i="20"/>
  <c r="CA50" i="20"/>
  <c r="BZ51" i="20"/>
  <c r="CA51" i="20"/>
  <c r="BZ52" i="20"/>
  <c r="CA52" i="20"/>
  <c r="BZ53" i="20"/>
  <c r="CA53" i="20"/>
  <c r="BZ54" i="20"/>
  <c r="CA54" i="20"/>
  <c r="BZ55" i="20"/>
  <c r="CA55" i="20"/>
  <c r="BZ56" i="20"/>
  <c r="CA56" i="20"/>
  <c r="BZ57" i="20"/>
  <c r="CA57" i="20"/>
  <c r="BZ58" i="20"/>
  <c r="CA58" i="20"/>
  <c r="BZ59" i="20"/>
  <c r="CA59" i="20"/>
  <c r="BZ60" i="20"/>
  <c r="CA60" i="20"/>
  <c r="BZ61" i="20"/>
  <c r="CA61" i="20"/>
  <c r="BZ62" i="20"/>
  <c r="CA62" i="20"/>
  <c r="BZ63" i="20"/>
  <c r="CA63" i="20"/>
  <c r="BZ64" i="20"/>
  <c r="CA64" i="20"/>
  <c r="BZ65" i="20"/>
  <c r="CA65" i="20"/>
  <c r="BZ66" i="20"/>
  <c r="CA66" i="20"/>
  <c r="BZ67" i="20"/>
  <c r="CA67" i="20"/>
  <c r="BZ68" i="20"/>
  <c r="CA68" i="20"/>
  <c r="BZ69" i="20"/>
  <c r="CA69" i="20"/>
  <c r="BZ70" i="20"/>
  <c r="CA70" i="20"/>
  <c r="BZ71" i="20"/>
  <c r="CA71" i="20"/>
  <c r="BZ72" i="20"/>
  <c r="CA72" i="20"/>
  <c r="BZ73" i="20"/>
  <c r="CA73" i="20"/>
  <c r="BZ74" i="20"/>
  <c r="CA74" i="20"/>
  <c r="BZ75" i="20"/>
  <c r="CA75" i="20"/>
  <c r="BZ76" i="20"/>
  <c r="CA76" i="20"/>
  <c r="BZ77" i="20"/>
  <c r="CA77" i="20"/>
  <c r="BZ78" i="20"/>
  <c r="CA78" i="20"/>
  <c r="BZ79" i="20"/>
  <c r="CA79" i="20"/>
  <c r="BZ80" i="20"/>
  <c r="CA80" i="20"/>
  <c r="BZ81" i="20"/>
  <c r="CA81" i="20"/>
  <c r="BZ82" i="20"/>
  <c r="CA82" i="20"/>
  <c r="BZ83" i="20"/>
  <c r="CA83" i="20"/>
  <c r="BZ84" i="20"/>
  <c r="CA84" i="20"/>
  <c r="BZ85" i="20"/>
  <c r="CA85" i="20"/>
  <c r="BZ86" i="20"/>
  <c r="CA86" i="20"/>
  <c r="BZ87" i="20"/>
  <c r="CA87" i="20"/>
  <c r="BZ89" i="20"/>
  <c r="CA89" i="20"/>
  <c r="BZ90" i="20"/>
  <c r="CA90" i="20"/>
  <c r="BZ91" i="20"/>
  <c r="CA91" i="20"/>
  <c r="BZ92" i="20"/>
  <c r="CA92" i="20"/>
  <c r="BZ93" i="20"/>
  <c r="CA93" i="20"/>
  <c r="BZ94" i="20"/>
  <c r="CA94" i="20"/>
  <c r="BZ95" i="20"/>
  <c r="CA95" i="20"/>
  <c r="BZ96" i="20"/>
  <c r="CA96" i="20"/>
  <c r="BZ97" i="20"/>
  <c r="CA97" i="20"/>
  <c r="BZ98" i="20"/>
  <c r="CA98" i="20"/>
  <c r="BZ99" i="20"/>
  <c r="CA99" i="20"/>
  <c r="BZ100" i="20"/>
  <c r="CA100" i="20"/>
  <c r="A35" i="20"/>
  <c r="A88" i="20"/>
  <c r="FI110" i="42"/>
  <c r="FX110" i="42"/>
  <c r="FX2" i="42"/>
  <c r="FA1" i="20" s="1"/>
  <c r="Q90" i="42" l="1"/>
  <c r="R90" i="42"/>
  <c r="K90" i="42"/>
  <c r="P37" i="42"/>
  <c r="P90" i="42" s="1"/>
  <c r="Q37" i="42"/>
  <c r="R37" i="42"/>
  <c r="K37" i="42"/>
  <c r="J105" i="3"/>
  <c r="Y38" i="3"/>
  <c r="Z38" i="3"/>
  <c r="AA38" i="3"/>
  <c r="AB38" i="3"/>
  <c r="AC38" i="3"/>
  <c r="U38" i="3"/>
  <c r="H105" i="3" s="1"/>
  <c r="D105" i="3" s="1"/>
  <c r="S38" i="3"/>
  <c r="G105" i="3" s="1"/>
  <c r="C105" i="3" s="1"/>
  <c r="T38" i="3"/>
  <c r="I38" i="3"/>
  <c r="E38" i="3" s="1"/>
  <c r="J38" i="3"/>
  <c r="D34" i="9"/>
  <c r="E34" i="9"/>
  <c r="C34" i="9"/>
  <c r="CU2" i="42"/>
  <c r="CA1" i="20" s="1"/>
  <c r="CT2" i="42"/>
  <c r="BZ1" i="20" s="1"/>
  <c r="G38" i="3" l="1"/>
  <c r="C38" i="3" s="1"/>
  <c r="I105" i="3"/>
  <c r="E105" i="3" s="1"/>
  <c r="H38" i="3"/>
  <c r="D38" i="3" s="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7" i="11"/>
  <c r="B78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8" i="11"/>
  <c r="BN119" i="42" l="1"/>
  <c r="BI119" i="42"/>
  <c r="BG119" i="42"/>
  <c r="BU119" i="42"/>
  <c r="BS119" i="42"/>
  <c r="CB119" i="42"/>
  <c r="CL119" i="42"/>
  <c r="CJ119" i="42"/>
  <c r="DK119" i="42"/>
  <c r="EG2" i="42" l="1"/>
  <c r="DM1" i="20" s="1"/>
  <c r="DM2" i="20"/>
  <c r="DM3" i="20"/>
  <c r="DM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21" i="20"/>
  <c r="DM22" i="20"/>
  <c r="DM23" i="20"/>
  <c r="DM24" i="20"/>
  <c r="DM25" i="20"/>
  <c r="DM26" i="20"/>
  <c r="DM27" i="20"/>
  <c r="DM28" i="20"/>
  <c r="DM29" i="20"/>
  <c r="DM30" i="20"/>
  <c r="DM31" i="20"/>
  <c r="DM32" i="20"/>
  <c r="DM33" i="20"/>
  <c r="DM34" i="20"/>
  <c r="DM36" i="20"/>
  <c r="DM37" i="20"/>
  <c r="DM38" i="20"/>
  <c r="DM39" i="20"/>
  <c r="DM40" i="20"/>
  <c r="DM41" i="20"/>
  <c r="DM42" i="20"/>
  <c r="DM43" i="20"/>
  <c r="DM44" i="20"/>
  <c r="DM45" i="20"/>
  <c r="DM46" i="20"/>
  <c r="DM47" i="20"/>
  <c r="DM48" i="20"/>
  <c r="DM49" i="20"/>
  <c r="DM50" i="20"/>
  <c r="DM51" i="20"/>
  <c r="DM52" i="20"/>
  <c r="DM53" i="20"/>
  <c r="DM54" i="20"/>
  <c r="DM55" i="20"/>
  <c r="DM56" i="20"/>
  <c r="DM57" i="20"/>
  <c r="DM58" i="20"/>
  <c r="DM59" i="20"/>
  <c r="DM60" i="20"/>
  <c r="DM61" i="20"/>
  <c r="DM62" i="20"/>
  <c r="DM63" i="20"/>
  <c r="DM64" i="20"/>
  <c r="DM65" i="20"/>
  <c r="DM66" i="20"/>
  <c r="DM67" i="20"/>
  <c r="DM68" i="20"/>
  <c r="DM69" i="20"/>
  <c r="DM70" i="20"/>
  <c r="DM71" i="20"/>
  <c r="DM72" i="20"/>
  <c r="DM73" i="20"/>
  <c r="DM74" i="20"/>
  <c r="DM75" i="20"/>
  <c r="DM76" i="20"/>
  <c r="DM77" i="20"/>
  <c r="DM78" i="20"/>
  <c r="DM79" i="20"/>
  <c r="DM80" i="20"/>
  <c r="DM81" i="20"/>
  <c r="DM82" i="20"/>
  <c r="DM83" i="20"/>
  <c r="DM84" i="20"/>
  <c r="DM85" i="20"/>
  <c r="DM86" i="20"/>
  <c r="DM87" i="20"/>
  <c r="DM89" i="20"/>
  <c r="DM90" i="20"/>
  <c r="DM91" i="20"/>
  <c r="DM92" i="20"/>
  <c r="DM93" i="20"/>
  <c r="DM94" i="20"/>
  <c r="DM95" i="20"/>
  <c r="DM96" i="20"/>
  <c r="DM97" i="20"/>
  <c r="DM98" i="20"/>
  <c r="DM99" i="20"/>
  <c r="DM100" i="20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C2" i="12" l="1"/>
  <c r="B55" i="7" l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X53" i="42" l="1"/>
  <c r="X52" i="42"/>
  <c r="X57" i="42" l="1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1" i="43"/>
  <c r="C4" i="43" l="1"/>
  <c r="W9" i="42" s="1"/>
  <c r="C11" i="43"/>
  <c r="W16" i="42" s="1"/>
  <c r="C1" i="43"/>
  <c r="W6" i="42" s="1"/>
  <c r="C14" i="43"/>
  <c r="W19" i="42" s="1"/>
  <c r="C10" i="43"/>
  <c r="W15" i="42" s="1"/>
  <c r="C6" i="43"/>
  <c r="W11" i="42" s="1"/>
  <c r="C2" i="43"/>
  <c r="W7" i="42" s="1"/>
  <c r="C15" i="43"/>
  <c r="W20" i="42" s="1"/>
  <c r="C3" i="43"/>
  <c r="W8" i="42" s="1"/>
  <c r="C17" i="43"/>
  <c r="W22" i="42" s="1"/>
  <c r="C13" i="43"/>
  <c r="W18" i="42" s="1"/>
  <c r="C9" i="43"/>
  <c r="W14" i="42" s="1"/>
  <c r="C5" i="43"/>
  <c r="W10" i="42" s="1"/>
  <c r="C7" i="43"/>
  <c r="W12" i="42" s="1"/>
  <c r="C16" i="43"/>
  <c r="W21" i="42" s="1"/>
  <c r="C12" i="43"/>
  <c r="W17" i="42" s="1"/>
  <c r="C8" i="43"/>
  <c r="W13" i="42" s="1"/>
  <c r="W40" i="42" l="1"/>
  <c r="B9" i="10"/>
  <c r="CO2" i="20" l="1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18" i="20"/>
  <c r="CO19" i="20"/>
  <c r="CO20" i="20"/>
  <c r="CO21" i="20"/>
  <c r="CO22" i="20"/>
  <c r="CO23" i="20"/>
  <c r="CO24" i="20"/>
  <c r="CO25" i="20"/>
  <c r="CO26" i="20"/>
  <c r="CO27" i="20"/>
  <c r="CO28" i="20"/>
  <c r="CO29" i="20"/>
  <c r="CO30" i="20"/>
  <c r="CO31" i="20"/>
  <c r="CO32" i="20"/>
  <c r="CO33" i="20"/>
  <c r="CO34" i="20"/>
  <c r="CO36" i="20"/>
  <c r="CO37" i="20"/>
  <c r="CO38" i="20"/>
  <c r="CO39" i="20"/>
  <c r="CO40" i="20"/>
  <c r="CO41" i="20"/>
  <c r="CO42" i="20"/>
  <c r="CO43" i="20"/>
  <c r="CO44" i="20"/>
  <c r="CO45" i="20"/>
  <c r="CO46" i="20"/>
  <c r="CO47" i="20"/>
  <c r="CO48" i="20"/>
  <c r="CO49" i="20"/>
  <c r="CO50" i="20"/>
  <c r="CO51" i="20"/>
  <c r="CO52" i="20"/>
  <c r="CO53" i="20"/>
  <c r="CO54" i="20"/>
  <c r="CO55" i="20"/>
  <c r="CO56" i="20"/>
  <c r="CO57" i="20"/>
  <c r="CO58" i="20"/>
  <c r="CO59" i="20"/>
  <c r="CO60" i="20"/>
  <c r="CO61" i="20"/>
  <c r="CO62" i="20"/>
  <c r="CO63" i="20"/>
  <c r="CO64" i="20"/>
  <c r="CO65" i="20"/>
  <c r="CO66" i="20"/>
  <c r="CO67" i="20"/>
  <c r="CO68" i="20"/>
  <c r="CO69" i="20"/>
  <c r="CO70" i="20"/>
  <c r="CO71" i="20"/>
  <c r="CO72" i="20"/>
  <c r="CO73" i="20"/>
  <c r="CO74" i="20"/>
  <c r="CO75" i="20"/>
  <c r="CO76" i="20"/>
  <c r="CO77" i="20"/>
  <c r="CO78" i="20"/>
  <c r="CO79" i="20"/>
  <c r="CO80" i="20"/>
  <c r="CO81" i="20"/>
  <c r="CO82" i="20"/>
  <c r="CO83" i="20"/>
  <c r="CO84" i="20"/>
  <c r="CO85" i="20"/>
  <c r="CO86" i="20"/>
  <c r="CO87" i="20"/>
  <c r="CO89" i="20"/>
  <c r="CO90" i="20"/>
  <c r="CO91" i="20"/>
  <c r="CO92" i="20"/>
  <c r="CO93" i="20"/>
  <c r="CO94" i="20"/>
  <c r="CO95" i="20"/>
  <c r="CO96" i="20"/>
  <c r="CO97" i="20"/>
  <c r="CO98" i="20"/>
  <c r="CO99" i="20"/>
  <c r="CO100" i="20"/>
  <c r="BK2" i="20"/>
  <c r="BK3" i="20"/>
  <c r="BK4" i="20"/>
  <c r="BK5" i="20"/>
  <c r="BK6" i="20"/>
  <c r="BK7" i="20"/>
  <c r="BK8" i="20"/>
  <c r="BK9" i="20"/>
  <c r="BK10" i="20"/>
  <c r="BK11" i="20"/>
  <c r="BK12" i="20"/>
  <c r="BK13" i="20"/>
  <c r="BK14" i="20"/>
  <c r="BK15" i="20"/>
  <c r="BK16" i="20"/>
  <c r="BK17" i="20"/>
  <c r="BK18" i="20"/>
  <c r="BK19" i="20"/>
  <c r="BK20" i="20"/>
  <c r="BK21" i="20"/>
  <c r="BK22" i="20"/>
  <c r="BK23" i="20"/>
  <c r="BK24" i="20"/>
  <c r="BK25" i="20"/>
  <c r="BK26" i="20"/>
  <c r="BK27" i="20"/>
  <c r="BK28" i="20"/>
  <c r="BK29" i="20"/>
  <c r="BK30" i="20"/>
  <c r="BK31" i="20"/>
  <c r="BK32" i="20"/>
  <c r="BK33" i="20"/>
  <c r="BK34" i="20"/>
  <c r="BK36" i="20"/>
  <c r="BK37" i="20"/>
  <c r="BK38" i="20"/>
  <c r="BK39" i="20"/>
  <c r="BK40" i="20"/>
  <c r="BK41" i="20"/>
  <c r="BK42" i="20"/>
  <c r="BK43" i="20"/>
  <c r="BK44" i="20"/>
  <c r="BK45" i="20"/>
  <c r="BK46" i="20"/>
  <c r="BK47" i="20"/>
  <c r="BK48" i="20"/>
  <c r="BK49" i="20"/>
  <c r="BK50" i="20"/>
  <c r="BK51" i="20"/>
  <c r="BK52" i="20"/>
  <c r="BK53" i="20"/>
  <c r="BK54" i="20"/>
  <c r="BK55" i="20"/>
  <c r="BK56" i="20"/>
  <c r="BK57" i="20"/>
  <c r="BK58" i="20"/>
  <c r="BK59" i="20"/>
  <c r="BK60" i="20"/>
  <c r="BK61" i="20"/>
  <c r="BK62" i="20"/>
  <c r="BK63" i="20"/>
  <c r="BK64" i="20"/>
  <c r="BK65" i="20"/>
  <c r="BK66" i="20"/>
  <c r="BK67" i="20"/>
  <c r="BK68" i="20"/>
  <c r="BK69" i="20"/>
  <c r="BK70" i="20"/>
  <c r="BK71" i="20"/>
  <c r="BK72" i="20"/>
  <c r="BK73" i="20"/>
  <c r="BK74" i="20"/>
  <c r="BK75" i="20"/>
  <c r="BK76" i="20"/>
  <c r="BK77" i="20"/>
  <c r="BK78" i="20"/>
  <c r="BK79" i="20"/>
  <c r="BK80" i="20"/>
  <c r="BK81" i="20"/>
  <c r="BK82" i="20"/>
  <c r="BK83" i="20"/>
  <c r="BK84" i="20"/>
  <c r="BK85" i="20"/>
  <c r="BK86" i="20"/>
  <c r="BK87" i="20"/>
  <c r="BK89" i="20"/>
  <c r="BK90" i="20"/>
  <c r="BK91" i="20"/>
  <c r="BK92" i="20"/>
  <c r="BK93" i="20"/>
  <c r="BK94" i="20"/>
  <c r="BK95" i="20"/>
  <c r="BK96" i="20"/>
  <c r="BK97" i="20"/>
  <c r="BK98" i="20"/>
  <c r="BK99" i="20"/>
  <c r="BK100" i="20"/>
  <c r="CE2" i="42"/>
  <c r="BK1" i="20" s="1"/>
  <c r="DI110" i="42"/>
  <c r="DI2" i="42"/>
  <c r="CO1" i="20" s="1"/>
  <c r="CK2" i="20" l="1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18" i="20"/>
  <c r="CK19" i="20"/>
  <c r="CK20" i="20"/>
  <c r="CK21" i="20"/>
  <c r="CK22" i="20"/>
  <c r="CK23" i="20"/>
  <c r="CK24" i="20"/>
  <c r="CK25" i="20"/>
  <c r="CK26" i="20"/>
  <c r="CK27" i="20"/>
  <c r="CK28" i="20"/>
  <c r="CK29" i="20"/>
  <c r="CK30" i="20"/>
  <c r="CK31" i="20"/>
  <c r="CK32" i="20"/>
  <c r="CK33" i="20"/>
  <c r="CK34" i="20"/>
  <c r="CK36" i="20"/>
  <c r="CK37" i="20"/>
  <c r="CK38" i="20"/>
  <c r="CK39" i="20"/>
  <c r="CK40" i="20"/>
  <c r="CK41" i="20"/>
  <c r="CK42" i="20"/>
  <c r="CK43" i="20"/>
  <c r="CK44" i="20"/>
  <c r="CK45" i="20"/>
  <c r="CK46" i="20"/>
  <c r="CK47" i="20"/>
  <c r="CK48" i="20"/>
  <c r="CK49" i="20"/>
  <c r="CK50" i="20"/>
  <c r="CK51" i="20"/>
  <c r="CK52" i="20"/>
  <c r="CK53" i="20"/>
  <c r="CK54" i="20"/>
  <c r="CK55" i="20"/>
  <c r="CK56" i="20"/>
  <c r="CK57" i="20"/>
  <c r="CK58" i="20"/>
  <c r="CK59" i="20"/>
  <c r="CK60" i="20"/>
  <c r="CK61" i="20"/>
  <c r="CK62" i="20"/>
  <c r="CK63" i="20"/>
  <c r="CK64" i="20"/>
  <c r="CK65" i="20"/>
  <c r="CK66" i="20"/>
  <c r="CK67" i="20"/>
  <c r="CK68" i="20"/>
  <c r="CK69" i="20"/>
  <c r="CK70" i="20"/>
  <c r="CK71" i="20"/>
  <c r="CK72" i="20"/>
  <c r="CK73" i="20"/>
  <c r="CK74" i="20"/>
  <c r="CK75" i="20"/>
  <c r="CK76" i="20"/>
  <c r="CK77" i="20"/>
  <c r="CK78" i="20"/>
  <c r="CK79" i="20"/>
  <c r="CK80" i="20"/>
  <c r="CK81" i="20"/>
  <c r="CK82" i="20"/>
  <c r="CK83" i="20"/>
  <c r="CK84" i="20"/>
  <c r="CK85" i="20"/>
  <c r="CK86" i="20"/>
  <c r="CK87" i="20"/>
  <c r="CK89" i="20"/>
  <c r="CK90" i="20"/>
  <c r="CK91" i="20"/>
  <c r="CK92" i="20"/>
  <c r="CK93" i="20"/>
  <c r="CK94" i="20"/>
  <c r="CK95" i="20"/>
  <c r="CK96" i="20"/>
  <c r="CK97" i="20"/>
  <c r="CK98" i="20"/>
  <c r="CK99" i="20"/>
  <c r="CK100" i="20"/>
  <c r="CH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18" i="20"/>
  <c r="CH19" i="20"/>
  <c r="CH20" i="20"/>
  <c r="CH21" i="20"/>
  <c r="CH22" i="20"/>
  <c r="CH23" i="20"/>
  <c r="CH24" i="20"/>
  <c r="CH25" i="20"/>
  <c r="CH26" i="20"/>
  <c r="CH27" i="20"/>
  <c r="CH28" i="20"/>
  <c r="CH29" i="20"/>
  <c r="CH30" i="20"/>
  <c r="CH31" i="20"/>
  <c r="CH32" i="20"/>
  <c r="CH33" i="20"/>
  <c r="CH34" i="20"/>
  <c r="CH36" i="20"/>
  <c r="CH37" i="20"/>
  <c r="CH38" i="20"/>
  <c r="CH39" i="20"/>
  <c r="CH40" i="20"/>
  <c r="CH41" i="20"/>
  <c r="CH42" i="20"/>
  <c r="CH43" i="20"/>
  <c r="CH44" i="20"/>
  <c r="CH45" i="20"/>
  <c r="CH46" i="20"/>
  <c r="CH47" i="20"/>
  <c r="CH48" i="20"/>
  <c r="CH49" i="20"/>
  <c r="CH50" i="20"/>
  <c r="CH51" i="20"/>
  <c r="CH52" i="20"/>
  <c r="CH53" i="20"/>
  <c r="CH54" i="20"/>
  <c r="CH55" i="20"/>
  <c r="CH56" i="20"/>
  <c r="CH57" i="20"/>
  <c r="CH58" i="20"/>
  <c r="CH59" i="20"/>
  <c r="CH60" i="20"/>
  <c r="CH61" i="20"/>
  <c r="CH62" i="20"/>
  <c r="CH63" i="20"/>
  <c r="CH64" i="20"/>
  <c r="CH65" i="20"/>
  <c r="CH66" i="20"/>
  <c r="CH67" i="20"/>
  <c r="CH68" i="20"/>
  <c r="CH69" i="20"/>
  <c r="CH70" i="20"/>
  <c r="CH71" i="20"/>
  <c r="CH72" i="20"/>
  <c r="CH73" i="20"/>
  <c r="CH74" i="20"/>
  <c r="CH75" i="20"/>
  <c r="CH76" i="20"/>
  <c r="CH77" i="20"/>
  <c r="CH78" i="20"/>
  <c r="CH79" i="20"/>
  <c r="CH80" i="20"/>
  <c r="CH81" i="20"/>
  <c r="CH82" i="20"/>
  <c r="CH83" i="20"/>
  <c r="CH84" i="20"/>
  <c r="CH85" i="20"/>
  <c r="CH86" i="20"/>
  <c r="CH87" i="20"/>
  <c r="CH89" i="20"/>
  <c r="CH90" i="20"/>
  <c r="CH91" i="20"/>
  <c r="CH92" i="20"/>
  <c r="CH93" i="20"/>
  <c r="CH94" i="20"/>
  <c r="CH95" i="20"/>
  <c r="CH96" i="20"/>
  <c r="CH97" i="20"/>
  <c r="CH98" i="20"/>
  <c r="CH99" i="20"/>
  <c r="CH100" i="20"/>
  <c r="CE2" i="20"/>
  <c r="CE3" i="20"/>
  <c r="CE4" i="20"/>
  <c r="CE5" i="20"/>
  <c r="CE6" i="20"/>
  <c r="CE7" i="20"/>
  <c r="CE8" i="20"/>
  <c r="CE9" i="20"/>
  <c r="CE10" i="20"/>
  <c r="CE11" i="20"/>
  <c r="CE12" i="20"/>
  <c r="CE13" i="20"/>
  <c r="CE14" i="20"/>
  <c r="CE15" i="20"/>
  <c r="CE16" i="20"/>
  <c r="CE17" i="20"/>
  <c r="CE18" i="20"/>
  <c r="CE19" i="20"/>
  <c r="CE20" i="20"/>
  <c r="CE21" i="20"/>
  <c r="CE22" i="20"/>
  <c r="CE23" i="20"/>
  <c r="CE24" i="20"/>
  <c r="CE25" i="20"/>
  <c r="CE26" i="20"/>
  <c r="CE27" i="20"/>
  <c r="CE28" i="20"/>
  <c r="CE29" i="20"/>
  <c r="CE30" i="20"/>
  <c r="CE31" i="20"/>
  <c r="CE32" i="20"/>
  <c r="CE33" i="20"/>
  <c r="CE34" i="20"/>
  <c r="CE36" i="20"/>
  <c r="CE37" i="20"/>
  <c r="CE38" i="20"/>
  <c r="CE39" i="20"/>
  <c r="CE40" i="20"/>
  <c r="CE41" i="20"/>
  <c r="CE42" i="20"/>
  <c r="CE43" i="20"/>
  <c r="CE44" i="20"/>
  <c r="CE45" i="20"/>
  <c r="CE46" i="20"/>
  <c r="CE47" i="20"/>
  <c r="CE48" i="20"/>
  <c r="CE49" i="20"/>
  <c r="CE50" i="20"/>
  <c r="CE51" i="20"/>
  <c r="CE52" i="20"/>
  <c r="CE53" i="20"/>
  <c r="CE54" i="20"/>
  <c r="CE55" i="20"/>
  <c r="CE56" i="20"/>
  <c r="CE57" i="20"/>
  <c r="CE58" i="20"/>
  <c r="CE59" i="20"/>
  <c r="CE60" i="20"/>
  <c r="CE61" i="20"/>
  <c r="CE62" i="20"/>
  <c r="CE63" i="20"/>
  <c r="CE64" i="20"/>
  <c r="CE65" i="20"/>
  <c r="CE66" i="20"/>
  <c r="CE67" i="20"/>
  <c r="CE68" i="20"/>
  <c r="CE69" i="20"/>
  <c r="CE70" i="20"/>
  <c r="CE71" i="20"/>
  <c r="CE72" i="20"/>
  <c r="CE73" i="20"/>
  <c r="CE74" i="20"/>
  <c r="CE75" i="20"/>
  <c r="CE76" i="20"/>
  <c r="CE77" i="20"/>
  <c r="CE78" i="20"/>
  <c r="CE79" i="20"/>
  <c r="CE80" i="20"/>
  <c r="CE81" i="20"/>
  <c r="CE82" i="20"/>
  <c r="CE83" i="20"/>
  <c r="CE84" i="20"/>
  <c r="CE85" i="20"/>
  <c r="CE86" i="20"/>
  <c r="CE87" i="20"/>
  <c r="CE89" i="20"/>
  <c r="CE90" i="20"/>
  <c r="CE91" i="20"/>
  <c r="CE92" i="20"/>
  <c r="CE93" i="20"/>
  <c r="CE94" i="20"/>
  <c r="CE95" i="20"/>
  <c r="CE96" i="20"/>
  <c r="CE97" i="20"/>
  <c r="CE98" i="20"/>
  <c r="CE99" i="20"/>
  <c r="CE100" i="20"/>
  <c r="CY2" i="42"/>
  <c r="CE1" i="20" s="1"/>
  <c r="CZ2" i="42"/>
  <c r="DA2" i="42"/>
  <c r="DB2" i="42"/>
  <c r="CH1" i="20" s="1"/>
  <c r="DC2" i="42"/>
  <c r="DD2" i="42"/>
  <c r="DE2" i="42"/>
  <c r="CK1" i="20" s="1"/>
  <c r="DF2" i="42"/>
  <c r="CQ2" i="20" l="1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21" i="20"/>
  <c r="CQ22" i="20"/>
  <c r="CQ23" i="20"/>
  <c r="CQ24" i="20"/>
  <c r="CQ25" i="20"/>
  <c r="CQ26" i="20"/>
  <c r="CQ27" i="20"/>
  <c r="CQ28" i="20"/>
  <c r="CQ29" i="20"/>
  <c r="CQ30" i="20"/>
  <c r="CQ31" i="20"/>
  <c r="CQ32" i="20"/>
  <c r="CQ33" i="20"/>
  <c r="CQ34" i="20"/>
  <c r="CQ36" i="20"/>
  <c r="CQ37" i="20"/>
  <c r="CQ38" i="20"/>
  <c r="CQ39" i="20"/>
  <c r="CQ40" i="20"/>
  <c r="CQ41" i="20"/>
  <c r="CQ42" i="20"/>
  <c r="CQ43" i="20"/>
  <c r="CQ44" i="20"/>
  <c r="CQ45" i="20"/>
  <c r="CQ46" i="20"/>
  <c r="CQ47" i="20"/>
  <c r="CQ48" i="20"/>
  <c r="CQ49" i="20"/>
  <c r="CQ50" i="20"/>
  <c r="CQ51" i="20"/>
  <c r="CQ52" i="20"/>
  <c r="CQ53" i="20"/>
  <c r="CQ54" i="20"/>
  <c r="CQ55" i="20"/>
  <c r="CQ56" i="20"/>
  <c r="CQ57" i="20"/>
  <c r="CQ58" i="20"/>
  <c r="CQ59" i="20"/>
  <c r="CQ60" i="20"/>
  <c r="CQ61" i="20"/>
  <c r="CQ62" i="20"/>
  <c r="CQ63" i="20"/>
  <c r="CQ64" i="20"/>
  <c r="CQ65" i="20"/>
  <c r="CQ66" i="20"/>
  <c r="CQ67" i="20"/>
  <c r="CQ68" i="20"/>
  <c r="CQ69" i="20"/>
  <c r="CQ70" i="20"/>
  <c r="CQ71" i="20"/>
  <c r="CQ72" i="20"/>
  <c r="CQ73" i="20"/>
  <c r="CQ74" i="20"/>
  <c r="CQ75" i="20"/>
  <c r="CQ76" i="20"/>
  <c r="CQ77" i="20"/>
  <c r="CQ78" i="20"/>
  <c r="CQ79" i="20"/>
  <c r="CQ80" i="20"/>
  <c r="CQ81" i="20"/>
  <c r="CQ82" i="20"/>
  <c r="CQ83" i="20"/>
  <c r="CQ84" i="20"/>
  <c r="CQ85" i="20"/>
  <c r="CQ86" i="20"/>
  <c r="CQ87" i="20"/>
  <c r="CQ89" i="20"/>
  <c r="CQ90" i="20"/>
  <c r="CQ91" i="20"/>
  <c r="CQ92" i="20"/>
  <c r="CQ93" i="20"/>
  <c r="CQ94" i="20"/>
  <c r="CQ95" i="20"/>
  <c r="CQ96" i="20"/>
  <c r="CQ97" i="20"/>
  <c r="CQ98" i="20"/>
  <c r="CQ99" i="20"/>
  <c r="CQ100" i="20"/>
  <c r="BP2" i="20"/>
  <c r="BQ2" i="20"/>
  <c r="BR2" i="20"/>
  <c r="BP3" i="20"/>
  <c r="BQ3" i="20"/>
  <c r="BR3" i="20"/>
  <c r="BP4" i="20"/>
  <c r="BQ4" i="20"/>
  <c r="BR4" i="20"/>
  <c r="BP5" i="20"/>
  <c r="BQ5" i="20"/>
  <c r="BR5" i="20"/>
  <c r="BP6" i="20"/>
  <c r="BQ6" i="20"/>
  <c r="BR6" i="20"/>
  <c r="BP7" i="20"/>
  <c r="BQ7" i="20"/>
  <c r="BR7" i="20"/>
  <c r="BP8" i="20"/>
  <c r="BQ8" i="20"/>
  <c r="BR8" i="20"/>
  <c r="BP9" i="20"/>
  <c r="BQ9" i="20"/>
  <c r="BR9" i="20"/>
  <c r="BP10" i="20"/>
  <c r="BQ10" i="20"/>
  <c r="BR10" i="20"/>
  <c r="BP11" i="20"/>
  <c r="BQ11" i="20"/>
  <c r="BR11" i="20"/>
  <c r="BP12" i="20"/>
  <c r="BQ12" i="20"/>
  <c r="BR12" i="20"/>
  <c r="BP13" i="20"/>
  <c r="BQ13" i="20"/>
  <c r="BR13" i="20"/>
  <c r="BP14" i="20"/>
  <c r="BQ14" i="20"/>
  <c r="BR14" i="20"/>
  <c r="BP15" i="20"/>
  <c r="BQ15" i="20"/>
  <c r="BR15" i="20"/>
  <c r="BP16" i="20"/>
  <c r="BQ16" i="20"/>
  <c r="BR16" i="20"/>
  <c r="BP17" i="20"/>
  <c r="BQ17" i="20"/>
  <c r="BR17" i="20"/>
  <c r="BP18" i="20"/>
  <c r="BQ18" i="20"/>
  <c r="BR18" i="20"/>
  <c r="BP19" i="20"/>
  <c r="BQ19" i="20"/>
  <c r="BR19" i="20"/>
  <c r="BP20" i="20"/>
  <c r="BQ20" i="20"/>
  <c r="BR20" i="20"/>
  <c r="BP21" i="20"/>
  <c r="BQ21" i="20"/>
  <c r="BR21" i="20"/>
  <c r="BP22" i="20"/>
  <c r="BQ22" i="20"/>
  <c r="BR22" i="20"/>
  <c r="BP23" i="20"/>
  <c r="BQ23" i="20"/>
  <c r="BR23" i="20"/>
  <c r="BP24" i="20"/>
  <c r="BQ24" i="20"/>
  <c r="BR24" i="20"/>
  <c r="BP25" i="20"/>
  <c r="BQ25" i="20"/>
  <c r="BR25" i="20"/>
  <c r="BP26" i="20"/>
  <c r="BQ26" i="20"/>
  <c r="BR26" i="20"/>
  <c r="BP27" i="20"/>
  <c r="BQ27" i="20"/>
  <c r="BR27" i="20"/>
  <c r="BP28" i="20"/>
  <c r="BQ28" i="20"/>
  <c r="BR28" i="20"/>
  <c r="BP29" i="20"/>
  <c r="BQ29" i="20"/>
  <c r="BR29" i="20"/>
  <c r="BP30" i="20"/>
  <c r="BQ30" i="20"/>
  <c r="BR30" i="20"/>
  <c r="BP31" i="20"/>
  <c r="BQ31" i="20"/>
  <c r="BR31" i="20"/>
  <c r="BP32" i="20"/>
  <c r="BQ32" i="20"/>
  <c r="BR32" i="20"/>
  <c r="BP33" i="20"/>
  <c r="BQ33" i="20"/>
  <c r="BR33" i="20"/>
  <c r="BP34" i="20"/>
  <c r="BQ34" i="20"/>
  <c r="BR34" i="20"/>
  <c r="BP36" i="20"/>
  <c r="BQ36" i="20"/>
  <c r="BR36" i="20"/>
  <c r="BP37" i="20"/>
  <c r="BQ37" i="20"/>
  <c r="BR37" i="20"/>
  <c r="BP38" i="20"/>
  <c r="BQ38" i="20"/>
  <c r="BR38" i="20"/>
  <c r="BP39" i="20"/>
  <c r="BQ39" i="20"/>
  <c r="BR39" i="20"/>
  <c r="BP40" i="20"/>
  <c r="BQ40" i="20"/>
  <c r="BR40" i="20"/>
  <c r="BP41" i="20"/>
  <c r="BQ41" i="20"/>
  <c r="BR41" i="20"/>
  <c r="BP42" i="20"/>
  <c r="BQ42" i="20"/>
  <c r="BR42" i="20"/>
  <c r="BP43" i="20"/>
  <c r="BQ43" i="20"/>
  <c r="BR43" i="20"/>
  <c r="BP44" i="20"/>
  <c r="BQ44" i="20"/>
  <c r="BR44" i="20"/>
  <c r="BP45" i="20"/>
  <c r="BQ45" i="20"/>
  <c r="BR45" i="20"/>
  <c r="BP46" i="20"/>
  <c r="BQ46" i="20"/>
  <c r="BR46" i="20"/>
  <c r="BP47" i="20"/>
  <c r="BQ47" i="20"/>
  <c r="BR47" i="20"/>
  <c r="BP48" i="20"/>
  <c r="BQ48" i="20"/>
  <c r="BR48" i="20"/>
  <c r="BP49" i="20"/>
  <c r="BQ49" i="20"/>
  <c r="BR49" i="20"/>
  <c r="BP50" i="20"/>
  <c r="BQ50" i="20"/>
  <c r="BR50" i="20"/>
  <c r="BP51" i="20"/>
  <c r="BQ51" i="20"/>
  <c r="BR51" i="20"/>
  <c r="BP52" i="20"/>
  <c r="BQ52" i="20"/>
  <c r="BR52" i="20"/>
  <c r="BP53" i="20"/>
  <c r="BQ53" i="20"/>
  <c r="BR53" i="20"/>
  <c r="BP54" i="20"/>
  <c r="BQ54" i="20"/>
  <c r="BR54" i="20"/>
  <c r="BP55" i="20"/>
  <c r="BQ55" i="20"/>
  <c r="BR55" i="20"/>
  <c r="BP56" i="20"/>
  <c r="BQ56" i="20"/>
  <c r="BR56" i="20"/>
  <c r="BP57" i="20"/>
  <c r="BQ57" i="20"/>
  <c r="BR57" i="20"/>
  <c r="BP58" i="20"/>
  <c r="BQ58" i="20"/>
  <c r="BR58" i="20"/>
  <c r="BP59" i="20"/>
  <c r="BQ59" i="20"/>
  <c r="BR59" i="20"/>
  <c r="BP60" i="20"/>
  <c r="BQ60" i="20"/>
  <c r="BR60" i="20"/>
  <c r="BP61" i="20"/>
  <c r="BQ61" i="20"/>
  <c r="BR61" i="20"/>
  <c r="BP62" i="20"/>
  <c r="BQ62" i="20"/>
  <c r="BR62" i="20"/>
  <c r="BP63" i="20"/>
  <c r="BQ63" i="20"/>
  <c r="BR63" i="20"/>
  <c r="BP64" i="20"/>
  <c r="BQ64" i="20"/>
  <c r="BR64" i="20"/>
  <c r="BP65" i="20"/>
  <c r="BQ65" i="20"/>
  <c r="BR65" i="20"/>
  <c r="BP66" i="20"/>
  <c r="BQ66" i="20"/>
  <c r="BR66" i="20"/>
  <c r="BP67" i="20"/>
  <c r="BQ67" i="20"/>
  <c r="BR67" i="20"/>
  <c r="BP68" i="20"/>
  <c r="BQ68" i="20"/>
  <c r="BR68" i="20"/>
  <c r="BP69" i="20"/>
  <c r="BQ69" i="20"/>
  <c r="BR69" i="20"/>
  <c r="BP70" i="20"/>
  <c r="BQ70" i="20"/>
  <c r="BR70" i="20"/>
  <c r="BP71" i="20"/>
  <c r="BQ71" i="20"/>
  <c r="BR71" i="20"/>
  <c r="BP72" i="20"/>
  <c r="BQ72" i="20"/>
  <c r="BR72" i="20"/>
  <c r="BP73" i="20"/>
  <c r="BQ73" i="20"/>
  <c r="BR73" i="20"/>
  <c r="BP74" i="20"/>
  <c r="BQ74" i="20"/>
  <c r="BR74" i="20"/>
  <c r="BP75" i="20"/>
  <c r="BQ75" i="20"/>
  <c r="BR75" i="20"/>
  <c r="BP76" i="20"/>
  <c r="BQ76" i="20"/>
  <c r="BR76" i="20"/>
  <c r="BP77" i="20"/>
  <c r="BQ77" i="20"/>
  <c r="BR77" i="20"/>
  <c r="BP78" i="20"/>
  <c r="BQ78" i="20"/>
  <c r="BR78" i="20"/>
  <c r="BP79" i="20"/>
  <c r="BQ79" i="20"/>
  <c r="BR79" i="20"/>
  <c r="BP80" i="20"/>
  <c r="BQ80" i="20"/>
  <c r="BR80" i="20"/>
  <c r="BP81" i="20"/>
  <c r="BQ81" i="20"/>
  <c r="BR81" i="20"/>
  <c r="BP82" i="20"/>
  <c r="BQ82" i="20"/>
  <c r="BR82" i="20"/>
  <c r="BP83" i="20"/>
  <c r="BQ83" i="20"/>
  <c r="BR83" i="20"/>
  <c r="BP84" i="20"/>
  <c r="BQ84" i="20"/>
  <c r="BR84" i="20"/>
  <c r="BP85" i="20"/>
  <c r="BQ85" i="20"/>
  <c r="BR85" i="20"/>
  <c r="BP86" i="20"/>
  <c r="BQ86" i="20"/>
  <c r="BR86" i="20"/>
  <c r="BP87" i="20"/>
  <c r="BQ87" i="20"/>
  <c r="BR87" i="20"/>
  <c r="BP89" i="20"/>
  <c r="BQ89" i="20"/>
  <c r="BR89" i="20"/>
  <c r="BP90" i="20"/>
  <c r="BQ90" i="20"/>
  <c r="BR90" i="20"/>
  <c r="BP91" i="20"/>
  <c r="BQ91" i="20"/>
  <c r="BR91" i="20"/>
  <c r="BP92" i="20"/>
  <c r="BQ92" i="20"/>
  <c r="BR92" i="20"/>
  <c r="BP93" i="20"/>
  <c r="BQ93" i="20"/>
  <c r="BR93" i="20"/>
  <c r="BP94" i="20"/>
  <c r="BQ94" i="20"/>
  <c r="BR94" i="20"/>
  <c r="BP95" i="20"/>
  <c r="BQ95" i="20"/>
  <c r="BR95" i="20"/>
  <c r="BP96" i="20"/>
  <c r="BQ96" i="20"/>
  <c r="BR96" i="20"/>
  <c r="BP97" i="20"/>
  <c r="BQ97" i="20"/>
  <c r="BR97" i="20"/>
  <c r="BP98" i="20"/>
  <c r="BQ98" i="20"/>
  <c r="BR98" i="20"/>
  <c r="BP99" i="20"/>
  <c r="BQ99" i="20"/>
  <c r="BR99" i="20"/>
  <c r="BP100" i="20"/>
  <c r="BQ100" i="20"/>
  <c r="BR100" i="20"/>
  <c r="BH2" i="20"/>
  <c r="BH3" i="20"/>
  <c r="BH4" i="20"/>
  <c r="BH5" i="20"/>
  <c r="BH6" i="20"/>
  <c r="BH7" i="20"/>
  <c r="BH8" i="20"/>
  <c r="BH9" i="20"/>
  <c r="BH10" i="20"/>
  <c r="BH11" i="20"/>
  <c r="BH12" i="20"/>
  <c r="BH13" i="20"/>
  <c r="BH14" i="20"/>
  <c r="BH15" i="20"/>
  <c r="BH16" i="20"/>
  <c r="BH17" i="20"/>
  <c r="BH18" i="20"/>
  <c r="BH19" i="20"/>
  <c r="BH20" i="20"/>
  <c r="BH21" i="20"/>
  <c r="BH22" i="20"/>
  <c r="BH23" i="20"/>
  <c r="BH24" i="20"/>
  <c r="BH25" i="20"/>
  <c r="BH26" i="20"/>
  <c r="BH27" i="20"/>
  <c r="BH28" i="20"/>
  <c r="BH29" i="20"/>
  <c r="BH30" i="20"/>
  <c r="BH31" i="20"/>
  <c r="BH32" i="20"/>
  <c r="BH33" i="20"/>
  <c r="BH34" i="20"/>
  <c r="BH36" i="20"/>
  <c r="BH37" i="20"/>
  <c r="BH38" i="20"/>
  <c r="BH39" i="20"/>
  <c r="BH40" i="20"/>
  <c r="BH41" i="20"/>
  <c r="BH42" i="20"/>
  <c r="BH43" i="20"/>
  <c r="BH44" i="20"/>
  <c r="BH45" i="20"/>
  <c r="BH46" i="20"/>
  <c r="BH47" i="20"/>
  <c r="BH48" i="20"/>
  <c r="BH49" i="20"/>
  <c r="BH50" i="20"/>
  <c r="BH51" i="20"/>
  <c r="BH52" i="20"/>
  <c r="BH53" i="20"/>
  <c r="BH54" i="20"/>
  <c r="BH55" i="20"/>
  <c r="BH56" i="20"/>
  <c r="BH57" i="20"/>
  <c r="BH58" i="20"/>
  <c r="BH59" i="20"/>
  <c r="BH60" i="20"/>
  <c r="BH61" i="20"/>
  <c r="BH62" i="20"/>
  <c r="BH63" i="20"/>
  <c r="BH64" i="20"/>
  <c r="BH65" i="20"/>
  <c r="BH66" i="20"/>
  <c r="BH67" i="20"/>
  <c r="BH68" i="20"/>
  <c r="BH69" i="20"/>
  <c r="BH70" i="20"/>
  <c r="BH71" i="20"/>
  <c r="BH72" i="20"/>
  <c r="BH73" i="20"/>
  <c r="BH74" i="20"/>
  <c r="BH75" i="20"/>
  <c r="BH76" i="20"/>
  <c r="BH77" i="20"/>
  <c r="BH78" i="20"/>
  <c r="BH79" i="20"/>
  <c r="BH80" i="20"/>
  <c r="BH81" i="20"/>
  <c r="BH82" i="20"/>
  <c r="BH83" i="20"/>
  <c r="BH84" i="20"/>
  <c r="BH85" i="20"/>
  <c r="BH86" i="20"/>
  <c r="BH87" i="20"/>
  <c r="BH89" i="20"/>
  <c r="BH90" i="20"/>
  <c r="BH91" i="20"/>
  <c r="BH92" i="20"/>
  <c r="BH93" i="20"/>
  <c r="BH94" i="20"/>
  <c r="BH95" i="20"/>
  <c r="BH96" i="20"/>
  <c r="BH97" i="20"/>
  <c r="BH98" i="20"/>
  <c r="BH99" i="20"/>
  <c r="BH100" i="20"/>
  <c r="AY2" i="20"/>
  <c r="AZ2" i="20"/>
  <c r="BA2" i="20"/>
  <c r="AY3" i="20"/>
  <c r="AZ3" i="20"/>
  <c r="BA3" i="20"/>
  <c r="AY4" i="20"/>
  <c r="AZ4" i="20"/>
  <c r="BA4" i="20"/>
  <c r="AY5" i="20"/>
  <c r="AZ5" i="20"/>
  <c r="BA5" i="20"/>
  <c r="AY6" i="20"/>
  <c r="AZ6" i="20"/>
  <c r="BA6" i="20"/>
  <c r="AY7" i="20"/>
  <c r="AZ7" i="20"/>
  <c r="BA7" i="20"/>
  <c r="AY8" i="20"/>
  <c r="AZ8" i="20"/>
  <c r="BA8" i="20"/>
  <c r="AY9" i="20"/>
  <c r="AZ9" i="20"/>
  <c r="BA9" i="20"/>
  <c r="AY10" i="20"/>
  <c r="AZ10" i="20"/>
  <c r="BA10" i="20"/>
  <c r="AY11" i="20"/>
  <c r="AZ11" i="20"/>
  <c r="BA11" i="20"/>
  <c r="AY12" i="20"/>
  <c r="AZ12" i="20"/>
  <c r="BA12" i="20"/>
  <c r="AY13" i="20"/>
  <c r="AZ13" i="20"/>
  <c r="BA13" i="20"/>
  <c r="AY14" i="20"/>
  <c r="AZ14" i="20"/>
  <c r="BA14" i="20"/>
  <c r="AY15" i="20"/>
  <c r="AZ15" i="20"/>
  <c r="BA15" i="20"/>
  <c r="AY16" i="20"/>
  <c r="AZ16" i="20"/>
  <c r="BA16" i="20"/>
  <c r="AY17" i="20"/>
  <c r="AZ17" i="20"/>
  <c r="BA17" i="20"/>
  <c r="AY18" i="20"/>
  <c r="AZ18" i="20"/>
  <c r="BA18" i="20"/>
  <c r="AY19" i="20"/>
  <c r="AZ19" i="20"/>
  <c r="BA19" i="20"/>
  <c r="AY20" i="20"/>
  <c r="AZ20" i="20"/>
  <c r="BA20" i="20"/>
  <c r="AY21" i="20"/>
  <c r="AZ21" i="20"/>
  <c r="BA21" i="20"/>
  <c r="AY22" i="20"/>
  <c r="AZ22" i="20"/>
  <c r="BA22" i="20"/>
  <c r="AY23" i="20"/>
  <c r="AZ23" i="20"/>
  <c r="BA23" i="20"/>
  <c r="AY24" i="20"/>
  <c r="AZ24" i="20"/>
  <c r="BA24" i="20"/>
  <c r="AY25" i="20"/>
  <c r="AZ25" i="20"/>
  <c r="BA25" i="20"/>
  <c r="AY26" i="20"/>
  <c r="AZ26" i="20"/>
  <c r="BA26" i="20"/>
  <c r="AY27" i="20"/>
  <c r="AZ27" i="20"/>
  <c r="BA27" i="20"/>
  <c r="AY28" i="20"/>
  <c r="AZ28" i="20"/>
  <c r="BA28" i="20"/>
  <c r="AY29" i="20"/>
  <c r="AZ29" i="20"/>
  <c r="BA29" i="20"/>
  <c r="AY30" i="20"/>
  <c r="AZ30" i="20"/>
  <c r="BA30" i="20"/>
  <c r="AY31" i="20"/>
  <c r="AZ31" i="20"/>
  <c r="BA31" i="20"/>
  <c r="AY32" i="20"/>
  <c r="AZ32" i="20"/>
  <c r="BA32" i="20"/>
  <c r="AY33" i="20"/>
  <c r="AZ33" i="20"/>
  <c r="BA33" i="20"/>
  <c r="AY34" i="20"/>
  <c r="AZ34" i="20"/>
  <c r="BA34" i="20"/>
  <c r="AY36" i="20"/>
  <c r="AZ36" i="20"/>
  <c r="BA36" i="20"/>
  <c r="AY37" i="20"/>
  <c r="AZ37" i="20"/>
  <c r="BA37" i="20"/>
  <c r="AY38" i="20"/>
  <c r="AZ38" i="20"/>
  <c r="BA38" i="20"/>
  <c r="AY39" i="20"/>
  <c r="AZ39" i="20"/>
  <c r="BA39" i="20"/>
  <c r="AY40" i="20"/>
  <c r="AZ40" i="20"/>
  <c r="BA40" i="20"/>
  <c r="AY41" i="20"/>
  <c r="AZ41" i="20"/>
  <c r="BA41" i="20"/>
  <c r="AY42" i="20"/>
  <c r="AZ42" i="20"/>
  <c r="BA42" i="20"/>
  <c r="AY43" i="20"/>
  <c r="AZ43" i="20"/>
  <c r="BA43" i="20"/>
  <c r="AY44" i="20"/>
  <c r="AZ44" i="20"/>
  <c r="BA44" i="20"/>
  <c r="AY45" i="20"/>
  <c r="AZ45" i="20"/>
  <c r="BA45" i="20"/>
  <c r="AY46" i="20"/>
  <c r="AZ46" i="20"/>
  <c r="BA46" i="20"/>
  <c r="AY47" i="20"/>
  <c r="AZ47" i="20"/>
  <c r="BA47" i="20"/>
  <c r="AY48" i="20"/>
  <c r="AZ48" i="20"/>
  <c r="BA48" i="20"/>
  <c r="AY49" i="20"/>
  <c r="AZ49" i="20"/>
  <c r="BA49" i="20"/>
  <c r="AY50" i="20"/>
  <c r="AZ50" i="20"/>
  <c r="BA50" i="20"/>
  <c r="AY51" i="20"/>
  <c r="AZ51" i="20"/>
  <c r="BA51" i="20"/>
  <c r="AY52" i="20"/>
  <c r="AZ52" i="20"/>
  <c r="BA52" i="20"/>
  <c r="AY53" i="20"/>
  <c r="AZ53" i="20"/>
  <c r="BA53" i="20"/>
  <c r="AY54" i="20"/>
  <c r="AZ54" i="20"/>
  <c r="BA54" i="20"/>
  <c r="AY55" i="20"/>
  <c r="AZ55" i="20"/>
  <c r="BA55" i="20"/>
  <c r="AY56" i="20"/>
  <c r="AZ56" i="20"/>
  <c r="BA56" i="20"/>
  <c r="AY57" i="20"/>
  <c r="AZ57" i="20"/>
  <c r="BA57" i="20"/>
  <c r="AY58" i="20"/>
  <c r="AZ58" i="20"/>
  <c r="BA58" i="20"/>
  <c r="AY59" i="20"/>
  <c r="AZ59" i="20"/>
  <c r="BA59" i="20"/>
  <c r="AY60" i="20"/>
  <c r="AZ60" i="20"/>
  <c r="BA60" i="20"/>
  <c r="AY61" i="20"/>
  <c r="AZ61" i="20"/>
  <c r="BA61" i="20"/>
  <c r="AY62" i="20"/>
  <c r="AZ62" i="20"/>
  <c r="BA62" i="20"/>
  <c r="AY63" i="20"/>
  <c r="AZ63" i="20"/>
  <c r="BA63" i="20"/>
  <c r="AY64" i="20"/>
  <c r="AZ64" i="20"/>
  <c r="BA64" i="20"/>
  <c r="AY65" i="20"/>
  <c r="AZ65" i="20"/>
  <c r="BA65" i="20"/>
  <c r="AY66" i="20"/>
  <c r="AZ66" i="20"/>
  <c r="BA66" i="20"/>
  <c r="AY67" i="20"/>
  <c r="AZ67" i="20"/>
  <c r="BA67" i="20"/>
  <c r="AY68" i="20"/>
  <c r="AZ68" i="20"/>
  <c r="BA68" i="20"/>
  <c r="AY69" i="20"/>
  <c r="AZ69" i="20"/>
  <c r="BA69" i="20"/>
  <c r="AY70" i="20"/>
  <c r="AZ70" i="20"/>
  <c r="BA70" i="20"/>
  <c r="AY71" i="20"/>
  <c r="AZ71" i="20"/>
  <c r="BA71" i="20"/>
  <c r="AY72" i="20"/>
  <c r="AZ72" i="20"/>
  <c r="BA72" i="20"/>
  <c r="AY73" i="20"/>
  <c r="AZ73" i="20"/>
  <c r="BA73" i="20"/>
  <c r="AY74" i="20"/>
  <c r="AZ74" i="20"/>
  <c r="BA74" i="20"/>
  <c r="AY75" i="20"/>
  <c r="AZ75" i="20"/>
  <c r="BA75" i="20"/>
  <c r="AY76" i="20"/>
  <c r="AZ76" i="20"/>
  <c r="BA76" i="20"/>
  <c r="AY77" i="20"/>
  <c r="AZ77" i="20"/>
  <c r="BA77" i="20"/>
  <c r="AY78" i="20"/>
  <c r="AZ78" i="20"/>
  <c r="BA78" i="20"/>
  <c r="AY79" i="20"/>
  <c r="AZ79" i="20"/>
  <c r="BA79" i="20"/>
  <c r="AY80" i="20"/>
  <c r="AZ80" i="20"/>
  <c r="BA80" i="20"/>
  <c r="AY81" i="20"/>
  <c r="AZ81" i="20"/>
  <c r="BA81" i="20"/>
  <c r="AY82" i="20"/>
  <c r="AZ82" i="20"/>
  <c r="BA82" i="20"/>
  <c r="AY83" i="20"/>
  <c r="AZ83" i="20"/>
  <c r="BA83" i="20"/>
  <c r="AY84" i="20"/>
  <c r="AZ84" i="20"/>
  <c r="BA84" i="20"/>
  <c r="AY85" i="20"/>
  <c r="AZ85" i="20"/>
  <c r="BA85" i="20"/>
  <c r="AY86" i="20"/>
  <c r="AZ86" i="20"/>
  <c r="BA86" i="20"/>
  <c r="AY87" i="20"/>
  <c r="AZ87" i="20"/>
  <c r="BA87" i="20"/>
  <c r="AY89" i="20"/>
  <c r="AZ89" i="20"/>
  <c r="BA89" i="20"/>
  <c r="AY90" i="20"/>
  <c r="AZ90" i="20"/>
  <c r="BA90" i="20"/>
  <c r="AY91" i="20"/>
  <c r="AZ91" i="20"/>
  <c r="BA91" i="20"/>
  <c r="AY92" i="20"/>
  <c r="AZ92" i="20"/>
  <c r="BA92" i="20"/>
  <c r="AY93" i="20"/>
  <c r="AZ93" i="20"/>
  <c r="BA93" i="20"/>
  <c r="AY94" i="20"/>
  <c r="AZ94" i="20"/>
  <c r="BA94" i="20"/>
  <c r="AY95" i="20"/>
  <c r="AZ95" i="20"/>
  <c r="BA95" i="20"/>
  <c r="AY96" i="20"/>
  <c r="AZ96" i="20"/>
  <c r="BA96" i="20"/>
  <c r="AY97" i="20"/>
  <c r="AZ97" i="20"/>
  <c r="BA97" i="20"/>
  <c r="AY98" i="20"/>
  <c r="AZ98" i="20"/>
  <c r="BA98" i="20"/>
  <c r="AY99" i="20"/>
  <c r="AZ99" i="20"/>
  <c r="BA99" i="20"/>
  <c r="AY100" i="20"/>
  <c r="AZ100" i="20"/>
  <c r="BA100" i="20"/>
  <c r="AT2" i="20"/>
  <c r="AT3" i="20"/>
  <c r="AT4" i="20"/>
  <c r="AT5" i="20"/>
  <c r="AT6" i="20"/>
  <c r="AT7" i="20"/>
  <c r="AT8" i="20"/>
  <c r="AT9" i="20"/>
  <c r="AT10" i="20"/>
  <c r="AT11" i="20"/>
  <c r="AT12" i="20"/>
  <c r="AT13" i="20"/>
  <c r="AT14" i="20"/>
  <c r="AT15" i="20"/>
  <c r="AT16" i="20"/>
  <c r="AT17" i="20"/>
  <c r="AT18" i="20"/>
  <c r="AT19" i="20"/>
  <c r="AT20" i="20"/>
  <c r="AT21" i="20"/>
  <c r="AT22" i="20"/>
  <c r="AT23" i="20"/>
  <c r="AT24" i="20"/>
  <c r="AT25" i="20"/>
  <c r="AT26" i="20"/>
  <c r="AT27" i="20"/>
  <c r="AT28" i="20"/>
  <c r="AT29" i="20"/>
  <c r="AT30" i="20"/>
  <c r="AT31" i="20"/>
  <c r="AT32" i="20"/>
  <c r="AT33" i="20"/>
  <c r="AT34" i="20"/>
  <c r="AT36" i="20"/>
  <c r="AT37" i="20"/>
  <c r="AT38" i="20"/>
  <c r="AT39" i="20"/>
  <c r="AT40" i="20"/>
  <c r="AT41" i="20"/>
  <c r="AT42" i="20"/>
  <c r="AT43" i="20"/>
  <c r="AT44" i="20"/>
  <c r="AT45" i="20"/>
  <c r="AT46" i="20"/>
  <c r="AT47" i="20"/>
  <c r="AT48" i="20"/>
  <c r="AT49" i="20"/>
  <c r="AT50" i="20"/>
  <c r="AT51" i="20"/>
  <c r="AT52" i="20"/>
  <c r="AT53" i="20"/>
  <c r="AT54" i="20"/>
  <c r="AT55" i="20"/>
  <c r="AT56" i="20"/>
  <c r="AT57" i="20"/>
  <c r="AT58" i="20"/>
  <c r="AT59" i="20"/>
  <c r="AT60" i="20"/>
  <c r="AT61" i="20"/>
  <c r="AT62" i="20"/>
  <c r="AT63" i="20"/>
  <c r="AT64" i="20"/>
  <c r="AT65" i="20"/>
  <c r="AT66" i="20"/>
  <c r="AT67" i="20"/>
  <c r="AT68" i="20"/>
  <c r="AT69" i="20"/>
  <c r="AT70" i="20"/>
  <c r="AT71" i="20"/>
  <c r="AT72" i="20"/>
  <c r="AT73" i="20"/>
  <c r="AT74" i="20"/>
  <c r="AT75" i="20"/>
  <c r="AT76" i="20"/>
  <c r="AT77" i="20"/>
  <c r="AT78" i="20"/>
  <c r="AT79" i="20"/>
  <c r="AT80" i="20"/>
  <c r="AT81" i="20"/>
  <c r="AT82" i="20"/>
  <c r="AT83" i="20"/>
  <c r="AT84" i="20"/>
  <c r="AT85" i="20"/>
  <c r="AT86" i="20"/>
  <c r="AT87" i="20"/>
  <c r="AT89" i="20"/>
  <c r="AT90" i="20"/>
  <c r="AT91" i="20"/>
  <c r="AT92" i="20"/>
  <c r="AT93" i="20"/>
  <c r="AT94" i="20"/>
  <c r="AT95" i="20"/>
  <c r="AT96" i="20"/>
  <c r="AT97" i="20"/>
  <c r="AT98" i="20"/>
  <c r="AT99" i="20"/>
  <c r="AT100" i="20"/>
  <c r="AM2" i="20"/>
  <c r="AO2" i="20"/>
  <c r="AM3" i="20"/>
  <c r="AO3" i="20"/>
  <c r="AM4" i="20"/>
  <c r="AO4" i="20"/>
  <c r="AM5" i="20"/>
  <c r="AO5" i="20"/>
  <c r="AM6" i="20"/>
  <c r="AO6" i="20"/>
  <c r="AM7" i="20"/>
  <c r="AO7" i="20"/>
  <c r="AM8" i="20"/>
  <c r="AO8" i="20"/>
  <c r="AM9" i="20"/>
  <c r="AO9" i="20"/>
  <c r="AM10" i="20"/>
  <c r="AO10" i="20"/>
  <c r="AM11" i="20"/>
  <c r="AO11" i="20"/>
  <c r="AM12" i="20"/>
  <c r="AO12" i="20"/>
  <c r="AM13" i="20"/>
  <c r="AO13" i="20"/>
  <c r="AM14" i="20"/>
  <c r="AO14" i="20"/>
  <c r="AM15" i="20"/>
  <c r="AO15" i="20"/>
  <c r="AM16" i="20"/>
  <c r="AO16" i="20"/>
  <c r="AM17" i="20"/>
  <c r="AO17" i="20"/>
  <c r="AM18" i="20"/>
  <c r="AN18" i="20"/>
  <c r="AO18" i="20"/>
  <c r="AM19" i="20"/>
  <c r="AN19" i="20"/>
  <c r="AO19" i="20"/>
  <c r="AM20" i="20"/>
  <c r="AN20" i="20"/>
  <c r="AO20" i="20"/>
  <c r="AM21" i="20"/>
  <c r="AO21" i="20"/>
  <c r="AM22" i="20"/>
  <c r="AO22" i="20"/>
  <c r="AM23" i="20"/>
  <c r="AO23" i="20"/>
  <c r="AM24" i="20"/>
  <c r="AO24" i="20"/>
  <c r="AM25" i="20"/>
  <c r="AO25" i="20"/>
  <c r="AM26" i="20"/>
  <c r="AO26" i="20"/>
  <c r="AM27" i="20"/>
  <c r="AO27" i="20"/>
  <c r="AM28" i="20"/>
  <c r="AO28" i="20"/>
  <c r="AM29" i="20"/>
  <c r="AO29" i="20"/>
  <c r="AM30" i="20"/>
  <c r="AO30" i="20"/>
  <c r="AM31" i="20"/>
  <c r="AO31" i="20"/>
  <c r="AM32" i="20"/>
  <c r="AO32" i="20"/>
  <c r="AM33" i="20"/>
  <c r="AO33" i="20"/>
  <c r="AM34" i="20"/>
  <c r="AO34" i="20"/>
  <c r="AM36" i="20"/>
  <c r="AN36" i="20"/>
  <c r="AO36" i="20"/>
  <c r="AM37" i="20"/>
  <c r="AO37" i="20"/>
  <c r="AM38" i="20"/>
  <c r="AO38" i="20"/>
  <c r="AM39" i="20"/>
  <c r="AO39" i="20"/>
  <c r="AM40" i="20"/>
  <c r="AO40" i="20"/>
  <c r="AM41" i="20"/>
  <c r="AO41" i="20"/>
  <c r="AM42" i="20"/>
  <c r="AO42" i="20"/>
  <c r="AM43" i="20"/>
  <c r="AO43" i="20"/>
  <c r="AM44" i="20"/>
  <c r="AN44" i="20"/>
  <c r="AO44" i="20"/>
  <c r="AM45" i="20"/>
  <c r="AN45" i="20"/>
  <c r="AO45" i="20"/>
  <c r="AM46" i="20"/>
  <c r="AO46" i="20"/>
  <c r="AM47" i="20"/>
  <c r="AO47" i="20"/>
  <c r="AM48" i="20"/>
  <c r="AN48" i="20"/>
  <c r="AO48" i="20"/>
  <c r="AM49" i="20"/>
  <c r="AN49" i="20"/>
  <c r="AO49" i="20"/>
  <c r="AM50" i="20"/>
  <c r="AO50" i="20"/>
  <c r="AM51" i="20"/>
  <c r="AO51" i="20"/>
  <c r="AM52" i="20"/>
  <c r="AO52" i="20"/>
  <c r="AM53" i="20"/>
  <c r="AN53" i="20"/>
  <c r="AO53" i="20"/>
  <c r="AM54" i="20"/>
  <c r="AO54" i="20"/>
  <c r="AM55" i="20"/>
  <c r="AO55" i="20"/>
  <c r="AM56" i="20"/>
  <c r="AO56" i="20"/>
  <c r="AM57" i="20"/>
  <c r="AO57" i="20"/>
  <c r="AM58" i="20"/>
  <c r="AO58" i="20"/>
  <c r="AM59" i="20"/>
  <c r="AO59" i="20"/>
  <c r="AM60" i="20"/>
  <c r="AO60" i="20"/>
  <c r="AM61" i="20"/>
  <c r="AO61" i="20"/>
  <c r="AM62" i="20"/>
  <c r="AO62" i="20"/>
  <c r="AM63" i="20"/>
  <c r="AO63" i="20"/>
  <c r="AM64" i="20"/>
  <c r="AO64" i="20"/>
  <c r="AM65" i="20"/>
  <c r="AO65" i="20"/>
  <c r="AM66" i="20"/>
  <c r="AO66" i="20"/>
  <c r="AM67" i="20"/>
  <c r="AO67" i="20"/>
  <c r="AM68" i="20"/>
  <c r="AO68" i="20"/>
  <c r="AM69" i="20"/>
  <c r="AO69" i="20"/>
  <c r="AM70" i="20"/>
  <c r="AO70" i="20"/>
  <c r="AM71" i="20"/>
  <c r="AN71" i="20"/>
  <c r="AO71" i="20"/>
  <c r="AM72" i="20"/>
  <c r="AN72" i="20"/>
  <c r="AO72" i="20"/>
  <c r="AM73" i="20"/>
  <c r="AN73" i="20"/>
  <c r="AO73" i="20"/>
  <c r="AM74" i="20"/>
  <c r="AO74" i="20"/>
  <c r="AM75" i="20"/>
  <c r="AO75" i="20"/>
  <c r="AM76" i="20"/>
  <c r="AO76" i="20"/>
  <c r="AM77" i="20"/>
  <c r="AO77" i="20"/>
  <c r="AM78" i="20"/>
  <c r="AO78" i="20"/>
  <c r="AM79" i="20"/>
  <c r="AO79" i="20"/>
  <c r="AM80" i="20"/>
  <c r="AO80" i="20"/>
  <c r="AM81" i="20"/>
  <c r="AO81" i="20"/>
  <c r="AM82" i="20"/>
  <c r="AO82" i="20"/>
  <c r="AM83" i="20"/>
  <c r="AO83" i="20"/>
  <c r="AM84" i="20"/>
  <c r="AO84" i="20"/>
  <c r="AM85" i="20"/>
  <c r="AO85" i="20"/>
  <c r="AM86" i="20"/>
  <c r="AO86" i="20"/>
  <c r="AM87" i="20"/>
  <c r="AO87" i="20"/>
  <c r="AM89" i="20"/>
  <c r="AO89" i="20"/>
  <c r="AM90" i="20"/>
  <c r="AO90" i="20"/>
  <c r="AM91" i="20"/>
  <c r="AO91" i="20"/>
  <c r="AM92" i="20"/>
  <c r="AO92" i="20"/>
  <c r="AM93" i="20"/>
  <c r="AO93" i="20"/>
  <c r="AM94" i="20"/>
  <c r="AO94" i="20"/>
  <c r="AM95" i="20"/>
  <c r="AO95" i="20"/>
  <c r="AM96" i="20"/>
  <c r="AO96" i="20"/>
  <c r="AM97" i="20"/>
  <c r="AO97" i="20"/>
  <c r="AM98" i="20"/>
  <c r="AO98" i="20"/>
  <c r="AM99" i="20"/>
  <c r="AO99" i="20"/>
  <c r="AM100" i="20"/>
  <c r="AO100" i="20"/>
  <c r="AM1" i="20"/>
  <c r="AO1" i="20"/>
  <c r="AD2" i="20"/>
  <c r="AD3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AD76" i="20"/>
  <c r="AD77" i="20"/>
  <c r="AD78" i="20"/>
  <c r="AD79" i="20"/>
  <c r="AD80" i="20"/>
  <c r="AD81" i="20"/>
  <c r="AD82" i="20"/>
  <c r="AD83" i="20"/>
  <c r="AD84" i="20"/>
  <c r="AD85" i="20"/>
  <c r="AD86" i="20"/>
  <c r="AD87" i="20"/>
  <c r="AD89" i="20"/>
  <c r="AD90" i="20"/>
  <c r="AD91" i="20"/>
  <c r="AD92" i="20"/>
  <c r="AD93" i="20"/>
  <c r="AD94" i="20"/>
  <c r="AD95" i="20"/>
  <c r="AD96" i="20"/>
  <c r="AD97" i="20"/>
  <c r="AD98" i="20"/>
  <c r="AD99" i="20"/>
  <c r="AD100" i="20"/>
  <c r="AB2" i="20"/>
  <c r="AB3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83" i="20"/>
  <c r="AB84" i="20"/>
  <c r="AB85" i="20"/>
  <c r="AB86" i="20"/>
  <c r="AB87" i="20"/>
  <c r="AB89" i="20"/>
  <c r="AB90" i="20"/>
  <c r="AB91" i="20"/>
  <c r="AB92" i="20"/>
  <c r="AB93" i="20"/>
  <c r="AB94" i="20"/>
  <c r="AB95" i="20"/>
  <c r="AB96" i="20"/>
  <c r="AB97" i="20"/>
  <c r="AB98" i="20"/>
  <c r="AB99" i="20"/>
  <c r="AB100" i="20"/>
  <c r="R2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P2" i="20"/>
  <c r="Q2" i="20"/>
  <c r="P3" i="20"/>
  <c r="Q3" i="20"/>
  <c r="P4" i="20"/>
  <c r="Q4" i="20"/>
  <c r="P5" i="20"/>
  <c r="Q5" i="20"/>
  <c r="P6" i="20"/>
  <c r="Q6" i="20"/>
  <c r="P7" i="20"/>
  <c r="Q7" i="20"/>
  <c r="P8" i="20"/>
  <c r="Q8" i="20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P48" i="20"/>
  <c r="Q48" i="20"/>
  <c r="P49" i="20"/>
  <c r="Q49" i="20"/>
  <c r="P50" i="20"/>
  <c r="Q50" i="20"/>
  <c r="P51" i="20"/>
  <c r="Q51" i="20"/>
  <c r="P52" i="20"/>
  <c r="Q52" i="20"/>
  <c r="P53" i="20"/>
  <c r="Q53" i="20"/>
  <c r="P54" i="20"/>
  <c r="Q54" i="20"/>
  <c r="P55" i="20"/>
  <c r="Q55" i="20"/>
  <c r="P56" i="20"/>
  <c r="Q56" i="20"/>
  <c r="P57" i="20"/>
  <c r="Q57" i="20"/>
  <c r="P58" i="20"/>
  <c r="Q58" i="20"/>
  <c r="P59" i="20"/>
  <c r="Q59" i="20"/>
  <c r="P60" i="20"/>
  <c r="Q60" i="20"/>
  <c r="P61" i="20"/>
  <c r="Q61" i="20"/>
  <c r="P62" i="20"/>
  <c r="Q62" i="20"/>
  <c r="P63" i="20"/>
  <c r="Q63" i="20"/>
  <c r="P64" i="20"/>
  <c r="Q64" i="20"/>
  <c r="P65" i="20"/>
  <c r="Q65" i="20"/>
  <c r="P66" i="20"/>
  <c r="Q66" i="20"/>
  <c r="P67" i="20"/>
  <c r="Q67" i="20"/>
  <c r="P68" i="20"/>
  <c r="Q68" i="20"/>
  <c r="P69" i="20"/>
  <c r="Q69" i="20"/>
  <c r="P70" i="20"/>
  <c r="Q70" i="20"/>
  <c r="P71" i="20"/>
  <c r="Q71" i="20"/>
  <c r="P72" i="20"/>
  <c r="Q72" i="20"/>
  <c r="P73" i="20"/>
  <c r="Q73" i="20"/>
  <c r="P74" i="20"/>
  <c r="Q74" i="20"/>
  <c r="P75" i="20"/>
  <c r="Q75" i="20"/>
  <c r="P76" i="20"/>
  <c r="Q76" i="20"/>
  <c r="P77" i="20"/>
  <c r="Q77" i="20"/>
  <c r="P78" i="20"/>
  <c r="Q78" i="20"/>
  <c r="P79" i="20"/>
  <c r="Q79" i="20"/>
  <c r="P80" i="20"/>
  <c r="Q80" i="20"/>
  <c r="P81" i="20"/>
  <c r="Q81" i="20"/>
  <c r="P82" i="20"/>
  <c r="Q82" i="20"/>
  <c r="P83" i="20"/>
  <c r="Q83" i="20"/>
  <c r="P84" i="20"/>
  <c r="Q84" i="20"/>
  <c r="P85" i="20"/>
  <c r="Q85" i="20"/>
  <c r="P86" i="20"/>
  <c r="Q86" i="20"/>
  <c r="P87" i="20"/>
  <c r="Q87" i="20"/>
  <c r="P89" i="20"/>
  <c r="Q89" i="20"/>
  <c r="P90" i="20"/>
  <c r="Q90" i="20"/>
  <c r="P91" i="20"/>
  <c r="Q91" i="20"/>
  <c r="P92" i="20"/>
  <c r="Q92" i="20"/>
  <c r="P93" i="20"/>
  <c r="Q93" i="20"/>
  <c r="P94" i="20"/>
  <c r="Q94" i="20"/>
  <c r="P95" i="20"/>
  <c r="Q95" i="20"/>
  <c r="P96" i="20"/>
  <c r="Q96" i="20"/>
  <c r="P97" i="20"/>
  <c r="Q97" i="20"/>
  <c r="P98" i="20"/>
  <c r="Q98" i="20"/>
  <c r="P99" i="20"/>
  <c r="Q99" i="20"/>
  <c r="P100" i="20"/>
  <c r="Q100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CQ1" i="20"/>
  <c r="BP1" i="20"/>
  <c r="BR1" i="20"/>
  <c r="BH1" i="20"/>
  <c r="AY1" i="20"/>
  <c r="BA1" i="20"/>
  <c r="AT1" i="20"/>
  <c r="C1" i="20"/>
  <c r="F1" i="20"/>
  <c r="DR1" i="20"/>
  <c r="DS1" i="20"/>
  <c r="C2" i="20"/>
  <c r="D2" i="20"/>
  <c r="E2" i="20"/>
  <c r="F2" i="20"/>
  <c r="G2" i="20"/>
  <c r="H2" i="20"/>
  <c r="J2" i="20"/>
  <c r="K2" i="20"/>
  <c r="L2" i="20"/>
  <c r="M2" i="20"/>
  <c r="N2" i="20"/>
  <c r="O2" i="20"/>
  <c r="S2" i="20"/>
  <c r="T2" i="20"/>
  <c r="U2" i="20"/>
  <c r="V2" i="20"/>
  <c r="W2" i="20"/>
  <c r="X2" i="20"/>
  <c r="Y2" i="20"/>
  <c r="Z2" i="20"/>
  <c r="AA2" i="20"/>
  <c r="AC2" i="20"/>
  <c r="AE2" i="20"/>
  <c r="AF2" i="20"/>
  <c r="AG2" i="20"/>
  <c r="AH2" i="20"/>
  <c r="AI2" i="20"/>
  <c r="AJ2" i="20"/>
  <c r="AS2" i="20"/>
  <c r="AU2" i="20"/>
  <c r="AV2" i="20"/>
  <c r="AW2" i="20"/>
  <c r="AX2" i="20"/>
  <c r="BB2" i="20"/>
  <c r="BC2" i="20"/>
  <c r="BD2" i="20"/>
  <c r="BE2" i="20"/>
  <c r="BF2" i="20"/>
  <c r="BG2" i="20"/>
  <c r="BI2" i="20"/>
  <c r="BJ2" i="20"/>
  <c r="BL2" i="20"/>
  <c r="BM2" i="20"/>
  <c r="BN2" i="20"/>
  <c r="BO2" i="20"/>
  <c r="BS2" i="20"/>
  <c r="BT2" i="20"/>
  <c r="BU2" i="20"/>
  <c r="BV2" i="20"/>
  <c r="BW2" i="20"/>
  <c r="BY2" i="20"/>
  <c r="CB2" i="20"/>
  <c r="CC2" i="20"/>
  <c r="CD2" i="20"/>
  <c r="CF2" i="20"/>
  <c r="CG2" i="20"/>
  <c r="CI2" i="20"/>
  <c r="CJ2" i="20"/>
  <c r="CL2" i="20"/>
  <c r="CM2" i="20"/>
  <c r="CN2" i="20"/>
  <c r="CP2" i="20"/>
  <c r="CR2" i="20"/>
  <c r="CS2" i="20"/>
  <c r="CT2" i="20"/>
  <c r="CU2" i="20"/>
  <c r="CV2" i="20"/>
  <c r="CW2" i="20"/>
  <c r="CX2" i="20"/>
  <c r="CY2" i="20"/>
  <c r="CZ2" i="20"/>
  <c r="DA2" i="20"/>
  <c r="DB2" i="20"/>
  <c r="DC2" i="20"/>
  <c r="DD2" i="20"/>
  <c r="DE2" i="20"/>
  <c r="DF2" i="20"/>
  <c r="DG2" i="20"/>
  <c r="DH2" i="20"/>
  <c r="DI2" i="20"/>
  <c r="DJ2" i="20"/>
  <c r="DK2" i="20"/>
  <c r="DL2" i="20"/>
  <c r="DN2" i="20"/>
  <c r="DO2" i="20"/>
  <c r="DP2" i="20"/>
  <c r="DQ2" i="20"/>
  <c r="DR2" i="20"/>
  <c r="DS2" i="20"/>
  <c r="C3" i="20"/>
  <c r="E3" i="20"/>
  <c r="F3" i="20"/>
  <c r="G3" i="20"/>
  <c r="H3" i="20"/>
  <c r="J3" i="20"/>
  <c r="K3" i="20"/>
  <c r="L3" i="20"/>
  <c r="M3" i="20"/>
  <c r="N3" i="20"/>
  <c r="O3" i="20"/>
  <c r="S3" i="20"/>
  <c r="T3" i="20"/>
  <c r="U3" i="20"/>
  <c r="V3" i="20"/>
  <c r="W3" i="20"/>
  <c r="X3" i="20"/>
  <c r="Y3" i="20"/>
  <c r="Z3" i="20"/>
  <c r="AA3" i="20"/>
  <c r="AC3" i="20"/>
  <c r="AE3" i="20"/>
  <c r="AF3" i="20"/>
  <c r="AG3" i="20"/>
  <c r="AH3" i="20"/>
  <c r="AI3" i="20"/>
  <c r="AJ3" i="20"/>
  <c r="AS3" i="20"/>
  <c r="AU3" i="20"/>
  <c r="AV3" i="20"/>
  <c r="AW3" i="20"/>
  <c r="AX3" i="20"/>
  <c r="BB3" i="20"/>
  <c r="BC3" i="20"/>
  <c r="BD3" i="20"/>
  <c r="BE3" i="20"/>
  <c r="BF3" i="20"/>
  <c r="BG3" i="20"/>
  <c r="BI3" i="20"/>
  <c r="BJ3" i="20"/>
  <c r="BL3" i="20"/>
  <c r="BM3" i="20"/>
  <c r="BN3" i="20"/>
  <c r="BO3" i="20"/>
  <c r="BS3" i="20"/>
  <c r="BT3" i="20"/>
  <c r="BU3" i="20"/>
  <c r="BV3" i="20"/>
  <c r="BW3" i="20"/>
  <c r="BY3" i="20"/>
  <c r="CB3" i="20"/>
  <c r="CC3" i="20"/>
  <c r="CD3" i="20"/>
  <c r="CF3" i="20"/>
  <c r="CG3" i="20"/>
  <c r="CI3" i="20"/>
  <c r="CJ3" i="20"/>
  <c r="CL3" i="20"/>
  <c r="CM3" i="20"/>
  <c r="CN3" i="20"/>
  <c r="CP3" i="20"/>
  <c r="CR3" i="20"/>
  <c r="CS3" i="20"/>
  <c r="CT3" i="20"/>
  <c r="CU3" i="20"/>
  <c r="CV3" i="20"/>
  <c r="CW3" i="20"/>
  <c r="CX3" i="20"/>
  <c r="CY3" i="20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N3" i="20"/>
  <c r="DO3" i="20"/>
  <c r="DP3" i="20"/>
  <c r="DQ3" i="20"/>
  <c r="DR3" i="20"/>
  <c r="DS3" i="20"/>
  <c r="D4" i="20"/>
  <c r="E4" i="20"/>
  <c r="F4" i="20"/>
  <c r="G4" i="20"/>
  <c r="H4" i="20"/>
  <c r="J4" i="20"/>
  <c r="K4" i="20"/>
  <c r="L4" i="20"/>
  <c r="M4" i="20"/>
  <c r="N4" i="20"/>
  <c r="O4" i="20"/>
  <c r="S4" i="20"/>
  <c r="T4" i="20"/>
  <c r="U4" i="20"/>
  <c r="V4" i="20"/>
  <c r="W4" i="20"/>
  <c r="X4" i="20"/>
  <c r="Y4" i="20"/>
  <c r="Z4" i="20"/>
  <c r="AA4" i="20"/>
  <c r="AC4" i="20"/>
  <c r="AE4" i="20"/>
  <c r="AF4" i="20"/>
  <c r="AG4" i="20"/>
  <c r="AH4" i="20"/>
  <c r="AI4" i="20"/>
  <c r="AJ4" i="20"/>
  <c r="AS4" i="20"/>
  <c r="AU4" i="20"/>
  <c r="AV4" i="20"/>
  <c r="AW4" i="20"/>
  <c r="AX4" i="20"/>
  <c r="BB4" i="20"/>
  <c r="BC4" i="20"/>
  <c r="BD4" i="20"/>
  <c r="BE4" i="20"/>
  <c r="BF4" i="20"/>
  <c r="BG4" i="20"/>
  <c r="BI4" i="20"/>
  <c r="BJ4" i="20"/>
  <c r="BL4" i="20"/>
  <c r="BM4" i="20"/>
  <c r="BN4" i="20"/>
  <c r="BO4" i="20"/>
  <c r="BS4" i="20"/>
  <c r="BT4" i="20"/>
  <c r="BU4" i="20"/>
  <c r="BV4" i="20"/>
  <c r="BW4" i="20"/>
  <c r="BY4" i="20"/>
  <c r="CB4" i="20"/>
  <c r="CC4" i="20"/>
  <c r="CD4" i="20"/>
  <c r="CF4" i="20"/>
  <c r="CG4" i="20"/>
  <c r="CI4" i="20"/>
  <c r="CJ4" i="20"/>
  <c r="CL4" i="20"/>
  <c r="CM4" i="20"/>
  <c r="CN4" i="20"/>
  <c r="CP4" i="20"/>
  <c r="CR4" i="20"/>
  <c r="CS4" i="20"/>
  <c r="CT4" i="20"/>
  <c r="CU4" i="20"/>
  <c r="CV4" i="20"/>
  <c r="CW4" i="20"/>
  <c r="CX4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N4" i="20"/>
  <c r="DO4" i="20"/>
  <c r="DP4" i="20"/>
  <c r="DQ4" i="20"/>
  <c r="DR4" i="20"/>
  <c r="DS4" i="20"/>
  <c r="D5" i="20"/>
  <c r="E5" i="20"/>
  <c r="F5" i="20"/>
  <c r="G5" i="20"/>
  <c r="H5" i="20"/>
  <c r="J5" i="20"/>
  <c r="K5" i="20"/>
  <c r="L5" i="20"/>
  <c r="M5" i="20"/>
  <c r="N5" i="20"/>
  <c r="O5" i="20"/>
  <c r="S5" i="20"/>
  <c r="T5" i="20"/>
  <c r="U5" i="20"/>
  <c r="V5" i="20"/>
  <c r="W5" i="20"/>
  <c r="X5" i="20"/>
  <c r="Y5" i="20"/>
  <c r="Z5" i="20"/>
  <c r="AA5" i="20"/>
  <c r="AC5" i="20"/>
  <c r="AE5" i="20"/>
  <c r="AF5" i="20"/>
  <c r="AG5" i="20"/>
  <c r="AH5" i="20"/>
  <c r="AI5" i="20"/>
  <c r="AJ5" i="20"/>
  <c r="AS5" i="20"/>
  <c r="AU5" i="20"/>
  <c r="AV5" i="20"/>
  <c r="AW5" i="20"/>
  <c r="AX5" i="20"/>
  <c r="BB5" i="20"/>
  <c r="BC5" i="20"/>
  <c r="BD5" i="20"/>
  <c r="BE5" i="20"/>
  <c r="BF5" i="20"/>
  <c r="BG5" i="20"/>
  <c r="BI5" i="20"/>
  <c r="BJ5" i="20"/>
  <c r="BL5" i="20"/>
  <c r="BM5" i="20"/>
  <c r="BN5" i="20"/>
  <c r="BO5" i="20"/>
  <c r="BS5" i="20"/>
  <c r="BT5" i="20"/>
  <c r="BU5" i="20"/>
  <c r="BV5" i="20"/>
  <c r="BW5" i="20"/>
  <c r="BY5" i="20"/>
  <c r="CB5" i="20"/>
  <c r="CC5" i="20"/>
  <c r="CD5" i="20"/>
  <c r="CF5" i="20"/>
  <c r="CG5" i="20"/>
  <c r="CI5" i="20"/>
  <c r="CJ5" i="20"/>
  <c r="CL5" i="20"/>
  <c r="CM5" i="20"/>
  <c r="CN5" i="20"/>
  <c r="CP5" i="20"/>
  <c r="CR5" i="20"/>
  <c r="CS5" i="20"/>
  <c r="CT5" i="20"/>
  <c r="CU5" i="20"/>
  <c r="CV5" i="20"/>
  <c r="CW5" i="20"/>
  <c r="CX5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N5" i="20"/>
  <c r="DO5" i="20"/>
  <c r="DP5" i="20"/>
  <c r="DQ5" i="20"/>
  <c r="DR5" i="20"/>
  <c r="DS5" i="20"/>
  <c r="D6" i="20"/>
  <c r="E6" i="20"/>
  <c r="F6" i="20"/>
  <c r="G6" i="20"/>
  <c r="H6" i="20"/>
  <c r="J6" i="20"/>
  <c r="K6" i="20"/>
  <c r="L6" i="20"/>
  <c r="M6" i="20"/>
  <c r="N6" i="20"/>
  <c r="O6" i="20"/>
  <c r="S6" i="20"/>
  <c r="T6" i="20"/>
  <c r="U6" i="20"/>
  <c r="V6" i="20"/>
  <c r="W6" i="20"/>
  <c r="X6" i="20"/>
  <c r="Y6" i="20"/>
  <c r="Z6" i="20"/>
  <c r="AA6" i="20"/>
  <c r="AC6" i="20"/>
  <c r="AE6" i="20"/>
  <c r="AF6" i="20"/>
  <c r="AG6" i="20"/>
  <c r="AH6" i="20"/>
  <c r="AI6" i="20"/>
  <c r="AJ6" i="20"/>
  <c r="AS6" i="20"/>
  <c r="AU6" i="20"/>
  <c r="AV6" i="20"/>
  <c r="AW6" i="20"/>
  <c r="AX6" i="20"/>
  <c r="BB6" i="20"/>
  <c r="BC6" i="20"/>
  <c r="BD6" i="20"/>
  <c r="BE6" i="20"/>
  <c r="BF6" i="20"/>
  <c r="BG6" i="20"/>
  <c r="BI6" i="20"/>
  <c r="BJ6" i="20"/>
  <c r="BL6" i="20"/>
  <c r="BM6" i="20"/>
  <c r="BN6" i="20"/>
  <c r="BO6" i="20"/>
  <c r="BS6" i="20"/>
  <c r="BT6" i="20"/>
  <c r="BU6" i="20"/>
  <c r="BV6" i="20"/>
  <c r="BW6" i="20"/>
  <c r="BY6" i="20"/>
  <c r="CB6" i="20"/>
  <c r="CC6" i="20"/>
  <c r="CD6" i="20"/>
  <c r="CF6" i="20"/>
  <c r="CG6" i="20"/>
  <c r="CI6" i="20"/>
  <c r="CJ6" i="20"/>
  <c r="CL6" i="20"/>
  <c r="CM6" i="20"/>
  <c r="CN6" i="20"/>
  <c r="CP6" i="20"/>
  <c r="CR6" i="20"/>
  <c r="CS6" i="20"/>
  <c r="CT6" i="20"/>
  <c r="CU6" i="20"/>
  <c r="CV6" i="20"/>
  <c r="CW6" i="20"/>
  <c r="CX6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N6" i="20"/>
  <c r="DO6" i="20"/>
  <c r="DP6" i="20"/>
  <c r="DQ6" i="20"/>
  <c r="DR6" i="20"/>
  <c r="DS6" i="20"/>
  <c r="D7" i="20"/>
  <c r="E7" i="20"/>
  <c r="F7" i="20"/>
  <c r="G7" i="20"/>
  <c r="H7" i="20"/>
  <c r="J7" i="20"/>
  <c r="K7" i="20"/>
  <c r="L7" i="20"/>
  <c r="M7" i="20"/>
  <c r="N7" i="20"/>
  <c r="O7" i="20"/>
  <c r="S7" i="20"/>
  <c r="T7" i="20"/>
  <c r="U7" i="20"/>
  <c r="V7" i="20"/>
  <c r="W7" i="20"/>
  <c r="X7" i="20"/>
  <c r="Y7" i="20"/>
  <c r="Z7" i="20"/>
  <c r="AA7" i="20"/>
  <c r="AC7" i="20"/>
  <c r="AE7" i="20"/>
  <c r="AF7" i="20"/>
  <c r="AG7" i="20"/>
  <c r="AH7" i="20"/>
  <c r="AI7" i="20"/>
  <c r="AJ7" i="20"/>
  <c r="AS7" i="20"/>
  <c r="AU7" i="20"/>
  <c r="AV7" i="20"/>
  <c r="AW7" i="20"/>
  <c r="AX7" i="20"/>
  <c r="BB7" i="20"/>
  <c r="BC7" i="20"/>
  <c r="BD7" i="20"/>
  <c r="BE7" i="20"/>
  <c r="BF7" i="20"/>
  <c r="BG7" i="20"/>
  <c r="BI7" i="20"/>
  <c r="BJ7" i="20"/>
  <c r="BL7" i="20"/>
  <c r="BM7" i="20"/>
  <c r="BN7" i="20"/>
  <c r="BO7" i="20"/>
  <c r="BS7" i="20"/>
  <c r="BT7" i="20"/>
  <c r="BU7" i="20"/>
  <c r="BV7" i="20"/>
  <c r="BW7" i="20"/>
  <c r="BY7" i="20"/>
  <c r="CB7" i="20"/>
  <c r="CC7" i="20"/>
  <c r="CD7" i="20"/>
  <c r="CF7" i="20"/>
  <c r="CG7" i="20"/>
  <c r="CI7" i="20"/>
  <c r="CJ7" i="20"/>
  <c r="CL7" i="20"/>
  <c r="CM7" i="20"/>
  <c r="CN7" i="20"/>
  <c r="CP7" i="20"/>
  <c r="CR7" i="20"/>
  <c r="CS7" i="20"/>
  <c r="CT7" i="20"/>
  <c r="CU7" i="20"/>
  <c r="CV7" i="20"/>
  <c r="CW7" i="20"/>
  <c r="CX7" i="20"/>
  <c r="CY7" i="20"/>
  <c r="CZ7" i="20"/>
  <c r="DA7" i="20"/>
  <c r="DB7" i="20"/>
  <c r="DC7" i="20"/>
  <c r="DD7" i="20"/>
  <c r="DE7" i="20"/>
  <c r="DF7" i="20"/>
  <c r="DG7" i="20"/>
  <c r="DH7" i="20"/>
  <c r="DI7" i="20"/>
  <c r="DJ7" i="20"/>
  <c r="DK7" i="20"/>
  <c r="DL7" i="20"/>
  <c r="DN7" i="20"/>
  <c r="DO7" i="20"/>
  <c r="DP7" i="20"/>
  <c r="DQ7" i="20"/>
  <c r="DR7" i="20"/>
  <c r="DS7" i="20"/>
  <c r="D8" i="20"/>
  <c r="E8" i="20"/>
  <c r="F8" i="20"/>
  <c r="G8" i="20"/>
  <c r="H8" i="20"/>
  <c r="J8" i="20"/>
  <c r="K8" i="20"/>
  <c r="L8" i="20"/>
  <c r="M8" i="20"/>
  <c r="N8" i="20"/>
  <c r="O8" i="20"/>
  <c r="S8" i="20"/>
  <c r="T8" i="20"/>
  <c r="U8" i="20"/>
  <c r="V8" i="20"/>
  <c r="W8" i="20"/>
  <c r="X8" i="20"/>
  <c r="Y8" i="20"/>
  <c r="Z8" i="20"/>
  <c r="AA8" i="20"/>
  <c r="AC8" i="20"/>
  <c r="AE8" i="20"/>
  <c r="AF8" i="20"/>
  <c r="AG8" i="20"/>
  <c r="AH8" i="20"/>
  <c r="AI8" i="20"/>
  <c r="AJ8" i="20"/>
  <c r="AS8" i="20"/>
  <c r="AU8" i="20"/>
  <c r="AV8" i="20"/>
  <c r="AW8" i="20"/>
  <c r="AX8" i="20"/>
  <c r="BB8" i="20"/>
  <c r="BC8" i="20"/>
  <c r="BD8" i="20"/>
  <c r="BE8" i="20"/>
  <c r="BF8" i="20"/>
  <c r="BG8" i="20"/>
  <c r="BI8" i="20"/>
  <c r="BJ8" i="20"/>
  <c r="BL8" i="20"/>
  <c r="BM8" i="20"/>
  <c r="BN8" i="20"/>
  <c r="BO8" i="20"/>
  <c r="BS8" i="20"/>
  <c r="BT8" i="20"/>
  <c r="BU8" i="20"/>
  <c r="BV8" i="20"/>
  <c r="BW8" i="20"/>
  <c r="BY8" i="20"/>
  <c r="CB8" i="20"/>
  <c r="CC8" i="20"/>
  <c r="CD8" i="20"/>
  <c r="CF8" i="20"/>
  <c r="CG8" i="20"/>
  <c r="CI8" i="20"/>
  <c r="CJ8" i="20"/>
  <c r="CL8" i="20"/>
  <c r="CM8" i="20"/>
  <c r="CN8" i="20"/>
  <c r="CP8" i="20"/>
  <c r="CR8" i="20"/>
  <c r="CS8" i="20"/>
  <c r="CT8" i="20"/>
  <c r="CU8" i="20"/>
  <c r="CV8" i="20"/>
  <c r="CW8" i="20"/>
  <c r="CX8" i="20"/>
  <c r="CY8" i="20"/>
  <c r="CZ8" i="20"/>
  <c r="DA8" i="20"/>
  <c r="DB8" i="20"/>
  <c r="DC8" i="20"/>
  <c r="DD8" i="20"/>
  <c r="DE8" i="20"/>
  <c r="DF8" i="20"/>
  <c r="DG8" i="20"/>
  <c r="DH8" i="20"/>
  <c r="DI8" i="20"/>
  <c r="DJ8" i="20"/>
  <c r="DK8" i="20"/>
  <c r="DL8" i="20"/>
  <c r="DN8" i="20"/>
  <c r="DO8" i="20"/>
  <c r="DP8" i="20"/>
  <c r="DQ8" i="20"/>
  <c r="DR8" i="20"/>
  <c r="DS8" i="20"/>
  <c r="D9" i="20"/>
  <c r="E9" i="20"/>
  <c r="F9" i="20"/>
  <c r="G9" i="20"/>
  <c r="H9" i="20"/>
  <c r="J9" i="20"/>
  <c r="K9" i="20"/>
  <c r="L9" i="20"/>
  <c r="M9" i="20"/>
  <c r="N9" i="20"/>
  <c r="O9" i="20"/>
  <c r="S9" i="20"/>
  <c r="T9" i="20"/>
  <c r="U9" i="20"/>
  <c r="V9" i="20"/>
  <c r="W9" i="20"/>
  <c r="X9" i="20"/>
  <c r="Y9" i="20"/>
  <c r="Z9" i="20"/>
  <c r="AA9" i="20"/>
  <c r="AC9" i="20"/>
  <c r="AE9" i="20"/>
  <c r="AF9" i="20"/>
  <c r="AG9" i="20"/>
  <c r="AH9" i="20"/>
  <c r="AI9" i="20"/>
  <c r="AJ9" i="20"/>
  <c r="AS9" i="20"/>
  <c r="AU9" i="20"/>
  <c r="AV9" i="20"/>
  <c r="AW9" i="20"/>
  <c r="AX9" i="20"/>
  <c r="BB9" i="20"/>
  <c r="BC9" i="20"/>
  <c r="BD9" i="20"/>
  <c r="BE9" i="20"/>
  <c r="BF9" i="20"/>
  <c r="BG9" i="20"/>
  <c r="BI9" i="20"/>
  <c r="BJ9" i="20"/>
  <c r="BL9" i="20"/>
  <c r="BM9" i="20"/>
  <c r="BN9" i="20"/>
  <c r="BO9" i="20"/>
  <c r="BS9" i="20"/>
  <c r="BT9" i="20"/>
  <c r="BU9" i="20"/>
  <c r="BV9" i="20"/>
  <c r="BW9" i="20"/>
  <c r="BY9" i="20"/>
  <c r="CB9" i="20"/>
  <c r="CC9" i="20"/>
  <c r="CD9" i="20"/>
  <c r="CF9" i="20"/>
  <c r="CG9" i="20"/>
  <c r="CI9" i="20"/>
  <c r="CJ9" i="20"/>
  <c r="CL9" i="20"/>
  <c r="CM9" i="20"/>
  <c r="CN9" i="20"/>
  <c r="CP9" i="20"/>
  <c r="CR9" i="20"/>
  <c r="CS9" i="20"/>
  <c r="CT9" i="20"/>
  <c r="CU9" i="20"/>
  <c r="CV9" i="20"/>
  <c r="CW9" i="20"/>
  <c r="CX9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N9" i="20"/>
  <c r="DO9" i="20"/>
  <c r="DP9" i="20"/>
  <c r="DQ9" i="20"/>
  <c r="DR9" i="20"/>
  <c r="DS9" i="20"/>
  <c r="D10" i="20"/>
  <c r="E10" i="20"/>
  <c r="F10" i="20"/>
  <c r="G10" i="20"/>
  <c r="H10" i="20"/>
  <c r="J10" i="20"/>
  <c r="K10" i="20"/>
  <c r="L10" i="20"/>
  <c r="M10" i="20"/>
  <c r="N10" i="20"/>
  <c r="O10" i="20"/>
  <c r="S10" i="20"/>
  <c r="T10" i="20"/>
  <c r="U10" i="20"/>
  <c r="V10" i="20"/>
  <c r="W10" i="20"/>
  <c r="X10" i="20"/>
  <c r="Y10" i="20"/>
  <c r="Z10" i="20"/>
  <c r="AA10" i="20"/>
  <c r="AC10" i="20"/>
  <c r="AE10" i="20"/>
  <c r="AF10" i="20"/>
  <c r="AG10" i="20"/>
  <c r="AH10" i="20"/>
  <c r="AI10" i="20"/>
  <c r="AJ10" i="20"/>
  <c r="AS10" i="20"/>
  <c r="AU10" i="20"/>
  <c r="AV10" i="20"/>
  <c r="AW10" i="20"/>
  <c r="AX10" i="20"/>
  <c r="BB10" i="20"/>
  <c r="BC10" i="20"/>
  <c r="BD10" i="20"/>
  <c r="BE10" i="20"/>
  <c r="BF10" i="20"/>
  <c r="BG10" i="20"/>
  <c r="BI10" i="20"/>
  <c r="BJ10" i="20"/>
  <c r="BL10" i="20"/>
  <c r="BM10" i="20"/>
  <c r="BN10" i="20"/>
  <c r="BO10" i="20"/>
  <c r="BS10" i="20"/>
  <c r="BT10" i="20"/>
  <c r="BU10" i="20"/>
  <c r="BV10" i="20"/>
  <c r="BW10" i="20"/>
  <c r="BY10" i="20"/>
  <c r="CB10" i="20"/>
  <c r="CC10" i="20"/>
  <c r="CD10" i="20"/>
  <c r="CF10" i="20"/>
  <c r="CG10" i="20"/>
  <c r="CI10" i="20"/>
  <c r="CJ10" i="20"/>
  <c r="CL10" i="20"/>
  <c r="CM10" i="20"/>
  <c r="CN10" i="20"/>
  <c r="CP10" i="20"/>
  <c r="CR10" i="20"/>
  <c r="CS10" i="20"/>
  <c r="CT10" i="20"/>
  <c r="CU10" i="20"/>
  <c r="CV10" i="20"/>
  <c r="CW10" i="20"/>
  <c r="CX10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N10" i="20"/>
  <c r="DO10" i="20"/>
  <c r="DP10" i="20"/>
  <c r="DQ10" i="20"/>
  <c r="DR10" i="20"/>
  <c r="DS10" i="20"/>
  <c r="D11" i="20"/>
  <c r="E11" i="20"/>
  <c r="F11" i="20"/>
  <c r="G11" i="20"/>
  <c r="H11" i="20"/>
  <c r="J11" i="20"/>
  <c r="K11" i="20"/>
  <c r="L11" i="20"/>
  <c r="M11" i="20"/>
  <c r="N11" i="20"/>
  <c r="O11" i="20"/>
  <c r="S11" i="20"/>
  <c r="T11" i="20"/>
  <c r="U11" i="20"/>
  <c r="V11" i="20"/>
  <c r="W11" i="20"/>
  <c r="X11" i="20"/>
  <c r="Y11" i="20"/>
  <c r="Z11" i="20"/>
  <c r="AA11" i="20"/>
  <c r="AC11" i="20"/>
  <c r="AE11" i="20"/>
  <c r="AF11" i="20"/>
  <c r="AG11" i="20"/>
  <c r="AH11" i="20"/>
  <c r="AI11" i="20"/>
  <c r="AJ11" i="20"/>
  <c r="AS11" i="20"/>
  <c r="AU11" i="20"/>
  <c r="AV11" i="20"/>
  <c r="AW11" i="20"/>
  <c r="AX11" i="20"/>
  <c r="BB11" i="20"/>
  <c r="BC11" i="20"/>
  <c r="BD11" i="20"/>
  <c r="BE11" i="20"/>
  <c r="BF11" i="20"/>
  <c r="BG11" i="20"/>
  <c r="BI11" i="20"/>
  <c r="BJ11" i="20"/>
  <c r="BL11" i="20"/>
  <c r="BM11" i="20"/>
  <c r="BN11" i="20"/>
  <c r="BO11" i="20"/>
  <c r="BS11" i="20"/>
  <c r="BT11" i="20"/>
  <c r="BU11" i="20"/>
  <c r="BV11" i="20"/>
  <c r="BW11" i="20"/>
  <c r="BY11" i="20"/>
  <c r="CB11" i="20"/>
  <c r="CC11" i="20"/>
  <c r="CD11" i="20"/>
  <c r="CF11" i="20"/>
  <c r="CG11" i="20"/>
  <c r="CI11" i="20"/>
  <c r="CJ11" i="20"/>
  <c r="CL11" i="20"/>
  <c r="CM11" i="20"/>
  <c r="CN11" i="20"/>
  <c r="CP11" i="20"/>
  <c r="CR11" i="20"/>
  <c r="CS11" i="20"/>
  <c r="CT11" i="20"/>
  <c r="CU11" i="20"/>
  <c r="CV11" i="20"/>
  <c r="CW11" i="20"/>
  <c r="CX11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N11" i="20"/>
  <c r="DO11" i="20"/>
  <c r="DP11" i="20"/>
  <c r="DQ11" i="20"/>
  <c r="DR11" i="20"/>
  <c r="DS11" i="20"/>
  <c r="D12" i="20"/>
  <c r="E12" i="20"/>
  <c r="F12" i="20"/>
  <c r="G12" i="20"/>
  <c r="H12" i="20"/>
  <c r="J12" i="20"/>
  <c r="K12" i="20"/>
  <c r="L12" i="20"/>
  <c r="M12" i="20"/>
  <c r="N12" i="20"/>
  <c r="O12" i="20"/>
  <c r="S12" i="20"/>
  <c r="T12" i="20"/>
  <c r="U12" i="20"/>
  <c r="V12" i="20"/>
  <c r="W12" i="20"/>
  <c r="X12" i="20"/>
  <c r="Y12" i="20"/>
  <c r="Z12" i="20"/>
  <c r="AA12" i="20"/>
  <c r="AC12" i="20"/>
  <c r="AE12" i="20"/>
  <c r="AF12" i="20"/>
  <c r="AG12" i="20"/>
  <c r="AH12" i="20"/>
  <c r="AI12" i="20"/>
  <c r="AJ12" i="20"/>
  <c r="AS12" i="20"/>
  <c r="AU12" i="20"/>
  <c r="AV12" i="20"/>
  <c r="AW12" i="20"/>
  <c r="AX12" i="20"/>
  <c r="BB12" i="20"/>
  <c r="BC12" i="20"/>
  <c r="BD12" i="20"/>
  <c r="BE12" i="20"/>
  <c r="BF12" i="20"/>
  <c r="BG12" i="20"/>
  <c r="BI12" i="20"/>
  <c r="BJ12" i="20"/>
  <c r="BL12" i="20"/>
  <c r="BM12" i="20"/>
  <c r="BN12" i="20"/>
  <c r="BO12" i="20"/>
  <c r="BS12" i="20"/>
  <c r="BT12" i="20"/>
  <c r="BU12" i="20"/>
  <c r="BV12" i="20"/>
  <c r="BW12" i="20"/>
  <c r="BY12" i="20"/>
  <c r="CB12" i="20"/>
  <c r="CC12" i="20"/>
  <c r="CD12" i="20"/>
  <c r="CF12" i="20"/>
  <c r="CG12" i="20"/>
  <c r="CI12" i="20"/>
  <c r="CJ12" i="20"/>
  <c r="CL12" i="20"/>
  <c r="CM12" i="20"/>
  <c r="CN12" i="20"/>
  <c r="CP12" i="20"/>
  <c r="CR12" i="20"/>
  <c r="CS12" i="20"/>
  <c r="CT12" i="20"/>
  <c r="CU12" i="20"/>
  <c r="CV12" i="20"/>
  <c r="CW12" i="20"/>
  <c r="CX12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N12" i="20"/>
  <c r="DO12" i="20"/>
  <c r="DP12" i="20"/>
  <c r="DQ12" i="20"/>
  <c r="DR12" i="20"/>
  <c r="DS12" i="20"/>
  <c r="D13" i="20"/>
  <c r="E13" i="20"/>
  <c r="F13" i="20"/>
  <c r="G13" i="20"/>
  <c r="H13" i="20"/>
  <c r="J13" i="20"/>
  <c r="K13" i="20"/>
  <c r="L13" i="20"/>
  <c r="M13" i="20"/>
  <c r="N13" i="20"/>
  <c r="O13" i="20"/>
  <c r="S13" i="20"/>
  <c r="T13" i="20"/>
  <c r="U13" i="20"/>
  <c r="V13" i="20"/>
  <c r="W13" i="20"/>
  <c r="X13" i="20"/>
  <c r="Y13" i="20"/>
  <c r="Z13" i="20"/>
  <c r="AA13" i="20"/>
  <c r="AC13" i="20"/>
  <c r="AE13" i="20"/>
  <c r="AF13" i="20"/>
  <c r="AG13" i="20"/>
  <c r="AH13" i="20"/>
  <c r="AI13" i="20"/>
  <c r="AJ13" i="20"/>
  <c r="AS13" i="20"/>
  <c r="AU13" i="20"/>
  <c r="AV13" i="20"/>
  <c r="AW13" i="20"/>
  <c r="AX13" i="20"/>
  <c r="BB13" i="20"/>
  <c r="BC13" i="20"/>
  <c r="BD13" i="20"/>
  <c r="BE13" i="20"/>
  <c r="BF13" i="20"/>
  <c r="BG13" i="20"/>
  <c r="BI13" i="20"/>
  <c r="BJ13" i="20"/>
  <c r="BL13" i="20"/>
  <c r="BM13" i="20"/>
  <c r="BN13" i="20"/>
  <c r="BO13" i="20"/>
  <c r="BS13" i="20"/>
  <c r="BT13" i="20"/>
  <c r="BU13" i="20"/>
  <c r="BV13" i="20"/>
  <c r="BW13" i="20"/>
  <c r="BY13" i="20"/>
  <c r="CB13" i="20"/>
  <c r="CC13" i="20"/>
  <c r="CD13" i="20"/>
  <c r="CF13" i="20"/>
  <c r="CG13" i="20"/>
  <c r="CI13" i="20"/>
  <c r="CJ13" i="20"/>
  <c r="CL13" i="20"/>
  <c r="CM13" i="20"/>
  <c r="CN13" i="20"/>
  <c r="CP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N13" i="20"/>
  <c r="DO13" i="20"/>
  <c r="DP13" i="20"/>
  <c r="DQ13" i="20"/>
  <c r="DR13" i="20"/>
  <c r="DS13" i="20"/>
  <c r="D14" i="20"/>
  <c r="E14" i="20"/>
  <c r="F14" i="20"/>
  <c r="G14" i="20"/>
  <c r="H14" i="20"/>
  <c r="J14" i="20"/>
  <c r="K14" i="20"/>
  <c r="L14" i="20"/>
  <c r="M14" i="20"/>
  <c r="N14" i="20"/>
  <c r="O14" i="20"/>
  <c r="S14" i="20"/>
  <c r="T14" i="20"/>
  <c r="U14" i="20"/>
  <c r="V14" i="20"/>
  <c r="W14" i="20"/>
  <c r="X14" i="20"/>
  <c r="Y14" i="20"/>
  <c r="Z14" i="20"/>
  <c r="AA14" i="20"/>
  <c r="AC14" i="20"/>
  <c r="AE14" i="20"/>
  <c r="AF14" i="20"/>
  <c r="AG14" i="20"/>
  <c r="AH14" i="20"/>
  <c r="AI14" i="20"/>
  <c r="AJ14" i="20"/>
  <c r="AS14" i="20"/>
  <c r="AU14" i="20"/>
  <c r="AV14" i="20"/>
  <c r="AW14" i="20"/>
  <c r="AX14" i="20"/>
  <c r="BB14" i="20"/>
  <c r="BC14" i="20"/>
  <c r="BD14" i="20"/>
  <c r="BE14" i="20"/>
  <c r="BF14" i="20"/>
  <c r="BG14" i="20"/>
  <c r="BI14" i="20"/>
  <c r="BJ14" i="20"/>
  <c r="BL14" i="20"/>
  <c r="BM14" i="20"/>
  <c r="BN14" i="20"/>
  <c r="BO14" i="20"/>
  <c r="BS14" i="20"/>
  <c r="BT14" i="20"/>
  <c r="BU14" i="20"/>
  <c r="BV14" i="20"/>
  <c r="BW14" i="20"/>
  <c r="BY14" i="20"/>
  <c r="CB14" i="20"/>
  <c r="CC14" i="20"/>
  <c r="CD14" i="20"/>
  <c r="CF14" i="20"/>
  <c r="CG14" i="20"/>
  <c r="CI14" i="20"/>
  <c r="CJ14" i="20"/>
  <c r="CL14" i="20"/>
  <c r="CM14" i="20"/>
  <c r="CN14" i="20"/>
  <c r="CP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N14" i="20"/>
  <c r="DO14" i="20"/>
  <c r="DP14" i="20"/>
  <c r="DQ14" i="20"/>
  <c r="DR14" i="20"/>
  <c r="DS14" i="20"/>
  <c r="D15" i="20"/>
  <c r="E15" i="20"/>
  <c r="F15" i="20"/>
  <c r="G15" i="20"/>
  <c r="H15" i="20"/>
  <c r="J15" i="20"/>
  <c r="K15" i="20"/>
  <c r="L15" i="20"/>
  <c r="M15" i="20"/>
  <c r="N15" i="20"/>
  <c r="O15" i="20"/>
  <c r="S15" i="20"/>
  <c r="T15" i="20"/>
  <c r="U15" i="20"/>
  <c r="V15" i="20"/>
  <c r="W15" i="20"/>
  <c r="X15" i="20"/>
  <c r="Y15" i="20"/>
  <c r="Z15" i="20"/>
  <c r="AA15" i="20"/>
  <c r="AC15" i="20"/>
  <c r="AE15" i="20"/>
  <c r="AF15" i="20"/>
  <c r="AG15" i="20"/>
  <c r="AH15" i="20"/>
  <c r="AI15" i="20"/>
  <c r="AJ15" i="20"/>
  <c r="AS15" i="20"/>
  <c r="AU15" i="20"/>
  <c r="AV15" i="20"/>
  <c r="AW15" i="20"/>
  <c r="AX15" i="20"/>
  <c r="BB15" i="20"/>
  <c r="BC15" i="20"/>
  <c r="BD15" i="20"/>
  <c r="BE15" i="20"/>
  <c r="BF15" i="20"/>
  <c r="BG15" i="20"/>
  <c r="BI15" i="20"/>
  <c r="BJ15" i="20"/>
  <c r="BL15" i="20"/>
  <c r="BM15" i="20"/>
  <c r="BN15" i="20"/>
  <c r="BO15" i="20"/>
  <c r="BS15" i="20"/>
  <c r="BT15" i="20"/>
  <c r="BU15" i="20"/>
  <c r="BV15" i="20"/>
  <c r="BW15" i="20"/>
  <c r="BY15" i="20"/>
  <c r="CB15" i="20"/>
  <c r="CC15" i="20"/>
  <c r="CD15" i="20"/>
  <c r="CF15" i="20"/>
  <c r="CG15" i="20"/>
  <c r="CI15" i="20"/>
  <c r="CJ15" i="20"/>
  <c r="CL15" i="20"/>
  <c r="CM15" i="20"/>
  <c r="CN15" i="20"/>
  <c r="CP15" i="20"/>
  <c r="CR15" i="20"/>
  <c r="CS15" i="20"/>
  <c r="CT15" i="20"/>
  <c r="CU15" i="20"/>
  <c r="CV15" i="20"/>
  <c r="CW15" i="20"/>
  <c r="CX15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N15" i="20"/>
  <c r="DO15" i="20"/>
  <c r="DP15" i="20"/>
  <c r="DQ15" i="20"/>
  <c r="DR15" i="20"/>
  <c r="DS15" i="20"/>
  <c r="D16" i="20"/>
  <c r="E16" i="20"/>
  <c r="F16" i="20"/>
  <c r="G16" i="20"/>
  <c r="H16" i="20"/>
  <c r="J16" i="20"/>
  <c r="K16" i="20"/>
  <c r="L16" i="20"/>
  <c r="M16" i="20"/>
  <c r="N16" i="20"/>
  <c r="O16" i="20"/>
  <c r="S16" i="20"/>
  <c r="T16" i="20"/>
  <c r="U16" i="20"/>
  <c r="V16" i="20"/>
  <c r="W16" i="20"/>
  <c r="X16" i="20"/>
  <c r="Y16" i="20"/>
  <c r="Z16" i="20"/>
  <c r="AA16" i="20"/>
  <c r="AC16" i="20"/>
  <c r="AE16" i="20"/>
  <c r="AF16" i="20"/>
  <c r="AG16" i="20"/>
  <c r="AH16" i="20"/>
  <c r="AI16" i="20"/>
  <c r="AJ16" i="20"/>
  <c r="AS16" i="20"/>
  <c r="AU16" i="20"/>
  <c r="AV16" i="20"/>
  <c r="AW16" i="20"/>
  <c r="AX16" i="20"/>
  <c r="BB16" i="20"/>
  <c r="BC16" i="20"/>
  <c r="BD16" i="20"/>
  <c r="BE16" i="20"/>
  <c r="BF16" i="20"/>
  <c r="BG16" i="20"/>
  <c r="BI16" i="20"/>
  <c r="BJ16" i="20"/>
  <c r="BL16" i="20"/>
  <c r="BM16" i="20"/>
  <c r="BN16" i="20"/>
  <c r="BO16" i="20"/>
  <c r="BS16" i="20"/>
  <c r="BT16" i="20"/>
  <c r="BU16" i="20"/>
  <c r="BV16" i="20"/>
  <c r="BW16" i="20"/>
  <c r="BY16" i="20"/>
  <c r="CB16" i="20"/>
  <c r="CC16" i="20"/>
  <c r="CD16" i="20"/>
  <c r="CF16" i="20"/>
  <c r="CG16" i="20"/>
  <c r="CI16" i="20"/>
  <c r="CJ16" i="20"/>
  <c r="CL16" i="20"/>
  <c r="CM16" i="20"/>
  <c r="CN16" i="20"/>
  <c r="CP16" i="20"/>
  <c r="CR16" i="20"/>
  <c r="CS16" i="20"/>
  <c r="CT16" i="20"/>
  <c r="CU16" i="20"/>
  <c r="CV16" i="20"/>
  <c r="CW16" i="20"/>
  <c r="CX16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N16" i="20"/>
  <c r="DO16" i="20"/>
  <c r="DP16" i="20"/>
  <c r="DQ16" i="20"/>
  <c r="DR16" i="20"/>
  <c r="DS16" i="20"/>
  <c r="D17" i="20"/>
  <c r="E17" i="20"/>
  <c r="F17" i="20"/>
  <c r="G17" i="20"/>
  <c r="H17" i="20"/>
  <c r="J17" i="20"/>
  <c r="K17" i="20"/>
  <c r="L17" i="20"/>
  <c r="M17" i="20"/>
  <c r="N17" i="20"/>
  <c r="O17" i="20"/>
  <c r="S17" i="20"/>
  <c r="T17" i="20"/>
  <c r="U17" i="20"/>
  <c r="V17" i="20"/>
  <c r="W17" i="20"/>
  <c r="X17" i="20"/>
  <c r="Y17" i="20"/>
  <c r="Z17" i="20"/>
  <c r="AA17" i="20"/>
  <c r="AC17" i="20"/>
  <c r="AE17" i="20"/>
  <c r="AF17" i="20"/>
  <c r="AG17" i="20"/>
  <c r="AH17" i="20"/>
  <c r="AI17" i="20"/>
  <c r="AJ17" i="20"/>
  <c r="AS17" i="20"/>
  <c r="AU17" i="20"/>
  <c r="AV17" i="20"/>
  <c r="AW17" i="20"/>
  <c r="AX17" i="20"/>
  <c r="BB17" i="20"/>
  <c r="BC17" i="20"/>
  <c r="BD17" i="20"/>
  <c r="BE17" i="20"/>
  <c r="BF17" i="20"/>
  <c r="BG17" i="20"/>
  <c r="BI17" i="20"/>
  <c r="BJ17" i="20"/>
  <c r="BL17" i="20"/>
  <c r="BM17" i="20"/>
  <c r="BN17" i="20"/>
  <c r="BO17" i="20"/>
  <c r="BS17" i="20"/>
  <c r="BT17" i="20"/>
  <c r="BU17" i="20"/>
  <c r="BV17" i="20"/>
  <c r="BW17" i="20"/>
  <c r="BY17" i="20"/>
  <c r="CB17" i="20"/>
  <c r="CC17" i="20"/>
  <c r="CD17" i="20"/>
  <c r="CF17" i="20"/>
  <c r="CG17" i="20"/>
  <c r="CI17" i="20"/>
  <c r="CJ17" i="20"/>
  <c r="CL17" i="20"/>
  <c r="CM17" i="20"/>
  <c r="CN17" i="20"/>
  <c r="CP17" i="20"/>
  <c r="CR17" i="20"/>
  <c r="CS17" i="20"/>
  <c r="CT17" i="20"/>
  <c r="CU17" i="20"/>
  <c r="CV17" i="20"/>
  <c r="CW17" i="20"/>
  <c r="CX17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N17" i="20"/>
  <c r="DO17" i="20"/>
  <c r="DP17" i="20"/>
  <c r="DQ17" i="20"/>
  <c r="DR17" i="20"/>
  <c r="DS17" i="20"/>
  <c r="D18" i="20"/>
  <c r="E18" i="20"/>
  <c r="F18" i="20"/>
  <c r="G18" i="20"/>
  <c r="H18" i="20"/>
  <c r="J18" i="20"/>
  <c r="K18" i="20"/>
  <c r="L18" i="20"/>
  <c r="M18" i="20"/>
  <c r="N18" i="20"/>
  <c r="O18" i="20"/>
  <c r="S18" i="20"/>
  <c r="T18" i="20"/>
  <c r="U18" i="20"/>
  <c r="V18" i="20"/>
  <c r="W18" i="20"/>
  <c r="X18" i="20"/>
  <c r="Y18" i="20"/>
  <c r="Z18" i="20"/>
  <c r="AA18" i="20"/>
  <c r="AC18" i="20"/>
  <c r="AE18" i="20"/>
  <c r="AF18" i="20"/>
  <c r="AG18" i="20"/>
  <c r="AH18" i="20"/>
  <c r="AI18" i="20"/>
  <c r="AJ18" i="20"/>
  <c r="AK18" i="20"/>
  <c r="AL18" i="20"/>
  <c r="AP18" i="20"/>
  <c r="AQ18" i="20"/>
  <c r="AR18" i="20"/>
  <c r="AS18" i="20"/>
  <c r="AU18" i="20"/>
  <c r="AV18" i="20"/>
  <c r="AW18" i="20"/>
  <c r="AX18" i="20"/>
  <c r="BB18" i="20"/>
  <c r="BC18" i="20"/>
  <c r="BD18" i="20"/>
  <c r="BE18" i="20"/>
  <c r="BF18" i="20"/>
  <c r="BG18" i="20"/>
  <c r="BI18" i="20"/>
  <c r="BJ18" i="20"/>
  <c r="BL18" i="20"/>
  <c r="BM18" i="20"/>
  <c r="BN18" i="20"/>
  <c r="BO18" i="20"/>
  <c r="BS18" i="20"/>
  <c r="BT18" i="20"/>
  <c r="BU18" i="20"/>
  <c r="BV18" i="20"/>
  <c r="BW18" i="20"/>
  <c r="BY18" i="20"/>
  <c r="CB18" i="20"/>
  <c r="CC18" i="20"/>
  <c r="CD18" i="20"/>
  <c r="CF18" i="20"/>
  <c r="CG18" i="20"/>
  <c r="CI18" i="20"/>
  <c r="CJ18" i="20"/>
  <c r="CL18" i="20"/>
  <c r="CM18" i="20"/>
  <c r="CN18" i="20"/>
  <c r="CP18" i="20"/>
  <c r="CR18" i="20"/>
  <c r="CS18" i="20"/>
  <c r="CT18" i="20"/>
  <c r="CU18" i="20"/>
  <c r="CV18" i="20"/>
  <c r="CW18" i="20"/>
  <c r="CX18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N18" i="20"/>
  <c r="DO18" i="20"/>
  <c r="DP18" i="20"/>
  <c r="DQ18" i="20"/>
  <c r="DR18" i="20"/>
  <c r="DS18" i="20"/>
  <c r="D19" i="20"/>
  <c r="E19" i="20"/>
  <c r="F19" i="20"/>
  <c r="G19" i="20"/>
  <c r="H19" i="20"/>
  <c r="J19" i="20"/>
  <c r="K19" i="20"/>
  <c r="L19" i="20"/>
  <c r="M19" i="20"/>
  <c r="N19" i="20"/>
  <c r="O19" i="20"/>
  <c r="S19" i="20"/>
  <c r="T19" i="20"/>
  <c r="U19" i="20"/>
  <c r="V19" i="20"/>
  <c r="W19" i="20"/>
  <c r="X19" i="20"/>
  <c r="Y19" i="20"/>
  <c r="Z19" i="20"/>
  <c r="AA19" i="20"/>
  <c r="AC19" i="20"/>
  <c r="AE19" i="20"/>
  <c r="AF19" i="20"/>
  <c r="AG19" i="20"/>
  <c r="AH19" i="20"/>
  <c r="AI19" i="20"/>
  <c r="AJ19" i="20"/>
  <c r="AK19" i="20"/>
  <c r="AL19" i="20"/>
  <c r="AP19" i="20"/>
  <c r="AQ19" i="20"/>
  <c r="AR19" i="20"/>
  <c r="AS19" i="20"/>
  <c r="AU19" i="20"/>
  <c r="AV19" i="20"/>
  <c r="AW19" i="20"/>
  <c r="AX19" i="20"/>
  <c r="BB19" i="20"/>
  <c r="BC19" i="20"/>
  <c r="BD19" i="20"/>
  <c r="BE19" i="20"/>
  <c r="BF19" i="20"/>
  <c r="BG19" i="20"/>
  <c r="BI19" i="20"/>
  <c r="BJ19" i="20"/>
  <c r="BL19" i="20"/>
  <c r="BM19" i="20"/>
  <c r="BN19" i="20"/>
  <c r="BO19" i="20"/>
  <c r="BS19" i="20"/>
  <c r="BT19" i="20"/>
  <c r="BU19" i="20"/>
  <c r="BV19" i="20"/>
  <c r="BW19" i="20"/>
  <c r="BY19" i="20"/>
  <c r="CB19" i="20"/>
  <c r="CC19" i="20"/>
  <c r="CD19" i="20"/>
  <c r="CF19" i="20"/>
  <c r="CG19" i="20"/>
  <c r="CI19" i="20"/>
  <c r="CJ19" i="20"/>
  <c r="CL19" i="20"/>
  <c r="CM19" i="20"/>
  <c r="CN19" i="20"/>
  <c r="CP19" i="20"/>
  <c r="CR19" i="20"/>
  <c r="CS19" i="20"/>
  <c r="CT19" i="20"/>
  <c r="CU19" i="20"/>
  <c r="CV19" i="20"/>
  <c r="CW19" i="20"/>
  <c r="CX19" i="20"/>
  <c r="CY19" i="20"/>
  <c r="CZ19" i="20"/>
  <c r="DA19" i="20"/>
  <c r="DB19" i="20"/>
  <c r="DC19" i="20"/>
  <c r="DD19" i="20"/>
  <c r="DE19" i="20"/>
  <c r="DF19" i="20"/>
  <c r="DG19" i="20"/>
  <c r="DH19" i="20"/>
  <c r="DI19" i="20"/>
  <c r="DJ19" i="20"/>
  <c r="DK19" i="20"/>
  <c r="DL19" i="20"/>
  <c r="DN19" i="20"/>
  <c r="DO19" i="20"/>
  <c r="DP19" i="20"/>
  <c r="DQ19" i="20"/>
  <c r="DR19" i="20"/>
  <c r="DS19" i="20"/>
  <c r="D20" i="20"/>
  <c r="E20" i="20"/>
  <c r="F20" i="20"/>
  <c r="G20" i="20"/>
  <c r="H20" i="20"/>
  <c r="J20" i="20"/>
  <c r="K20" i="20"/>
  <c r="L20" i="20"/>
  <c r="M20" i="20"/>
  <c r="N20" i="20"/>
  <c r="O20" i="20"/>
  <c r="S20" i="20"/>
  <c r="T20" i="20"/>
  <c r="U20" i="20"/>
  <c r="V20" i="20"/>
  <c r="W20" i="20"/>
  <c r="X20" i="20"/>
  <c r="Y20" i="20"/>
  <c r="Z20" i="20"/>
  <c r="AA20" i="20"/>
  <c r="AC20" i="20"/>
  <c r="AE20" i="20"/>
  <c r="AF20" i="20"/>
  <c r="AG20" i="20"/>
  <c r="AH20" i="20"/>
  <c r="AI20" i="20"/>
  <c r="AJ20" i="20"/>
  <c r="AK20" i="20"/>
  <c r="AL20" i="20"/>
  <c r="AP20" i="20"/>
  <c r="AQ20" i="20"/>
  <c r="AR20" i="20"/>
  <c r="AS20" i="20"/>
  <c r="AU20" i="20"/>
  <c r="AV20" i="20"/>
  <c r="AW20" i="20"/>
  <c r="AX20" i="20"/>
  <c r="BB20" i="20"/>
  <c r="BC20" i="20"/>
  <c r="BD20" i="20"/>
  <c r="BE20" i="20"/>
  <c r="BF20" i="20"/>
  <c r="BG20" i="20"/>
  <c r="BI20" i="20"/>
  <c r="BJ20" i="20"/>
  <c r="BL20" i="20"/>
  <c r="BM20" i="20"/>
  <c r="BN20" i="20"/>
  <c r="BO20" i="20"/>
  <c r="BS20" i="20"/>
  <c r="BT20" i="20"/>
  <c r="BU20" i="20"/>
  <c r="BV20" i="20"/>
  <c r="BW20" i="20"/>
  <c r="BY20" i="20"/>
  <c r="CB20" i="20"/>
  <c r="CC20" i="20"/>
  <c r="CD20" i="20"/>
  <c r="CF20" i="20"/>
  <c r="CG20" i="20"/>
  <c r="CI20" i="20"/>
  <c r="CJ20" i="20"/>
  <c r="CL20" i="20"/>
  <c r="CM20" i="20"/>
  <c r="CN20" i="20"/>
  <c r="CP20" i="20"/>
  <c r="CR20" i="20"/>
  <c r="CS20" i="20"/>
  <c r="CT20" i="20"/>
  <c r="CU20" i="20"/>
  <c r="CV20" i="20"/>
  <c r="CW20" i="20"/>
  <c r="CX20" i="20"/>
  <c r="CY20" i="20"/>
  <c r="CZ20" i="20"/>
  <c r="DA20" i="20"/>
  <c r="DB20" i="20"/>
  <c r="DC20" i="20"/>
  <c r="DD20" i="20"/>
  <c r="DE20" i="20"/>
  <c r="DF20" i="20"/>
  <c r="DG20" i="20"/>
  <c r="DH20" i="20"/>
  <c r="DI20" i="20"/>
  <c r="DJ20" i="20"/>
  <c r="DK20" i="20"/>
  <c r="DL20" i="20"/>
  <c r="DN20" i="20"/>
  <c r="DO20" i="20"/>
  <c r="DP20" i="20"/>
  <c r="DQ20" i="20"/>
  <c r="DR20" i="20"/>
  <c r="DS20" i="20"/>
  <c r="C21" i="20"/>
  <c r="E21" i="20"/>
  <c r="F21" i="20"/>
  <c r="G21" i="20"/>
  <c r="H21" i="20"/>
  <c r="J21" i="20"/>
  <c r="K21" i="20"/>
  <c r="L21" i="20"/>
  <c r="M21" i="20"/>
  <c r="N21" i="20"/>
  <c r="O21" i="20"/>
  <c r="S21" i="20"/>
  <c r="T21" i="20"/>
  <c r="U21" i="20"/>
  <c r="V21" i="20"/>
  <c r="W21" i="20"/>
  <c r="X21" i="20"/>
  <c r="Y21" i="20"/>
  <c r="Z21" i="20"/>
  <c r="AA21" i="20"/>
  <c r="AC21" i="20"/>
  <c r="AE21" i="20"/>
  <c r="AF21" i="20"/>
  <c r="AG21" i="20"/>
  <c r="AH21" i="20"/>
  <c r="AI21" i="20"/>
  <c r="AJ21" i="20"/>
  <c r="AS21" i="20"/>
  <c r="AU21" i="20"/>
  <c r="AV21" i="20"/>
  <c r="AW21" i="20"/>
  <c r="AX21" i="20"/>
  <c r="BB21" i="20"/>
  <c r="BC21" i="20"/>
  <c r="BD21" i="20"/>
  <c r="BE21" i="20"/>
  <c r="BF21" i="20"/>
  <c r="BG21" i="20"/>
  <c r="BI21" i="20"/>
  <c r="BJ21" i="20"/>
  <c r="BL21" i="20"/>
  <c r="BM21" i="20"/>
  <c r="BN21" i="20"/>
  <c r="BO21" i="20"/>
  <c r="BS21" i="20"/>
  <c r="BT21" i="20"/>
  <c r="BU21" i="20"/>
  <c r="BV21" i="20"/>
  <c r="BW21" i="20"/>
  <c r="BY21" i="20"/>
  <c r="CB21" i="20"/>
  <c r="CC21" i="20"/>
  <c r="CD21" i="20"/>
  <c r="CF21" i="20"/>
  <c r="CG21" i="20"/>
  <c r="CI21" i="20"/>
  <c r="CJ21" i="20"/>
  <c r="CL21" i="20"/>
  <c r="CM21" i="20"/>
  <c r="CN21" i="20"/>
  <c r="CP21" i="20"/>
  <c r="CR21" i="20"/>
  <c r="CS21" i="20"/>
  <c r="CT21" i="20"/>
  <c r="CU21" i="20"/>
  <c r="CV21" i="20"/>
  <c r="CW21" i="20"/>
  <c r="CX21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N21" i="20"/>
  <c r="DO21" i="20"/>
  <c r="DP21" i="20"/>
  <c r="DQ21" i="20"/>
  <c r="DR21" i="20"/>
  <c r="DS21" i="20"/>
  <c r="C22" i="20"/>
  <c r="E22" i="20"/>
  <c r="F22" i="20"/>
  <c r="G22" i="20"/>
  <c r="H22" i="20"/>
  <c r="J22" i="20"/>
  <c r="K22" i="20"/>
  <c r="L22" i="20"/>
  <c r="M22" i="20"/>
  <c r="N22" i="20"/>
  <c r="O22" i="20"/>
  <c r="S22" i="20"/>
  <c r="T22" i="20"/>
  <c r="U22" i="20"/>
  <c r="V22" i="20"/>
  <c r="W22" i="20"/>
  <c r="X22" i="20"/>
  <c r="Y22" i="20"/>
  <c r="Z22" i="20"/>
  <c r="AA22" i="20"/>
  <c r="AC22" i="20"/>
  <c r="AE22" i="20"/>
  <c r="AF22" i="20"/>
  <c r="AG22" i="20"/>
  <c r="AH22" i="20"/>
  <c r="AI22" i="20"/>
  <c r="AJ22" i="20"/>
  <c r="AS22" i="20"/>
  <c r="AU22" i="20"/>
  <c r="AV22" i="20"/>
  <c r="AW22" i="20"/>
  <c r="AX22" i="20"/>
  <c r="BB22" i="20"/>
  <c r="BC22" i="20"/>
  <c r="BD22" i="20"/>
  <c r="BE22" i="20"/>
  <c r="BF22" i="20"/>
  <c r="BG22" i="20"/>
  <c r="BI22" i="20"/>
  <c r="BJ22" i="20"/>
  <c r="BL22" i="20"/>
  <c r="BM22" i="20"/>
  <c r="BN22" i="20"/>
  <c r="BO22" i="20"/>
  <c r="BS22" i="20"/>
  <c r="BT22" i="20"/>
  <c r="BU22" i="20"/>
  <c r="BV22" i="20"/>
  <c r="BW22" i="20"/>
  <c r="BY22" i="20"/>
  <c r="CB22" i="20"/>
  <c r="CC22" i="20"/>
  <c r="CD22" i="20"/>
  <c r="CF22" i="20"/>
  <c r="CG22" i="20"/>
  <c r="CI22" i="20"/>
  <c r="CJ22" i="20"/>
  <c r="CL22" i="20"/>
  <c r="CM22" i="20"/>
  <c r="CN22" i="20"/>
  <c r="CP22" i="20"/>
  <c r="CR22" i="20"/>
  <c r="CS22" i="20"/>
  <c r="CT22" i="20"/>
  <c r="CU22" i="20"/>
  <c r="CV22" i="20"/>
  <c r="CW22" i="20"/>
  <c r="CX22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N22" i="20"/>
  <c r="DO22" i="20"/>
  <c r="DP22" i="20"/>
  <c r="DQ22" i="20"/>
  <c r="DR22" i="20"/>
  <c r="DS22" i="20"/>
  <c r="C23" i="20"/>
  <c r="E23" i="20"/>
  <c r="F23" i="20"/>
  <c r="G23" i="20"/>
  <c r="H23" i="20"/>
  <c r="J23" i="20"/>
  <c r="K23" i="20"/>
  <c r="L23" i="20"/>
  <c r="M23" i="20"/>
  <c r="N23" i="20"/>
  <c r="O23" i="20"/>
  <c r="S23" i="20"/>
  <c r="T23" i="20"/>
  <c r="U23" i="20"/>
  <c r="V23" i="20"/>
  <c r="W23" i="20"/>
  <c r="X23" i="20"/>
  <c r="Y23" i="20"/>
  <c r="Z23" i="20"/>
  <c r="AA23" i="20"/>
  <c r="AC23" i="20"/>
  <c r="AE23" i="20"/>
  <c r="AF23" i="20"/>
  <c r="AG23" i="20"/>
  <c r="AH23" i="20"/>
  <c r="AI23" i="20"/>
  <c r="AJ23" i="20"/>
  <c r="AS23" i="20"/>
  <c r="AU23" i="20"/>
  <c r="AV23" i="20"/>
  <c r="AW23" i="20"/>
  <c r="AX23" i="20"/>
  <c r="BB23" i="20"/>
  <c r="BC23" i="20"/>
  <c r="BD23" i="20"/>
  <c r="BE23" i="20"/>
  <c r="BF23" i="20"/>
  <c r="BG23" i="20"/>
  <c r="BI23" i="20"/>
  <c r="BJ23" i="20"/>
  <c r="BL23" i="20"/>
  <c r="BM23" i="20"/>
  <c r="BN23" i="20"/>
  <c r="BO23" i="20"/>
  <c r="BS23" i="20"/>
  <c r="BT23" i="20"/>
  <c r="BU23" i="20"/>
  <c r="BV23" i="20"/>
  <c r="BW23" i="20"/>
  <c r="BY23" i="20"/>
  <c r="CB23" i="20"/>
  <c r="CC23" i="20"/>
  <c r="CD23" i="20"/>
  <c r="CF23" i="20"/>
  <c r="CG23" i="20"/>
  <c r="CI23" i="20"/>
  <c r="CJ23" i="20"/>
  <c r="CL23" i="20"/>
  <c r="CM23" i="20"/>
  <c r="CN23" i="20"/>
  <c r="CP23" i="20"/>
  <c r="CR23" i="20"/>
  <c r="CS23" i="20"/>
  <c r="CT23" i="20"/>
  <c r="CU23" i="20"/>
  <c r="CV23" i="20"/>
  <c r="CW23" i="20"/>
  <c r="CX23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N23" i="20"/>
  <c r="DO23" i="20"/>
  <c r="DP23" i="20"/>
  <c r="DQ23" i="20"/>
  <c r="DR23" i="20"/>
  <c r="DS23" i="20"/>
  <c r="C24" i="20"/>
  <c r="E24" i="20"/>
  <c r="F24" i="20"/>
  <c r="G24" i="20"/>
  <c r="H24" i="20"/>
  <c r="J24" i="20"/>
  <c r="K24" i="20"/>
  <c r="L24" i="20"/>
  <c r="M24" i="20"/>
  <c r="N24" i="20"/>
  <c r="O24" i="20"/>
  <c r="S24" i="20"/>
  <c r="T24" i="20"/>
  <c r="U24" i="20"/>
  <c r="V24" i="20"/>
  <c r="W24" i="20"/>
  <c r="X24" i="20"/>
  <c r="Y24" i="20"/>
  <c r="Z24" i="20"/>
  <c r="AA24" i="20"/>
  <c r="AC24" i="20"/>
  <c r="AE24" i="20"/>
  <c r="AF24" i="20"/>
  <c r="AG24" i="20"/>
  <c r="AH24" i="20"/>
  <c r="AI24" i="20"/>
  <c r="AJ24" i="20"/>
  <c r="AS24" i="20"/>
  <c r="AU24" i="20"/>
  <c r="AV24" i="20"/>
  <c r="AW24" i="20"/>
  <c r="AX24" i="20"/>
  <c r="BB24" i="20"/>
  <c r="BC24" i="20"/>
  <c r="BD24" i="20"/>
  <c r="BE24" i="20"/>
  <c r="BF24" i="20"/>
  <c r="BG24" i="20"/>
  <c r="BI24" i="20"/>
  <c r="BJ24" i="20"/>
  <c r="BL24" i="20"/>
  <c r="BM24" i="20"/>
  <c r="BN24" i="20"/>
  <c r="BO24" i="20"/>
  <c r="BS24" i="20"/>
  <c r="BT24" i="20"/>
  <c r="BU24" i="20"/>
  <c r="BV24" i="20"/>
  <c r="BW24" i="20"/>
  <c r="BY24" i="20"/>
  <c r="CB24" i="20"/>
  <c r="CC24" i="20"/>
  <c r="CD24" i="20"/>
  <c r="CF24" i="20"/>
  <c r="CG24" i="20"/>
  <c r="CI24" i="20"/>
  <c r="CJ24" i="20"/>
  <c r="CL24" i="20"/>
  <c r="CM24" i="20"/>
  <c r="CN24" i="20"/>
  <c r="CP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N24" i="20"/>
  <c r="DO24" i="20"/>
  <c r="DP24" i="20"/>
  <c r="DQ24" i="20"/>
  <c r="DR24" i="20"/>
  <c r="DS24" i="20"/>
  <c r="C25" i="20"/>
  <c r="E25" i="20"/>
  <c r="F25" i="20"/>
  <c r="G25" i="20"/>
  <c r="H25" i="20"/>
  <c r="J25" i="20"/>
  <c r="K25" i="20"/>
  <c r="L25" i="20"/>
  <c r="M25" i="20"/>
  <c r="N25" i="20"/>
  <c r="O25" i="20"/>
  <c r="S25" i="20"/>
  <c r="T25" i="20"/>
  <c r="U25" i="20"/>
  <c r="V25" i="20"/>
  <c r="W25" i="20"/>
  <c r="X25" i="20"/>
  <c r="Y25" i="20"/>
  <c r="Z25" i="20"/>
  <c r="AA25" i="20"/>
  <c r="AC25" i="20"/>
  <c r="AE25" i="20"/>
  <c r="AF25" i="20"/>
  <c r="AG25" i="20"/>
  <c r="AH25" i="20"/>
  <c r="AI25" i="20"/>
  <c r="AJ25" i="20"/>
  <c r="AS25" i="20"/>
  <c r="AU25" i="20"/>
  <c r="AV25" i="20"/>
  <c r="AW25" i="20"/>
  <c r="AX25" i="20"/>
  <c r="BB25" i="20"/>
  <c r="BC25" i="20"/>
  <c r="BD25" i="20"/>
  <c r="BE25" i="20"/>
  <c r="BF25" i="20"/>
  <c r="BG25" i="20"/>
  <c r="BI25" i="20"/>
  <c r="BJ25" i="20"/>
  <c r="BL25" i="20"/>
  <c r="BM25" i="20"/>
  <c r="BN25" i="20"/>
  <c r="BO25" i="20"/>
  <c r="BS25" i="20"/>
  <c r="BT25" i="20"/>
  <c r="BU25" i="20"/>
  <c r="BV25" i="20"/>
  <c r="BW25" i="20"/>
  <c r="BY25" i="20"/>
  <c r="CB25" i="20"/>
  <c r="CC25" i="20"/>
  <c r="CD25" i="20"/>
  <c r="CF25" i="20"/>
  <c r="CG25" i="20"/>
  <c r="CI25" i="20"/>
  <c r="CJ25" i="20"/>
  <c r="CL25" i="20"/>
  <c r="CM25" i="20"/>
  <c r="CN25" i="20"/>
  <c r="CP25" i="20"/>
  <c r="CR25" i="20"/>
  <c r="CS25" i="20"/>
  <c r="CT25" i="20"/>
  <c r="CU25" i="20"/>
  <c r="CV25" i="20"/>
  <c r="CW25" i="20"/>
  <c r="CX25" i="20"/>
  <c r="CY25" i="20"/>
  <c r="CZ25" i="20"/>
  <c r="DA25" i="20"/>
  <c r="DB25" i="20"/>
  <c r="DC25" i="20"/>
  <c r="DD25" i="20"/>
  <c r="DE25" i="20"/>
  <c r="DF25" i="20"/>
  <c r="DG25" i="20"/>
  <c r="DH25" i="20"/>
  <c r="DI25" i="20"/>
  <c r="DJ25" i="20"/>
  <c r="DK25" i="20"/>
  <c r="DL25" i="20"/>
  <c r="DN25" i="20"/>
  <c r="DO25" i="20"/>
  <c r="DP25" i="20"/>
  <c r="DQ25" i="20"/>
  <c r="DR25" i="20"/>
  <c r="DS25" i="20"/>
  <c r="C26" i="20"/>
  <c r="D26" i="20"/>
  <c r="E26" i="20"/>
  <c r="F26" i="20"/>
  <c r="G26" i="20"/>
  <c r="H26" i="20"/>
  <c r="J26" i="20"/>
  <c r="K26" i="20"/>
  <c r="L26" i="20"/>
  <c r="M26" i="20"/>
  <c r="N26" i="20"/>
  <c r="O26" i="20"/>
  <c r="S26" i="20"/>
  <c r="T26" i="20"/>
  <c r="U26" i="20"/>
  <c r="V26" i="20"/>
  <c r="W26" i="20"/>
  <c r="X26" i="20"/>
  <c r="Y26" i="20"/>
  <c r="Z26" i="20"/>
  <c r="AA26" i="20"/>
  <c r="AC26" i="20"/>
  <c r="AE26" i="20"/>
  <c r="AF26" i="20"/>
  <c r="AG26" i="20"/>
  <c r="AH26" i="20"/>
  <c r="AI26" i="20"/>
  <c r="AJ26" i="20"/>
  <c r="AS26" i="20"/>
  <c r="AU26" i="20"/>
  <c r="AV26" i="20"/>
  <c r="AW26" i="20"/>
  <c r="AX26" i="20"/>
  <c r="BB26" i="20"/>
  <c r="BC26" i="20"/>
  <c r="BD26" i="20"/>
  <c r="BE26" i="20"/>
  <c r="BF26" i="20"/>
  <c r="BG26" i="20"/>
  <c r="BI26" i="20"/>
  <c r="BJ26" i="20"/>
  <c r="BL26" i="20"/>
  <c r="BM26" i="20"/>
  <c r="BN26" i="20"/>
  <c r="BO26" i="20"/>
  <c r="BS26" i="20"/>
  <c r="BT26" i="20"/>
  <c r="BU26" i="20"/>
  <c r="BV26" i="20"/>
  <c r="BW26" i="20"/>
  <c r="BY26" i="20"/>
  <c r="CB26" i="20"/>
  <c r="CC26" i="20"/>
  <c r="CD26" i="20"/>
  <c r="CF26" i="20"/>
  <c r="CG26" i="20"/>
  <c r="CI26" i="20"/>
  <c r="CJ26" i="20"/>
  <c r="CL26" i="20"/>
  <c r="CM26" i="20"/>
  <c r="CN26" i="20"/>
  <c r="CP26" i="20"/>
  <c r="CR26" i="20"/>
  <c r="CS26" i="20"/>
  <c r="CT26" i="20"/>
  <c r="CU26" i="20"/>
  <c r="CV26" i="20"/>
  <c r="CW26" i="20"/>
  <c r="CX26" i="20"/>
  <c r="CY26" i="20"/>
  <c r="CZ26" i="20"/>
  <c r="DA26" i="20"/>
  <c r="DB26" i="20"/>
  <c r="DC26" i="20"/>
  <c r="DD26" i="20"/>
  <c r="DE26" i="20"/>
  <c r="DF26" i="20"/>
  <c r="DG26" i="20"/>
  <c r="DH26" i="20"/>
  <c r="DI26" i="20"/>
  <c r="DJ26" i="20"/>
  <c r="DK26" i="20"/>
  <c r="DL26" i="20"/>
  <c r="DN26" i="20"/>
  <c r="DO26" i="20"/>
  <c r="DP26" i="20"/>
  <c r="DQ26" i="20"/>
  <c r="DR26" i="20"/>
  <c r="DS26" i="20"/>
  <c r="C27" i="20"/>
  <c r="D27" i="20"/>
  <c r="E27" i="20"/>
  <c r="F27" i="20"/>
  <c r="G27" i="20"/>
  <c r="H27" i="20"/>
  <c r="J27" i="20"/>
  <c r="K27" i="20"/>
  <c r="L27" i="20"/>
  <c r="M27" i="20"/>
  <c r="N27" i="20"/>
  <c r="O27" i="20"/>
  <c r="S27" i="20"/>
  <c r="T27" i="20"/>
  <c r="U27" i="20"/>
  <c r="V27" i="20"/>
  <c r="W27" i="20"/>
  <c r="X27" i="20"/>
  <c r="Y27" i="20"/>
  <c r="Z27" i="20"/>
  <c r="AA27" i="20"/>
  <c r="AC27" i="20"/>
  <c r="AE27" i="20"/>
  <c r="AF27" i="20"/>
  <c r="AG27" i="20"/>
  <c r="AH27" i="20"/>
  <c r="AI27" i="20"/>
  <c r="AJ27" i="20"/>
  <c r="AS27" i="20"/>
  <c r="AU27" i="20"/>
  <c r="AV27" i="20"/>
  <c r="AW27" i="20"/>
  <c r="AX27" i="20"/>
  <c r="BB27" i="20"/>
  <c r="BC27" i="20"/>
  <c r="BD27" i="20"/>
  <c r="BE27" i="20"/>
  <c r="BF27" i="20"/>
  <c r="BG27" i="20"/>
  <c r="BI27" i="20"/>
  <c r="BJ27" i="20"/>
  <c r="BL27" i="20"/>
  <c r="BM27" i="20"/>
  <c r="BN27" i="20"/>
  <c r="BO27" i="20"/>
  <c r="BS27" i="20"/>
  <c r="BT27" i="20"/>
  <c r="BU27" i="20"/>
  <c r="BV27" i="20"/>
  <c r="BW27" i="20"/>
  <c r="BY27" i="20"/>
  <c r="CB27" i="20"/>
  <c r="CC27" i="20"/>
  <c r="CD27" i="20"/>
  <c r="CF27" i="20"/>
  <c r="CG27" i="20"/>
  <c r="CI27" i="20"/>
  <c r="CJ27" i="20"/>
  <c r="CL27" i="20"/>
  <c r="CM27" i="20"/>
  <c r="CN27" i="20"/>
  <c r="CP27" i="20"/>
  <c r="CR27" i="20"/>
  <c r="CS27" i="20"/>
  <c r="CT27" i="20"/>
  <c r="CU27" i="20"/>
  <c r="CV27" i="20"/>
  <c r="CW27" i="20"/>
  <c r="CX27" i="20"/>
  <c r="CY27" i="20"/>
  <c r="CZ27" i="20"/>
  <c r="DA27" i="20"/>
  <c r="DB27" i="20"/>
  <c r="DC27" i="20"/>
  <c r="DD27" i="20"/>
  <c r="DE27" i="20"/>
  <c r="DF27" i="20"/>
  <c r="DG27" i="20"/>
  <c r="DH27" i="20"/>
  <c r="DI27" i="20"/>
  <c r="DJ27" i="20"/>
  <c r="DK27" i="20"/>
  <c r="DL27" i="20"/>
  <c r="DN27" i="20"/>
  <c r="DO27" i="20"/>
  <c r="DP27" i="20"/>
  <c r="DQ27" i="20"/>
  <c r="DR27" i="20"/>
  <c r="DS27" i="20"/>
  <c r="C28" i="20"/>
  <c r="D28" i="20"/>
  <c r="E28" i="20"/>
  <c r="F28" i="20"/>
  <c r="G28" i="20"/>
  <c r="H28" i="20"/>
  <c r="J28" i="20"/>
  <c r="K28" i="20"/>
  <c r="L28" i="20"/>
  <c r="M28" i="20"/>
  <c r="N28" i="20"/>
  <c r="O28" i="20"/>
  <c r="S28" i="20"/>
  <c r="T28" i="20"/>
  <c r="U28" i="20"/>
  <c r="V28" i="20"/>
  <c r="W28" i="20"/>
  <c r="X28" i="20"/>
  <c r="Y28" i="20"/>
  <c r="Z28" i="20"/>
  <c r="AA28" i="20"/>
  <c r="AC28" i="20"/>
  <c r="AE28" i="20"/>
  <c r="AF28" i="20"/>
  <c r="AG28" i="20"/>
  <c r="AH28" i="20"/>
  <c r="AI28" i="20"/>
  <c r="AJ28" i="20"/>
  <c r="AS28" i="20"/>
  <c r="AU28" i="20"/>
  <c r="AV28" i="20"/>
  <c r="AW28" i="20"/>
  <c r="AX28" i="20"/>
  <c r="BB28" i="20"/>
  <c r="BC28" i="20"/>
  <c r="BD28" i="20"/>
  <c r="BE28" i="20"/>
  <c r="BF28" i="20"/>
  <c r="BG28" i="20"/>
  <c r="BI28" i="20"/>
  <c r="BJ28" i="20"/>
  <c r="BL28" i="20"/>
  <c r="BM28" i="20"/>
  <c r="BN28" i="20"/>
  <c r="BO28" i="20"/>
  <c r="BS28" i="20"/>
  <c r="BT28" i="20"/>
  <c r="BU28" i="20"/>
  <c r="BV28" i="20"/>
  <c r="BW28" i="20"/>
  <c r="BY28" i="20"/>
  <c r="CB28" i="20"/>
  <c r="CC28" i="20"/>
  <c r="CD28" i="20"/>
  <c r="CF28" i="20"/>
  <c r="CG28" i="20"/>
  <c r="CI28" i="20"/>
  <c r="CJ28" i="20"/>
  <c r="CL28" i="20"/>
  <c r="CM28" i="20"/>
  <c r="CN28" i="20"/>
  <c r="CP28" i="20"/>
  <c r="CR28" i="20"/>
  <c r="CS28" i="20"/>
  <c r="CT28" i="20"/>
  <c r="CU28" i="20"/>
  <c r="CV28" i="20"/>
  <c r="CW28" i="20"/>
  <c r="CX28" i="20"/>
  <c r="CY28" i="20"/>
  <c r="CZ28" i="20"/>
  <c r="DA28" i="20"/>
  <c r="DB28" i="20"/>
  <c r="DC28" i="20"/>
  <c r="DD28" i="20"/>
  <c r="DE28" i="20"/>
  <c r="DF28" i="20"/>
  <c r="DG28" i="20"/>
  <c r="DH28" i="20"/>
  <c r="DI28" i="20"/>
  <c r="DJ28" i="20"/>
  <c r="DK28" i="20"/>
  <c r="DL28" i="20"/>
  <c r="DN28" i="20"/>
  <c r="DO28" i="20"/>
  <c r="DP28" i="20"/>
  <c r="DQ28" i="20"/>
  <c r="DR28" i="20"/>
  <c r="DS28" i="20"/>
  <c r="C29" i="20"/>
  <c r="D29" i="20"/>
  <c r="E29" i="20"/>
  <c r="F29" i="20"/>
  <c r="G29" i="20"/>
  <c r="H29" i="20"/>
  <c r="J29" i="20"/>
  <c r="K29" i="20"/>
  <c r="L29" i="20"/>
  <c r="M29" i="20"/>
  <c r="N29" i="20"/>
  <c r="O29" i="20"/>
  <c r="S29" i="20"/>
  <c r="T29" i="20"/>
  <c r="U29" i="20"/>
  <c r="V29" i="20"/>
  <c r="W29" i="20"/>
  <c r="X29" i="20"/>
  <c r="Y29" i="20"/>
  <c r="Z29" i="20"/>
  <c r="AA29" i="20"/>
  <c r="AC29" i="20"/>
  <c r="AE29" i="20"/>
  <c r="AF29" i="20"/>
  <c r="AG29" i="20"/>
  <c r="AH29" i="20"/>
  <c r="AI29" i="20"/>
  <c r="AJ29" i="20"/>
  <c r="AS29" i="20"/>
  <c r="AU29" i="20"/>
  <c r="AV29" i="20"/>
  <c r="AW29" i="20"/>
  <c r="AX29" i="20"/>
  <c r="BB29" i="20"/>
  <c r="BC29" i="20"/>
  <c r="BD29" i="20"/>
  <c r="BE29" i="20"/>
  <c r="BF29" i="20"/>
  <c r="BG29" i="20"/>
  <c r="BI29" i="20"/>
  <c r="BJ29" i="20"/>
  <c r="BL29" i="20"/>
  <c r="BM29" i="20"/>
  <c r="BN29" i="20"/>
  <c r="BO29" i="20"/>
  <c r="BS29" i="20"/>
  <c r="BT29" i="20"/>
  <c r="BU29" i="20"/>
  <c r="BV29" i="20"/>
  <c r="BW29" i="20"/>
  <c r="BY29" i="20"/>
  <c r="CB29" i="20"/>
  <c r="CC29" i="20"/>
  <c r="CD29" i="20"/>
  <c r="CF29" i="20"/>
  <c r="CG29" i="20"/>
  <c r="CI29" i="20"/>
  <c r="CJ29" i="20"/>
  <c r="CL29" i="20"/>
  <c r="CM29" i="20"/>
  <c r="CN29" i="20"/>
  <c r="CP29" i="20"/>
  <c r="CR29" i="20"/>
  <c r="CS29" i="20"/>
  <c r="CT29" i="20"/>
  <c r="CU29" i="20"/>
  <c r="CV29" i="20"/>
  <c r="CW29" i="20"/>
  <c r="CX29" i="20"/>
  <c r="CY29" i="20"/>
  <c r="CZ29" i="20"/>
  <c r="DA29" i="20"/>
  <c r="DB29" i="20"/>
  <c r="DC29" i="20"/>
  <c r="DD29" i="20"/>
  <c r="DE29" i="20"/>
  <c r="DF29" i="20"/>
  <c r="DG29" i="20"/>
  <c r="DH29" i="20"/>
  <c r="DI29" i="20"/>
  <c r="DJ29" i="20"/>
  <c r="DK29" i="20"/>
  <c r="DL29" i="20"/>
  <c r="DN29" i="20"/>
  <c r="DO29" i="20"/>
  <c r="DP29" i="20"/>
  <c r="DQ29" i="20"/>
  <c r="DR29" i="20"/>
  <c r="DS29" i="20"/>
  <c r="C30" i="20"/>
  <c r="E30" i="20"/>
  <c r="F30" i="20"/>
  <c r="G30" i="20"/>
  <c r="H30" i="20"/>
  <c r="J30" i="20"/>
  <c r="K30" i="20"/>
  <c r="L30" i="20"/>
  <c r="M30" i="20"/>
  <c r="N30" i="20"/>
  <c r="O30" i="20"/>
  <c r="S30" i="20"/>
  <c r="T30" i="20"/>
  <c r="U30" i="20"/>
  <c r="V30" i="20"/>
  <c r="W30" i="20"/>
  <c r="X30" i="20"/>
  <c r="Y30" i="20"/>
  <c r="Z30" i="20"/>
  <c r="AA30" i="20"/>
  <c r="AC30" i="20"/>
  <c r="AE30" i="20"/>
  <c r="AF30" i="20"/>
  <c r="AG30" i="20"/>
  <c r="AH30" i="20"/>
  <c r="AI30" i="20"/>
  <c r="AJ30" i="20"/>
  <c r="AS30" i="20"/>
  <c r="AU30" i="20"/>
  <c r="AV30" i="20"/>
  <c r="AW30" i="20"/>
  <c r="AX30" i="20"/>
  <c r="BB30" i="20"/>
  <c r="BC30" i="20"/>
  <c r="BD30" i="20"/>
  <c r="BE30" i="20"/>
  <c r="BF30" i="20"/>
  <c r="BG30" i="20"/>
  <c r="BI30" i="20"/>
  <c r="BJ30" i="20"/>
  <c r="BL30" i="20"/>
  <c r="BM30" i="20"/>
  <c r="BN30" i="20"/>
  <c r="BO30" i="20"/>
  <c r="BS30" i="20"/>
  <c r="BT30" i="20"/>
  <c r="BU30" i="20"/>
  <c r="BV30" i="20"/>
  <c r="BW30" i="20"/>
  <c r="BY30" i="20"/>
  <c r="CB30" i="20"/>
  <c r="CC30" i="20"/>
  <c r="CD30" i="20"/>
  <c r="CF30" i="20"/>
  <c r="CG30" i="20"/>
  <c r="CI30" i="20"/>
  <c r="CJ30" i="20"/>
  <c r="CL30" i="20"/>
  <c r="CM30" i="20"/>
  <c r="CN30" i="20"/>
  <c r="CP30" i="20"/>
  <c r="CR30" i="20"/>
  <c r="CS30" i="20"/>
  <c r="CT30" i="20"/>
  <c r="CU30" i="20"/>
  <c r="CV30" i="20"/>
  <c r="CW30" i="20"/>
  <c r="CX30" i="20"/>
  <c r="CY30" i="20"/>
  <c r="CZ30" i="20"/>
  <c r="DA30" i="20"/>
  <c r="DB30" i="20"/>
  <c r="DC30" i="20"/>
  <c r="DD30" i="20"/>
  <c r="DE30" i="20"/>
  <c r="DF30" i="20"/>
  <c r="DG30" i="20"/>
  <c r="DH30" i="20"/>
  <c r="DI30" i="20"/>
  <c r="DJ30" i="20"/>
  <c r="DK30" i="20"/>
  <c r="DL30" i="20"/>
  <c r="DN30" i="20"/>
  <c r="DO30" i="20"/>
  <c r="DP30" i="20"/>
  <c r="DQ30" i="20"/>
  <c r="DR30" i="20"/>
  <c r="DS30" i="20"/>
  <c r="C31" i="20"/>
  <c r="E31" i="20"/>
  <c r="F31" i="20"/>
  <c r="G31" i="20"/>
  <c r="H31" i="20"/>
  <c r="J31" i="20"/>
  <c r="K31" i="20"/>
  <c r="L31" i="20"/>
  <c r="M31" i="20"/>
  <c r="N31" i="20"/>
  <c r="O31" i="20"/>
  <c r="S31" i="20"/>
  <c r="T31" i="20"/>
  <c r="U31" i="20"/>
  <c r="V31" i="20"/>
  <c r="W31" i="20"/>
  <c r="X31" i="20"/>
  <c r="Y31" i="20"/>
  <c r="Z31" i="20"/>
  <c r="AA31" i="20"/>
  <c r="AC31" i="20"/>
  <c r="AE31" i="20"/>
  <c r="AF31" i="20"/>
  <c r="AG31" i="20"/>
  <c r="AH31" i="20"/>
  <c r="AI31" i="20"/>
  <c r="AJ31" i="20"/>
  <c r="AS31" i="20"/>
  <c r="AU31" i="20"/>
  <c r="AV31" i="20"/>
  <c r="AW31" i="20"/>
  <c r="AX31" i="20"/>
  <c r="BB31" i="20"/>
  <c r="BC31" i="20"/>
  <c r="BD31" i="20"/>
  <c r="BE31" i="20"/>
  <c r="BF31" i="20"/>
  <c r="BG31" i="20"/>
  <c r="BI31" i="20"/>
  <c r="BJ31" i="20"/>
  <c r="BL31" i="20"/>
  <c r="BM31" i="20"/>
  <c r="BN31" i="20"/>
  <c r="BO31" i="20"/>
  <c r="BS31" i="20"/>
  <c r="BT31" i="20"/>
  <c r="BU31" i="20"/>
  <c r="BV31" i="20"/>
  <c r="BW31" i="20"/>
  <c r="BY31" i="20"/>
  <c r="CB31" i="20"/>
  <c r="CC31" i="20"/>
  <c r="CD31" i="20"/>
  <c r="CF31" i="20"/>
  <c r="CG31" i="20"/>
  <c r="CI31" i="20"/>
  <c r="CJ31" i="20"/>
  <c r="CL31" i="20"/>
  <c r="CM31" i="20"/>
  <c r="CN31" i="20"/>
  <c r="CP31" i="20"/>
  <c r="CR31" i="20"/>
  <c r="CS31" i="20"/>
  <c r="CT31" i="20"/>
  <c r="CU31" i="20"/>
  <c r="CV31" i="20"/>
  <c r="CW31" i="20"/>
  <c r="CX31" i="20"/>
  <c r="CY31" i="20"/>
  <c r="CZ31" i="20"/>
  <c r="DA31" i="20"/>
  <c r="DB31" i="20"/>
  <c r="DC31" i="20"/>
  <c r="DD31" i="20"/>
  <c r="DE31" i="20"/>
  <c r="DF31" i="20"/>
  <c r="DG31" i="20"/>
  <c r="DH31" i="20"/>
  <c r="DI31" i="20"/>
  <c r="DJ31" i="20"/>
  <c r="DK31" i="20"/>
  <c r="DL31" i="20"/>
  <c r="DN31" i="20"/>
  <c r="DO31" i="20"/>
  <c r="DP31" i="20"/>
  <c r="DQ31" i="20"/>
  <c r="DR31" i="20"/>
  <c r="DS31" i="20"/>
  <c r="C32" i="20"/>
  <c r="E32" i="20"/>
  <c r="F32" i="20"/>
  <c r="G32" i="20"/>
  <c r="H32" i="20"/>
  <c r="J32" i="20"/>
  <c r="K32" i="20"/>
  <c r="L32" i="20"/>
  <c r="M32" i="20"/>
  <c r="N32" i="20"/>
  <c r="O32" i="20"/>
  <c r="S32" i="20"/>
  <c r="T32" i="20"/>
  <c r="U32" i="20"/>
  <c r="V32" i="20"/>
  <c r="W32" i="20"/>
  <c r="X32" i="20"/>
  <c r="Y32" i="20"/>
  <c r="Z32" i="20"/>
  <c r="AA32" i="20"/>
  <c r="AC32" i="20"/>
  <c r="AE32" i="20"/>
  <c r="AF32" i="20"/>
  <c r="AG32" i="20"/>
  <c r="AH32" i="20"/>
  <c r="AI32" i="20"/>
  <c r="AJ32" i="20"/>
  <c r="AS32" i="20"/>
  <c r="AU32" i="20"/>
  <c r="AV32" i="20"/>
  <c r="AW32" i="20"/>
  <c r="AX32" i="20"/>
  <c r="BB32" i="20"/>
  <c r="BC32" i="20"/>
  <c r="BD32" i="20"/>
  <c r="BE32" i="20"/>
  <c r="BF32" i="20"/>
  <c r="BG32" i="20"/>
  <c r="BI32" i="20"/>
  <c r="BJ32" i="20"/>
  <c r="BL32" i="20"/>
  <c r="BM32" i="20"/>
  <c r="BN32" i="20"/>
  <c r="BO32" i="20"/>
  <c r="BS32" i="20"/>
  <c r="BT32" i="20"/>
  <c r="BU32" i="20"/>
  <c r="BV32" i="20"/>
  <c r="BW32" i="20"/>
  <c r="BY32" i="20"/>
  <c r="CB32" i="20"/>
  <c r="CC32" i="20"/>
  <c r="CD32" i="20"/>
  <c r="CF32" i="20"/>
  <c r="CG32" i="20"/>
  <c r="CI32" i="20"/>
  <c r="CJ32" i="20"/>
  <c r="CL32" i="20"/>
  <c r="CM32" i="20"/>
  <c r="CN32" i="20"/>
  <c r="CP32" i="20"/>
  <c r="CR32" i="20"/>
  <c r="CS32" i="20"/>
  <c r="CT32" i="20"/>
  <c r="CU32" i="20"/>
  <c r="CV32" i="20"/>
  <c r="CW32" i="20"/>
  <c r="CX32" i="20"/>
  <c r="CY32" i="20"/>
  <c r="CZ32" i="20"/>
  <c r="DA32" i="20"/>
  <c r="DB32" i="20"/>
  <c r="DC32" i="20"/>
  <c r="DD32" i="20"/>
  <c r="DE32" i="20"/>
  <c r="DF32" i="20"/>
  <c r="DG32" i="20"/>
  <c r="DH32" i="20"/>
  <c r="DI32" i="20"/>
  <c r="DJ32" i="20"/>
  <c r="DK32" i="20"/>
  <c r="DL32" i="20"/>
  <c r="DN32" i="20"/>
  <c r="DO32" i="20"/>
  <c r="DP32" i="20"/>
  <c r="DQ32" i="20"/>
  <c r="DR32" i="20"/>
  <c r="DS32" i="20"/>
  <c r="C33" i="20"/>
  <c r="D33" i="20"/>
  <c r="E33" i="20"/>
  <c r="F33" i="20"/>
  <c r="G33" i="20"/>
  <c r="H33" i="20"/>
  <c r="J33" i="20"/>
  <c r="K33" i="20"/>
  <c r="L33" i="20"/>
  <c r="M33" i="20"/>
  <c r="N33" i="20"/>
  <c r="O33" i="20"/>
  <c r="S33" i="20"/>
  <c r="T33" i="20"/>
  <c r="U33" i="20"/>
  <c r="V33" i="20"/>
  <c r="W33" i="20"/>
  <c r="X33" i="20"/>
  <c r="Y33" i="20"/>
  <c r="Z33" i="20"/>
  <c r="AA33" i="20"/>
  <c r="AC33" i="20"/>
  <c r="AE33" i="20"/>
  <c r="AF33" i="20"/>
  <c r="AG33" i="20"/>
  <c r="AH33" i="20"/>
  <c r="AI33" i="20"/>
  <c r="AJ33" i="20"/>
  <c r="AS33" i="20"/>
  <c r="AU33" i="20"/>
  <c r="AV33" i="20"/>
  <c r="AW33" i="20"/>
  <c r="AX33" i="20"/>
  <c r="BB33" i="20"/>
  <c r="BC33" i="20"/>
  <c r="BD33" i="20"/>
  <c r="BE33" i="20"/>
  <c r="BF33" i="20"/>
  <c r="BG33" i="20"/>
  <c r="BI33" i="20"/>
  <c r="BJ33" i="20"/>
  <c r="BL33" i="20"/>
  <c r="BM33" i="20"/>
  <c r="BN33" i="20"/>
  <c r="BO33" i="20"/>
  <c r="BS33" i="20"/>
  <c r="BT33" i="20"/>
  <c r="BU33" i="20"/>
  <c r="BV33" i="20"/>
  <c r="BW33" i="20"/>
  <c r="BY33" i="20"/>
  <c r="CB33" i="20"/>
  <c r="CC33" i="20"/>
  <c r="CD33" i="20"/>
  <c r="CF33" i="20"/>
  <c r="CG33" i="20"/>
  <c r="CI33" i="20"/>
  <c r="CJ33" i="20"/>
  <c r="CL33" i="20"/>
  <c r="CM33" i="20"/>
  <c r="CN33" i="20"/>
  <c r="CP33" i="20"/>
  <c r="CR33" i="20"/>
  <c r="CS33" i="20"/>
  <c r="CT33" i="20"/>
  <c r="CU33" i="20"/>
  <c r="CV33" i="20"/>
  <c r="CW33" i="20"/>
  <c r="CX33" i="20"/>
  <c r="CY33" i="20"/>
  <c r="CZ33" i="20"/>
  <c r="DA33" i="20"/>
  <c r="DB33" i="20"/>
  <c r="DC33" i="20"/>
  <c r="DD33" i="20"/>
  <c r="DE33" i="20"/>
  <c r="DF33" i="20"/>
  <c r="DG33" i="20"/>
  <c r="DH33" i="20"/>
  <c r="DI33" i="20"/>
  <c r="DJ33" i="20"/>
  <c r="DK33" i="20"/>
  <c r="DL33" i="20"/>
  <c r="DN33" i="20"/>
  <c r="DO33" i="20"/>
  <c r="DP33" i="20"/>
  <c r="DQ33" i="20"/>
  <c r="DR33" i="20"/>
  <c r="DS33" i="20"/>
  <c r="C34" i="20"/>
  <c r="D34" i="20"/>
  <c r="E34" i="20"/>
  <c r="F34" i="20"/>
  <c r="G34" i="20"/>
  <c r="H34" i="20"/>
  <c r="J34" i="20"/>
  <c r="K34" i="20"/>
  <c r="L34" i="20"/>
  <c r="M34" i="20"/>
  <c r="N34" i="20"/>
  <c r="O34" i="20"/>
  <c r="S34" i="20"/>
  <c r="T34" i="20"/>
  <c r="U34" i="20"/>
  <c r="V34" i="20"/>
  <c r="W34" i="20"/>
  <c r="X34" i="20"/>
  <c r="Y34" i="20"/>
  <c r="Z34" i="20"/>
  <c r="AA34" i="20"/>
  <c r="AC34" i="20"/>
  <c r="AE34" i="20"/>
  <c r="AF34" i="20"/>
  <c r="AG34" i="20"/>
  <c r="AH34" i="20"/>
  <c r="AI34" i="20"/>
  <c r="AJ34" i="20"/>
  <c r="AS34" i="20"/>
  <c r="AU34" i="20"/>
  <c r="AV34" i="20"/>
  <c r="AW34" i="20"/>
  <c r="AX34" i="20"/>
  <c r="BB34" i="20"/>
  <c r="BC34" i="20"/>
  <c r="BD34" i="20"/>
  <c r="BE34" i="20"/>
  <c r="BF34" i="20"/>
  <c r="BG34" i="20"/>
  <c r="BI34" i="20"/>
  <c r="BJ34" i="20"/>
  <c r="BL34" i="20"/>
  <c r="BM34" i="20"/>
  <c r="BN34" i="20"/>
  <c r="BO34" i="20"/>
  <c r="BS34" i="20"/>
  <c r="BT34" i="20"/>
  <c r="BU34" i="20"/>
  <c r="BV34" i="20"/>
  <c r="BW34" i="20"/>
  <c r="BY34" i="20"/>
  <c r="CB34" i="20"/>
  <c r="CC34" i="20"/>
  <c r="CD34" i="20"/>
  <c r="CF34" i="20"/>
  <c r="CG34" i="20"/>
  <c r="CI34" i="20"/>
  <c r="CJ34" i="20"/>
  <c r="CL34" i="20"/>
  <c r="CM34" i="20"/>
  <c r="CN34" i="20"/>
  <c r="CP34" i="20"/>
  <c r="CR34" i="20"/>
  <c r="CS34" i="20"/>
  <c r="CT34" i="20"/>
  <c r="CU34" i="20"/>
  <c r="CV34" i="20"/>
  <c r="CW34" i="20"/>
  <c r="CX34" i="20"/>
  <c r="CY34" i="20"/>
  <c r="CZ34" i="20"/>
  <c r="DA34" i="20"/>
  <c r="DB34" i="20"/>
  <c r="DC34" i="20"/>
  <c r="DD34" i="20"/>
  <c r="DE34" i="20"/>
  <c r="DF34" i="20"/>
  <c r="DG34" i="20"/>
  <c r="DH34" i="20"/>
  <c r="DI34" i="20"/>
  <c r="DJ34" i="20"/>
  <c r="DK34" i="20"/>
  <c r="DL34" i="20"/>
  <c r="DN34" i="20"/>
  <c r="DO34" i="20"/>
  <c r="DP34" i="20"/>
  <c r="DQ34" i="20"/>
  <c r="DR34" i="20"/>
  <c r="DS34" i="20"/>
  <c r="C36" i="20"/>
  <c r="E36" i="20"/>
  <c r="F36" i="20"/>
  <c r="G36" i="20"/>
  <c r="H36" i="20"/>
  <c r="J36" i="20"/>
  <c r="K36" i="20"/>
  <c r="L36" i="20"/>
  <c r="M36" i="20"/>
  <c r="N36" i="20"/>
  <c r="O36" i="20"/>
  <c r="S36" i="20"/>
  <c r="T36" i="20"/>
  <c r="U36" i="20"/>
  <c r="V36" i="20"/>
  <c r="W36" i="20"/>
  <c r="X36" i="20"/>
  <c r="Y36" i="20"/>
  <c r="Z36" i="20"/>
  <c r="AA36" i="20"/>
  <c r="AC36" i="20"/>
  <c r="AE36" i="20"/>
  <c r="AF36" i="20"/>
  <c r="AG36" i="20"/>
  <c r="AH36" i="20"/>
  <c r="AI36" i="20"/>
  <c r="AJ36" i="20"/>
  <c r="AL36" i="20"/>
  <c r="AS36" i="20"/>
  <c r="AU36" i="20"/>
  <c r="AV36" i="20"/>
  <c r="AW36" i="20"/>
  <c r="AX36" i="20"/>
  <c r="BB36" i="20"/>
  <c r="BC36" i="20"/>
  <c r="BD36" i="20"/>
  <c r="BE36" i="20"/>
  <c r="BF36" i="20"/>
  <c r="BG36" i="20"/>
  <c r="BI36" i="20"/>
  <c r="BJ36" i="20"/>
  <c r="BL36" i="20"/>
  <c r="BM36" i="20"/>
  <c r="BN36" i="20"/>
  <c r="BO36" i="20"/>
  <c r="BS36" i="20"/>
  <c r="BT36" i="20"/>
  <c r="BU36" i="20"/>
  <c r="BV36" i="20"/>
  <c r="BW36" i="20"/>
  <c r="BY36" i="20"/>
  <c r="CB36" i="20"/>
  <c r="CC36" i="20"/>
  <c r="CD36" i="20"/>
  <c r="CF36" i="20"/>
  <c r="CG36" i="20"/>
  <c r="CI36" i="20"/>
  <c r="CJ36" i="20"/>
  <c r="CL36" i="20"/>
  <c r="CM36" i="20"/>
  <c r="CN36" i="20"/>
  <c r="CP36" i="20"/>
  <c r="CR36" i="20"/>
  <c r="CS36" i="20"/>
  <c r="CT36" i="20"/>
  <c r="CU36" i="20"/>
  <c r="CV36" i="20"/>
  <c r="CW36" i="20"/>
  <c r="CX36" i="20"/>
  <c r="CY36" i="20"/>
  <c r="CZ36" i="20"/>
  <c r="DA36" i="20"/>
  <c r="DB36" i="20"/>
  <c r="DC36" i="20"/>
  <c r="DD36" i="20"/>
  <c r="DE36" i="20"/>
  <c r="DF36" i="20"/>
  <c r="DG36" i="20"/>
  <c r="DH36" i="20"/>
  <c r="DI36" i="20"/>
  <c r="DJ36" i="20"/>
  <c r="DK36" i="20"/>
  <c r="DL36" i="20"/>
  <c r="DN36" i="20"/>
  <c r="DO36" i="20"/>
  <c r="DP36" i="20"/>
  <c r="DQ36" i="20"/>
  <c r="DR36" i="20"/>
  <c r="DS36" i="20"/>
  <c r="F37" i="20"/>
  <c r="G37" i="20"/>
  <c r="H37" i="20"/>
  <c r="J37" i="20"/>
  <c r="K37" i="20"/>
  <c r="L37" i="20"/>
  <c r="M37" i="20"/>
  <c r="N37" i="20"/>
  <c r="O37" i="20"/>
  <c r="S37" i="20"/>
  <c r="T37" i="20"/>
  <c r="U37" i="20"/>
  <c r="V37" i="20"/>
  <c r="W37" i="20"/>
  <c r="X37" i="20"/>
  <c r="Y37" i="20"/>
  <c r="Z37" i="20"/>
  <c r="AA37" i="20"/>
  <c r="AC37" i="20"/>
  <c r="AE37" i="20"/>
  <c r="AF37" i="20"/>
  <c r="AG37" i="20"/>
  <c r="AH37" i="20"/>
  <c r="AI37" i="20"/>
  <c r="AJ37" i="20"/>
  <c r="AS37" i="20"/>
  <c r="AU37" i="20"/>
  <c r="AV37" i="20"/>
  <c r="AW37" i="20"/>
  <c r="AX37" i="20"/>
  <c r="BB37" i="20"/>
  <c r="BC37" i="20"/>
  <c r="BD37" i="20"/>
  <c r="BE37" i="20"/>
  <c r="BF37" i="20"/>
  <c r="BG37" i="20"/>
  <c r="BI37" i="20"/>
  <c r="BJ37" i="20"/>
  <c r="BL37" i="20"/>
  <c r="BM37" i="20"/>
  <c r="BN37" i="20"/>
  <c r="BO37" i="20"/>
  <c r="BS37" i="20"/>
  <c r="BT37" i="20"/>
  <c r="BU37" i="20"/>
  <c r="BV37" i="20"/>
  <c r="BW37" i="20"/>
  <c r="BY37" i="20"/>
  <c r="CB37" i="20"/>
  <c r="CC37" i="20"/>
  <c r="CD37" i="20"/>
  <c r="CF37" i="20"/>
  <c r="CG37" i="20"/>
  <c r="CI37" i="20"/>
  <c r="CJ37" i="20"/>
  <c r="CL37" i="20"/>
  <c r="CM37" i="20"/>
  <c r="CN37" i="20"/>
  <c r="CP37" i="20"/>
  <c r="CR37" i="20"/>
  <c r="CS37" i="20"/>
  <c r="CT37" i="20"/>
  <c r="CU37" i="20"/>
  <c r="CV37" i="20"/>
  <c r="CW37" i="20"/>
  <c r="CX37" i="20"/>
  <c r="CY37" i="20"/>
  <c r="CZ37" i="20"/>
  <c r="DA37" i="20"/>
  <c r="DB37" i="20"/>
  <c r="DC37" i="20"/>
  <c r="DD37" i="20"/>
  <c r="DE37" i="20"/>
  <c r="DF37" i="20"/>
  <c r="DG37" i="20"/>
  <c r="DH37" i="20"/>
  <c r="DI37" i="20"/>
  <c r="DJ37" i="20"/>
  <c r="DK37" i="20"/>
  <c r="DL37" i="20"/>
  <c r="DN37" i="20"/>
  <c r="DO37" i="20"/>
  <c r="DP37" i="20"/>
  <c r="DQ37" i="20"/>
  <c r="DR37" i="20"/>
  <c r="DS37" i="20"/>
  <c r="F38" i="20"/>
  <c r="G38" i="20"/>
  <c r="H38" i="20"/>
  <c r="J38" i="20"/>
  <c r="K38" i="20"/>
  <c r="L38" i="20"/>
  <c r="M38" i="20"/>
  <c r="N38" i="20"/>
  <c r="O38" i="20"/>
  <c r="S38" i="20"/>
  <c r="T38" i="20"/>
  <c r="U38" i="20"/>
  <c r="V38" i="20"/>
  <c r="W38" i="20"/>
  <c r="X38" i="20"/>
  <c r="Y38" i="20"/>
  <c r="Z38" i="20"/>
  <c r="AA38" i="20"/>
  <c r="AC38" i="20"/>
  <c r="AE38" i="20"/>
  <c r="AF38" i="20"/>
  <c r="AG38" i="20"/>
  <c r="AH38" i="20"/>
  <c r="AI38" i="20"/>
  <c r="AJ38" i="20"/>
  <c r="AS38" i="20"/>
  <c r="AU38" i="20"/>
  <c r="AV38" i="20"/>
  <c r="AW38" i="20"/>
  <c r="AX38" i="20"/>
  <c r="BB38" i="20"/>
  <c r="BC38" i="20"/>
  <c r="BD38" i="20"/>
  <c r="BE38" i="20"/>
  <c r="BF38" i="20"/>
  <c r="BG38" i="20"/>
  <c r="BI38" i="20"/>
  <c r="BJ38" i="20"/>
  <c r="BL38" i="20"/>
  <c r="BM38" i="20"/>
  <c r="BN38" i="20"/>
  <c r="BO38" i="20"/>
  <c r="BS38" i="20"/>
  <c r="BT38" i="20"/>
  <c r="BU38" i="20"/>
  <c r="BV38" i="20"/>
  <c r="BW38" i="20"/>
  <c r="BY38" i="20"/>
  <c r="CB38" i="20"/>
  <c r="CC38" i="20"/>
  <c r="CD38" i="20"/>
  <c r="CF38" i="20"/>
  <c r="CG38" i="20"/>
  <c r="CI38" i="20"/>
  <c r="CJ38" i="20"/>
  <c r="CL38" i="20"/>
  <c r="CM38" i="20"/>
  <c r="CN38" i="20"/>
  <c r="CP38" i="20"/>
  <c r="CR38" i="20"/>
  <c r="CS38" i="20"/>
  <c r="CT38" i="20"/>
  <c r="CU38" i="20"/>
  <c r="CV38" i="20"/>
  <c r="CW38" i="20"/>
  <c r="CX38" i="20"/>
  <c r="CY38" i="20"/>
  <c r="CZ38" i="20"/>
  <c r="DA38" i="20"/>
  <c r="DB38" i="20"/>
  <c r="DC38" i="20"/>
  <c r="DD38" i="20"/>
  <c r="DE38" i="20"/>
  <c r="DF38" i="20"/>
  <c r="DG38" i="20"/>
  <c r="DH38" i="20"/>
  <c r="DI38" i="20"/>
  <c r="DJ38" i="20"/>
  <c r="DK38" i="20"/>
  <c r="DL38" i="20"/>
  <c r="DN38" i="20"/>
  <c r="DO38" i="20"/>
  <c r="DP38" i="20"/>
  <c r="DQ38" i="20"/>
  <c r="DR38" i="20"/>
  <c r="DS38" i="20"/>
  <c r="C39" i="20"/>
  <c r="E39" i="20"/>
  <c r="F39" i="20"/>
  <c r="G39" i="20"/>
  <c r="H39" i="20"/>
  <c r="J39" i="20"/>
  <c r="K39" i="20"/>
  <c r="L39" i="20"/>
  <c r="M39" i="20"/>
  <c r="N39" i="20"/>
  <c r="O39" i="20"/>
  <c r="S39" i="20"/>
  <c r="T39" i="20"/>
  <c r="U39" i="20"/>
  <c r="V39" i="20"/>
  <c r="W39" i="20"/>
  <c r="X39" i="20"/>
  <c r="Y39" i="20"/>
  <c r="Z39" i="20"/>
  <c r="AA39" i="20"/>
  <c r="AC39" i="20"/>
  <c r="AE39" i="20"/>
  <c r="AF39" i="20"/>
  <c r="AG39" i="20"/>
  <c r="AH39" i="20"/>
  <c r="AI39" i="20"/>
  <c r="AJ39" i="20"/>
  <c r="AS39" i="20"/>
  <c r="AU39" i="20"/>
  <c r="AV39" i="20"/>
  <c r="AW39" i="20"/>
  <c r="AX39" i="20"/>
  <c r="BB39" i="20"/>
  <c r="BC39" i="20"/>
  <c r="BD39" i="20"/>
  <c r="BE39" i="20"/>
  <c r="BF39" i="20"/>
  <c r="BG39" i="20"/>
  <c r="BI39" i="20"/>
  <c r="BJ39" i="20"/>
  <c r="BL39" i="20"/>
  <c r="BM39" i="20"/>
  <c r="BN39" i="20"/>
  <c r="BO39" i="20"/>
  <c r="BS39" i="20"/>
  <c r="BT39" i="20"/>
  <c r="BU39" i="20"/>
  <c r="BV39" i="20"/>
  <c r="BW39" i="20"/>
  <c r="BY39" i="20"/>
  <c r="CB39" i="20"/>
  <c r="CC39" i="20"/>
  <c r="CD39" i="20"/>
  <c r="CF39" i="20"/>
  <c r="CG39" i="20"/>
  <c r="CI39" i="20"/>
  <c r="CJ39" i="20"/>
  <c r="CL39" i="20"/>
  <c r="CM39" i="20"/>
  <c r="CN39" i="20"/>
  <c r="CP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N39" i="20"/>
  <c r="DO39" i="20"/>
  <c r="DP39" i="20"/>
  <c r="DQ39" i="20"/>
  <c r="DR39" i="20"/>
  <c r="DS39" i="20"/>
  <c r="C40" i="20"/>
  <c r="E40" i="20"/>
  <c r="F40" i="20"/>
  <c r="G40" i="20"/>
  <c r="H40" i="20"/>
  <c r="J40" i="20"/>
  <c r="K40" i="20"/>
  <c r="L40" i="20"/>
  <c r="M40" i="20"/>
  <c r="N40" i="20"/>
  <c r="O40" i="20"/>
  <c r="S40" i="20"/>
  <c r="T40" i="20"/>
  <c r="U40" i="20"/>
  <c r="V40" i="20"/>
  <c r="W40" i="20"/>
  <c r="X40" i="20"/>
  <c r="Y40" i="20"/>
  <c r="Z40" i="20"/>
  <c r="AA40" i="20"/>
  <c r="AC40" i="20"/>
  <c r="AE40" i="20"/>
  <c r="AF40" i="20"/>
  <c r="AG40" i="20"/>
  <c r="AH40" i="20"/>
  <c r="AI40" i="20"/>
  <c r="AJ40" i="20"/>
  <c r="AS40" i="20"/>
  <c r="AU40" i="20"/>
  <c r="AV40" i="20"/>
  <c r="AW40" i="20"/>
  <c r="AX40" i="20"/>
  <c r="BB40" i="20"/>
  <c r="BC40" i="20"/>
  <c r="BD40" i="20"/>
  <c r="BE40" i="20"/>
  <c r="BF40" i="20"/>
  <c r="BG40" i="20"/>
  <c r="BI40" i="20"/>
  <c r="BJ40" i="20"/>
  <c r="BL40" i="20"/>
  <c r="BM40" i="20"/>
  <c r="BN40" i="20"/>
  <c r="BO40" i="20"/>
  <c r="BS40" i="20"/>
  <c r="BT40" i="20"/>
  <c r="BU40" i="20"/>
  <c r="BV40" i="20"/>
  <c r="BW40" i="20"/>
  <c r="BY40" i="20"/>
  <c r="CB40" i="20"/>
  <c r="CC40" i="20"/>
  <c r="CD40" i="20"/>
  <c r="CF40" i="20"/>
  <c r="CG40" i="20"/>
  <c r="CI40" i="20"/>
  <c r="CJ40" i="20"/>
  <c r="CL40" i="20"/>
  <c r="CM40" i="20"/>
  <c r="CN40" i="20"/>
  <c r="CP40" i="20"/>
  <c r="CR40" i="20"/>
  <c r="CS40" i="20"/>
  <c r="CT40" i="20"/>
  <c r="CU40" i="20"/>
  <c r="CV40" i="20"/>
  <c r="CW40" i="20"/>
  <c r="CX40" i="20"/>
  <c r="CY40" i="20"/>
  <c r="CZ40" i="20"/>
  <c r="DA40" i="20"/>
  <c r="DB40" i="20"/>
  <c r="DC40" i="20"/>
  <c r="DD40" i="20"/>
  <c r="DE40" i="20"/>
  <c r="DF40" i="20"/>
  <c r="DG40" i="20"/>
  <c r="DH40" i="20"/>
  <c r="DI40" i="20"/>
  <c r="DJ40" i="20"/>
  <c r="DK40" i="20"/>
  <c r="DL40" i="20"/>
  <c r="DN40" i="20"/>
  <c r="DO40" i="20"/>
  <c r="DP40" i="20"/>
  <c r="DQ40" i="20"/>
  <c r="DR40" i="20"/>
  <c r="DS40" i="20"/>
  <c r="C41" i="20"/>
  <c r="E41" i="20"/>
  <c r="F41" i="20"/>
  <c r="G41" i="20"/>
  <c r="H41" i="20"/>
  <c r="J41" i="20"/>
  <c r="K41" i="20"/>
  <c r="L41" i="20"/>
  <c r="M41" i="20"/>
  <c r="N41" i="20"/>
  <c r="O41" i="20"/>
  <c r="S41" i="20"/>
  <c r="T41" i="20"/>
  <c r="U41" i="20"/>
  <c r="V41" i="20"/>
  <c r="W41" i="20"/>
  <c r="X41" i="20"/>
  <c r="Y41" i="20"/>
  <c r="Z41" i="20"/>
  <c r="AA41" i="20"/>
  <c r="AC41" i="20"/>
  <c r="AE41" i="20"/>
  <c r="AF41" i="20"/>
  <c r="AG41" i="20"/>
  <c r="AH41" i="20"/>
  <c r="AI41" i="20"/>
  <c r="AJ41" i="20"/>
  <c r="AS41" i="20"/>
  <c r="AU41" i="20"/>
  <c r="AV41" i="20"/>
  <c r="AW41" i="20"/>
  <c r="AX41" i="20"/>
  <c r="BB41" i="20"/>
  <c r="BC41" i="20"/>
  <c r="BD41" i="20"/>
  <c r="BE41" i="20"/>
  <c r="BF41" i="20"/>
  <c r="BG41" i="20"/>
  <c r="BI41" i="20"/>
  <c r="BJ41" i="20"/>
  <c r="BL41" i="20"/>
  <c r="BM41" i="20"/>
  <c r="BN41" i="20"/>
  <c r="BO41" i="20"/>
  <c r="BS41" i="20"/>
  <c r="BT41" i="20"/>
  <c r="BU41" i="20"/>
  <c r="BV41" i="20"/>
  <c r="BW41" i="20"/>
  <c r="BY41" i="20"/>
  <c r="CB41" i="20"/>
  <c r="CC41" i="20"/>
  <c r="CD41" i="20"/>
  <c r="CF41" i="20"/>
  <c r="CG41" i="20"/>
  <c r="CI41" i="20"/>
  <c r="CJ41" i="20"/>
  <c r="CL41" i="20"/>
  <c r="CM41" i="20"/>
  <c r="CN41" i="20"/>
  <c r="CP41" i="20"/>
  <c r="CR41" i="20"/>
  <c r="CS41" i="20"/>
  <c r="CT41" i="20"/>
  <c r="CU41" i="20"/>
  <c r="CV41" i="20"/>
  <c r="CW41" i="20"/>
  <c r="CX41" i="20"/>
  <c r="CY41" i="20"/>
  <c r="CZ41" i="20"/>
  <c r="DA41" i="20"/>
  <c r="DB41" i="20"/>
  <c r="DC41" i="20"/>
  <c r="DD41" i="20"/>
  <c r="DE41" i="20"/>
  <c r="DF41" i="20"/>
  <c r="DG41" i="20"/>
  <c r="DH41" i="20"/>
  <c r="DI41" i="20"/>
  <c r="DJ41" i="20"/>
  <c r="DK41" i="20"/>
  <c r="DL41" i="20"/>
  <c r="DN41" i="20"/>
  <c r="DO41" i="20"/>
  <c r="DP41" i="20"/>
  <c r="DQ41" i="20"/>
  <c r="DR41" i="20"/>
  <c r="DS41" i="20"/>
  <c r="C42" i="20"/>
  <c r="E42" i="20"/>
  <c r="F42" i="20"/>
  <c r="G42" i="20"/>
  <c r="H42" i="20"/>
  <c r="J42" i="20"/>
  <c r="K42" i="20"/>
  <c r="L42" i="20"/>
  <c r="M42" i="20"/>
  <c r="N42" i="20"/>
  <c r="O42" i="20"/>
  <c r="S42" i="20"/>
  <c r="T42" i="20"/>
  <c r="U42" i="20"/>
  <c r="V42" i="20"/>
  <c r="W42" i="20"/>
  <c r="X42" i="20"/>
  <c r="Y42" i="20"/>
  <c r="Z42" i="20"/>
  <c r="AA42" i="20"/>
  <c r="AC42" i="20"/>
  <c r="AE42" i="20"/>
  <c r="AF42" i="20"/>
  <c r="AG42" i="20"/>
  <c r="AH42" i="20"/>
  <c r="AI42" i="20"/>
  <c r="AJ42" i="20"/>
  <c r="AS42" i="20"/>
  <c r="AU42" i="20"/>
  <c r="AV42" i="20"/>
  <c r="AW42" i="20"/>
  <c r="AX42" i="20"/>
  <c r="BB42" i="20"/>
  <c r="BC42" i="20"/>
  <c r="BD42" i="20"/>
  <c r="BE42" i="20"/>
  <c r="BF42" i="20"/>
  <c r="BG42" i="20"/>
  <c r="BI42" i="20"/>
  <c r="BJ42" i="20"/>
  <c r="BL42" i="20"/>
  <c r="BM42" i="20"/>
  <c r="BN42" i="20"/>
  <c r="BO42" i="20"/>
  <c r="BS42" i="20"/>
  <c r="BT42" i="20"/>
  <c r="BU42" i="20"/>
  <c r="BV42" i="20"/>
  <c r="BW42" i="20"/>
  <c r="BY42" i="20"/>
  <c r="CB42" i="20"/>
  <c r="CC42" i="20"/>
  <c r="CD42" i="20"/>
  <c r="CF42" i="20"/>
  <c r="CG42" i="20"/>
  <c r="CI42" i="20"/>
  <c r="CJ42" i="20"/>
  <c r="CL42" i="20"/>
  <c r="CM42" i="20"/>
  <c r="CN42" i="20"/>
  <c r="CP42" i="20"/>
  <c r="CR42" i="20"/>
  <c r="CS42" i="20"/>
  <c r="CT42" i="20"/>
  <c r="CU42" i="20"/>
  <c r="CV42" i="20"/>
  <c r="CW42" i="20"/>
  <c r="CX42" i="20"/>
  <c r="CY42" i="20"/>
  <c r="CZ42" i="20"/>
  <c r="DA42" i="20"/>
  <c r="DB42" i="20"/>
  <c r="DC42" i="20"/>
  <c r="DD42" i="20"/>
  <c r="DE42" i="20"/>
  <c r="DF42" i="20"/>
  <c r="DG42" i="20"/>
  <c r="DH42" i="20"/>
  <c r="DI42" i="20"/>
  <c r="DJ42" i="20"/>
  <c r="DK42" i="20"/>
  <c r="DL42" i="20"/>
  <c r="DN42" i="20"/>
  <c r="DO42" i="20"/>
  <c r="DP42" i="20"/>
  <c r="DQ42" i="20"/>
  <c r="DR42" i="20"/>
  <c r="DS42" i="20"/>
  <c r="F43" i="20"/>
  <c r="G43" i="20"/>
  <c r="H43" i="20"/>
  <c r="J43" i="20"/>
  <c r="K43" i="20"/>
  <c r="L43" i="20"/>
  <c r="M43" i="20"/>
  <c r="N43" i="20"/>
  <c r="O43" i="20"/>
  <c r="S43" i="20"/>
  <c r="T43" i="20"/>
  <c r="U43" i="20"/>
  <c r="V43" i="20"/>
  <c r="W43" i="20"/>
  <c r="X43" i="20"/>
  <c r="Y43" i="20"/>
  <c r="Z43" i="20"/>
  <c r="AA43" i="20"/>
  <c r="AC43" i="20"/>
  <c r="AE43" i="20"/>
  <c r="AF43" i="20"/>
  <c r="AG43" i="20"/>
  <c r="AH43" i="20"/>
  <c r="AI43" i="20"/>
  <c r="AJ43" i="20"/>
  <c r="AS43" i="20"/>
  <c r="AU43" i="20"/>
  <c r="AV43" i="20"/>
  <c r="AW43" i="20"/>
  <c r="AX43" i="20"/>
  <c r="BB43" i="20"/>
  <c r="BC43" i="20"/>
  <c r="BD43" i="20"/>
  <c r="BE43" i="20"/>
  <c r="BF43" i="20"/>
  <c r="BG43" i="20"/>
  <c r="BI43" i="20"/>
  <c r="BJ43" i="20"/>
  <c r="BL43" i="20"/>
  <c r="BM43" i="20"/>
  <c r="BN43" i="20"/>
  <c r="BO43" i="20"/>
  <c r="BS43" i="20"/>
  <c r="BT43" i="20"/>
  <c r="BU43" i="20"/>
  <c r="BV43" i="20"/>
  <c r="BW43" i="20"/>
  <c r="BY43" i="20"/>
  <c r="CB43" i="20"/>
  <c r="CC43" i="20"/>
  <c r="CD43" i="20"/>
  <c r="CF43" i="20"/>
  <c r="CG43" i="20"/>
  <c r="CI43" i="20"/>
  <c r="CJ43" i="20"/>
  <c r="CL43" i="20"/>
  <c r="CM43" i="20"/>
  <c r="CN43" i="20"/>
  <c r="CP43" i="20"/>
  <c r="CR43" i="20"/>
  <c r="CS43" i="20"/>
  <c r="CT43" i="20"/>
  <c r="CU43" i="20"/>
  <c r="CV43" i="20"/>
  <c r="CW43" i="20"/>
  <c r="CX43" i="20"/>
  <c r="CY43" i="20"/>
  <c r="CZ43" i="20"/>
  <c r="DA43" i="20"/>
  <c r="DB43" i="20"/>
  <c r="DC43" i="20"/>
  <c r="DD43" i="20"/>
  <c r="DE43" i="20"/>
  <c r="DF43" i="20"/>
  <c r="DG43" i="20"/>
  <c r="DH43" i="20"/>
  <c r="DI43" i="20"/>
  <c r="DJ43" i="20"/>
  <c r="DK43" i="20"/>
  <c r="DL43" i="20"/>
  <c r="DN43" i="20"/>
  <c r="DO43" i="20"/>
  <c r="DP43" i="20"/>
  <c r="DQ43" i="20"/>
  <c r="DR43" i="20"/>
  <c r="DS43" i="20"/>
  <c r="C44" i="20"/>
  <c r="E44" i="20"/>
  <c r="F44" i="20"/>
  <c r="G44" i="20"/>
  <c r="H44" i="20"/>
  <c r="J44" i="20"/>
  <c r="K44" i="20"/>
  <c r="L44" i="20"/>
  <c r="M44" i="20"/>
  <c r="N44" i="20"/>
  <c r="O44" i="20"/>
  <c r="S44" i="20"/>
  <c r="T44" i="20"/>
  <c r="U44" i="20"/>
  <c r="V44" i="20"/>
  <c r="W44" i="20"/>
  <c r="X44" i="20"/>
  <c r="Y44" i="20"/>
  <c r="Z44" i="20"/>
  <c r="AA44" i="20"/>
  <c r="AC44" i="20"/>
  <c r="AE44" i="20"/>
  <c r="AF44" i="20"/>
  <c r="AG44" i="20"/>
  <c r="AH44" i="20"/>
  <c r="AI44" i="20"/>
  <c r="AJ44" i="20"/>
  <c r="AL44" i="20"/>
  <c r="AP44" i="20"/>
  <c r="AQ44" i="20"/>
  <c r="AR44" i="20"/>
  <c r="AS44" i="20"/>
  <c r="AU44" i="20"/>
  <c r="AV44" i="20"/>
  <c r="AW44" i="20"/>
  <c r="AX44" i="20"/>
  <c r="BB44" i="20"/>
  <c r="BC44" i="20"/>
  <c r="BD44" i="20"/>
  <c r="BE44" i="20"/>
  <c r="BF44" i="20"/>
  <c r="BG44" i="20"/>
  <c r="BI44" i="20"/>
  <c r="BJ44" i="20"/>
  <c r="BL44" i="20"/>
  <c r="BM44" i="20"/>
  <c r="BN44" i="20"/>
  <c r="BO44" i="20"/>
  <c r="BS44" i="20"/>
  <c r="BT44" i="20"/>
  <c r="BU44" i="20"/>
  <c r="BV44" i="20"/>
  <c r="BW44" i="20"/>
  <c r="BY44" i="20"/>
  <c r="CB44" i="20"/>
  <c r="CC44" i="20"/>
  <c r="CD44" i="20"/>
  <c r="CF44" i="20"/>
  <c r="CG44" i="20"/>
  <c r="CI44" i="20"/>
  <c r="CJ44" i="20"/>
  <c r="CL44" i="20"/>
  <c r="CM44" i="20"/>
  <c r="CN44" i="20"/>
  <c r="CP44" i="20"/>
  <c r="CR44" i="20"/>
  <c r="CS44" i="20"/>
  <c r="CT44" i="20"/>
  <c r="CU44" i="20"/>
  <c r="CV44" i="20"/>
  <c r="CW44" i="20"/>
  <c r="CX44" i="20"/>
  <c r="CY44" i="20"/>
  <c r="CZ44" i="20"/>
  <c r="DA44" i="20"/>
  <c r="DB44" i="20"/>
  <c r="DC44" i="20"/>
  <c r="DD44" i="20"/>
  <c r="DE44" i="20"/>
  <c r="DF44" i="20"/>
  <c r="DG44" i="20"/>
  <c r="DH44" i="20"/>
  <c r="DI44" i="20"/>
  <c r="DJ44" i="20"/>
  <c r="DK44" i="20"/>
  <c r="DL44" i="20"/>
  <c r="DN44" i="20"/>
  <c r="DO44" i="20"/>
  <c r="DP44" i="20"/>
  <c r="DQ44" i="20"/>
  <c r="DR44" i="20"/>
  <c r="DS44" i="20"/>
  <c r="C45" i="20"/>
  <c r="E45" i="20"/>
  <c r="F45" i="20"/>
  <c r="G45" i="20"/>
  <c r="H45" i="20"/>
  <c r="J45" i="20"/>
  <c r="K45" i="20"/>
  <c r="L45" i="20"/>
  <c r="M45" i="20"/>
  <c r="N45" i="20"/>
  <c r="O45" i="20"/>
  <c r="S45" i="20"/>
  <c r="T45" i="20"/>
  <c r="U45" i="20"/>
  <c r="V45" i="20"/>
  <c r="W45" i="20"/>
  <c r="X45" i="20"/>
  <c r="Y45" i="20"/>
  <c r="Z45" i="20"/>
  <c r="AA45" i="20"/>
  <c r="AC45" i="20"/>
  <c r="AE45" i="20"/>
  <c r="AF45" i="20"/>
  <c r="AG45" i="20"/>
  <c r="AH45" i="20"/>
  <c r="AI45" i="20"/>
  <c r="AJ45" i="20"/>
  <c r="AL45" i="20"/>
  <c r="AP45" i="20"/>
  <c r="AQ45" i="20"/>
  <c r="AR45" i="20"/>
  <c r="AS45" i="20"/>
  <c r="AU45" i="20"/>
  <c r="AV45" i="20"/>
  <c r="AW45" i="20"/>
  <c r="AX45" i="20"/>
  <c r="BB45" i="20"/>
  <c r="BC45" i="20"/>
  <c r="BD45" i="20"/>
  <c r="BE45" i="20"/>
  <c r="BF45" i="20"/>
  <c r="BG45" i="20"/>
  <c r="BI45" i="20"/>
  <c r="BJ45" i="20"/>
  <c r="BL45" i="20"/>
  <c r="BM45" i="20"/>
  <c r="BN45" i="20"/>
  <c r="BO45" i="20"/>
  <c r="BS45" i="20"/>
  <c r="BT45" i="20"/>
  <c r="BU45" i="20"/>
  <c r="BV45" i="20"/>
  <c r="BW45" i="20"/>
  <c r="BY45" i="20"/>
  <c r="CB45" i="20"/>
  <c r="CC45" i="20"/>
  <c r="CD45" i="20"/>
  <c r="CF45" i="20"/>
  <c r="CG45" i="20"/>
  <c r="CI45" i="20"/>
  <c r="CJ45" i="20"/>
  <c r="CL45" i="20"/>
  <c r="CM45" i="20"/>
  <c r="CN45" i="20"/>
  <c r="CP45" i="20"/>
  <c r="CR45" i="20"/>
  <c r="CS45" i="20"/>
  <c r="CT45" i="20"/>
  <c r="CU45" i="20"/>
  <c r="CV45" i="20"/>
  <c r="CW45" i="20"/>
  <c r="CX45" i="20"/>
  <c r="CY45" i="20"/>
  <c r="CZ45" i="20"/>
  <c r="DA45" i="20"/>
  <c r="DB45" i="20"/>
  <c r="DC45" i="20"/>
  <c r="DD45" i="20"/>
  <c r="DE45" i="20"/>
  <c r="DF45" i="20"/>
  <c r="DG45" i="20"/>
  <c r="DH45" i="20"/>
  <c r="DI45" i="20"/>
  <c r="DJ45" i="20"/>
  <c r="DK45" i="20"/>
  <c r="DL45" i="20"/>
  <c r="DN45" i="20"/>
  <c r="DO45" i="20"/>
  <c r="DP45" i="20"/>
  <c r="DQ45" i="20"/>
  <c r="DR45" i="20"/>
  <c r="DS45" i="20"/>
  <c r="C46" i="20"/>
  <c r="E46" i="20"/>
  <c r="F46" i="20"/>
  <c r="G46" i="20"/>
  <c r="H46" i="20"/>
  <c r="J46" i="20"/>
  <c r="K46" i="20"/>
  <c r="L46" i="20"/>
  <c r="M46" i="20"/>
  <c r="N46" i="20"/>
  <c r="O46" i="20"/>
  <c r="S46" i="20"/>
  <c r="T46" i="20"/>
  <c r="U46" i="20"/>
  <c r="V46" i="20"/>
  <c r="W46" i="20"/>
  <c r="X46" i="20"/>
  <c r="Y46" i="20"/>
  <c r="Z46" i="20"/>
  <c r="AA46" i="20"/>
  <c r="AC46" i="20"/>
  <c r="AE46" i="20"/>
  <c r="AF46" i="20"/>
  <c r="AG46" i="20"/>
  <c r="AH46" i="20"/>
  <c r="AI46" i="20"/>
  <c r="AJ46" i="20"/>
  <c r="AS46" i="20"/>
  <c r="AU46" i="20"/>
  <c r="AV46" i="20"/>
  <c r="AW46" i="20"/>
  <c r="AX46" i="20"/>
  <c r="BB46" i="20"/>
  <c r="BC46" i="20"/>
  <c r="BD46" i="20"/>
  <c r="BE46" i="20"/>
  <c r="BF46" i="20"/>
  <c r="BG46" i="20"/>
  <c r="BI46" i="20"/>
  <c r="BJ46" i="20"/>
  <c r="BL46" i="20"/>
  <c r="BM46" i="20"/>
  <c r="BN46" i="20"/>
  <c r="BO46" i="20"/>
  <c r="BS46" i="20"/>
  <c r="BT46" i="20"/>
  <c r="BU46" i="20"/>
  <c r="BV46" i="20"/>
  <c r="BW46" i="20"/>
  <c r="BY46" i="20"/>
  <c r="CB46" i="20"/>
  <c r="CC46" i="20"/>
  <c r="CD46" i="20"/>
  <c r="CF46" i="20"/>
  <c r="CG46" i="20"/>
  <c r="CI46" i="20"/>
  <c r="CJ46" i="20"/>
  <c r="CL46" i="20"/>
  <c r="CM46" i="20"/>
  <c r="CN46" i="20"/>
  <c r="CP46" i="20"/>
  <c r="CR46" i="20"/>
  <c r="CS46" i="20"/>
  <c r="CT46" i="20"/>
  <c r="CU46" i="20"/>
  <c r="CV46" i="20"/>
  <c r="CW46" i="20"/>
  <c r="CX46" i="20"/>
  <c r="CY46" i="20"/>
  <c r="CZ46" i="20"/>
  <c r="DA46" i="20"/>
  <c r="DB46" i="20"/>
  <c r="DC46" i="20"/>
  <c r="DD46" i="20"/>
  <c r="DE46" i="20"/>
  <c r="DF46" i="20"/>
  <c r="DG46" i="20"/>
  <c r="DH46" i="20"/>
  <c r="DI46" i="20"/>
  <c r="DJ46" i="20"/>
  <c r="DK46" i="20"/>
  <c r="DL46" i="20"/>
  <c r="DN46" i="20"/>
  <c r="DO46" i="20"/>
  <c r="DP46" i="20"/>
  <c r="DQ46" i="20"/>
  <c r="DR46" i="20"/>
  <c r="DS46" i="20"/>
  <c r="C47" i="20"/>
  <c r="E47" i="20"/>
  <c r="F47" i="20"/>
  <c r="G47" i="20"/>
  <c r="H47" i="20"/>
  <c r="J47" i="20"/>
  <c r="K47" i="20"/>
  <c r="L47" i="20"/>
  <c r="M47" i="20"/>
  <c r="N47" i="20"/>
  <c r="O47" i="20"/>
  <c r="S47" i="20"/>
  <c r="T47" i="20"/>
  <c r="U47" i="20"/>
  <c r="V47" i="20"/>
  <c r="W47" i="20"/>
  <c r="X47" i="20"/>
  <c r="Y47" i="20"/>
  <c r="Z47" i="20"/>
  <c r="AA47" i="20"/>
  <c r="AC47" i="20"/>
  <c r="AE47" i="20"/>
  <c r="AF47" i="20"/>
  <c r="AG47" i="20"/>
  <c r="AH47" i="20"/>
  <c r="AI47" i="20"/>
  <c r="AJ47" i="20"/>
  <c r="AS47" i="20"/>
  <c r="AU47" i="20"/>
  <c r="AV47" i="20"/>
  <c r="AW47" i="20"/>
  <c r="AX47" i="20"/>
  <c r="BB47" i="20"/>
  <c r="BC47" i="20"/>
  <c r="BD47" i="20"/>
  <c r="BE47" i="20"/>
  <c r="BF47" i="20"/>
  <c r="BG47" i="20"/>
  <c r="BI47" i="20"/>
  <c r="BJ47" i="20"/>
  <c r="BL47" i="20"/>
  <c r="BM47" i="20"/>
  <c r="BN47" i="20"/>
  <c r="BO47" i="20"/>
  <c r="BS47" i="20"/>
  <c r="BT47" i="20"/>
  <c r="BU47" i="20"/>
  <c r="BV47" i="20"/>
  <c r="BW47" i="20"/>
  <c r="BY47" i="20"/>
  <c r="CB47" i="20"/>
  <c r="CC47" i="20"/>
  <c r="CD47" i="20"/>
  <c r="CF47" i="20"/>
  <c r="CG47" i="20"/>
  <c r="CI47" i="20"/>
  <c r="CJ47" i="20"/>
  <c r="CL47" i="20"/>
  <c r="CM47" i="20"/>
  <c r="CN47" i="20"/>
  <c r="CP47" i="20"/>
  <c r="CR47" i="20"/>
  <c r="CS47" i="20"/>
  <c r="CT47" i="20"/>
  <c r="CU47" i="20"/>
  <c r="CV47" i="20"/>
  <c r="CW47" i="20"/>
  <c r="CX47" i="20"/>
  <c r="CY47" i="20"/>
  <c r="CZ47" i="20"/>
  <c r="DA47" i="20"/>
  <c r="DB47" i="20"/>
  <c r="DC47" i="20"/>
  <c r="DD47" i="20"/>
  <c r="DE47" i="20"/>
  <c r="DF47" i="20"/>
  <c r="DG47" i="20"/>
  <c r="DH47" i="20"/>
  <c r="DI47" i="20"/>
  <c r="DJ47" i="20"/>
  <c r="DK47" i="20"/>
  <c r="DL47" i="20"/>
  <c r="DN47" i="20"/>
  <c r="DO47" i="20"/>
  <c r="DP47" i="20"/>
  <c r="DQ47" i="20"/>
  <c r="DR47" i="20"/>
  <c r="DS47" i="20"/>
  <c r="C48" i="20"/>
  <c r="E48" i="20"/>
  <c r="F48" i="20"/>
  <c r="G48" i="20"/>
  <c r="H48" i="20"/>
  <c r="J48" i="20"/>
  <c r="K48" i="20"/>
  <c r="L48" i="20"/>
  <c r="M48" i="20"/>
  <c r="N48" i="20"/>
  <c r="O48" i="20"/>
  <c r="S48" i="20"/>
  <c r="T48" i="20"/>
  <c r="U48" i="20"/>
  <c r="V48" i="20"/>
  <c r="W48" i="20"/>
  <c r="X48" i="20"/>
  <c r="Y48" i="20"/>
  <c r="Z48" i="20"/>
  <c r="AA48" i="20"/>
  <c r="AC48" i="20"/>
  <c r="AE48" i="20"/>
  <c r="AF48" i="20"/>
  <c r="AG48" i="20"/>
  <c r="AH48" i="20"/>
  <c r="AI48" i="20"/>
  <c r="AJ48" i="20"/>
  <c r="AL48" i="20"/>
  <c r="AP48" i="20"/>
  <c r="AQ48" i="20"/>
  <c r="AR48" i="20"/>
  <c r="AS48" i="20"/>
  <c r="AU48" i="20"/>
  <c r="AV48" i="20"/>
  <c r="AW48" i="20"/>
  <c r="AX48" i="20"/>
  <c r="BB48" i="20"/>
  <c r="BC48" i="20"/>
  <c r="BD48" i="20"/>
  <c r="BE48" i="20"/>
  <c r="BF48" i="20"/>
  <c r="BG48" i="20"/>
  <c r="BI48" i="20"/>
  <c r="BJ48" i="20"/>
  <c r="BL48" i="20"/>
  <c r="BM48" i="20"/>
  <c r="BN48" i="20"/>
  <c r="BO48" i="20"/>
  <c r="BS48" i="20"/>
  <c r="BT48" i="20"/>
  <c r="BU48" i="20"/>
  <c r="BV48" i="20"/>
  <c r="BW48" i="20"/>
  <c r="BY48" i="20"/>
  <c r="CB48" i="20"/>
  <c r="CC48" i="20"/>
  <c r="CD48" i="20"/>
  <c r="CF48" i="20"/>
  <c r="CG48" i="20"/>
  <c r="CI48" i="20"/>
  <c r="CJ48" i="20"/>
  <c r="CL48" i="20"/>
  <c r="CM48" i="20"/>
  <c r="CN48" i="20"/>
  <c r="CP48" i="20"/>
  <c r="CR48" i="20"/>
  <c r="CS48" i="20"/>
  <c r="CT48" i="20"/>
  <c r="CU48" i="20"/>
  <c r="CV48" i="20"/>
  <c r="CW48" i="20"/>
  <c r="CX48" i="20"/>
  <c r="CY48" i="20"/>
  <c r="CZ48" i="20"/>
  <c r="DA48" i="20"/>
  <c r="DB48" i="20"/>
  <c r="DC48" i="20"/>
  <c r="DD48" i="20"/>
  <c r="DE48" i="20"/>
  <c r="DF48" i="20"/>
  <c r="DG48" i="20"/>
  <c r="DH48" i="20"/>
  <c r="DI48" i="20"/>
  <c r="DJ48" i="20"/>
  <c r="DK48" i="20"/>
  <c r="DL48" i="20"/>
  <c r="DN48" i="20"/>
  <c r="DO48" i="20"/>
  <c r="DP48" i="20"/>
  <c r="DQ48" i="20"/>
  <c r="DR48" i="20"/>
  <c r="DS48" i="20"/>
  <c r="C49" i="20"/>
  <c r="E49" i="20"/>
  <c r="F49" i="20"/>
  <c r="G49" i="20"/>
  <c r="H49" i="20"/>
  <c r="J49" i="20"/>
  <c r="K49" i="20"/>
  <c r="L49" i="20"/>
  <c r="M49" i="20"/>
  <c r="N49" i="20"/>
  <c r="O49" i="20"/>
  <c r="S49" i="20"/>
  <c r="T49" i="20"/>
  <c r="U49" i="20"/>
  <c r="V49" i="20"/>
  <c r="W49" i="20"/>
  <c r="X49" i="20"/>
  <c r="Y49" i="20"/>
  <c r="Z49" i="20"/>
  <c r="AA49" i="20"/>
  <c r="AC49" i="20"/>
  <c r="AE49" i="20"/>
  <c r="AF49" i="20"/>
  <c r="AG49" i="20"/>
  <c r="AH49" i="20"/>
  <c r="AI49" i="20"/>
  <c r="AJ49" i="20"/>
  <c r="AL49" i="20"/>
  <c r="AP49" i="20"/>
  <c r="AQ49" i="20"/>
  <c r="AR49" i="20"/>
  <c r="AS49" i="20"/>
  <c r="AU49" i="20"/>
  <c r="AV49" i="20"/>
  <c r="AW49" i="20"/>
  <c r="AX49" i="20"/>
  <c r="BB49" i="20"/>
  <c r="BC49" i="20"/>
  <c r="BD49" i="20"/>
  <c r="BE49" i="20"/>
  <c r="BF49" i="20"/>
  <c r="BG49" i="20"/>
  <c r="BI49" i="20"/>
  <c r="BJ49" i="20"/>
  <c r="BL49" i="20"/>
  <c r="BM49" i="20"/>
  <c r="BN49" i="20"/>
  <c r="BO49" i="20"/>
  <c r="BS49" i="20"/>
  <c r="BT49" i="20"/>
  <c r="BU49" i="20"/>
  <c r="BV49" i="20"/>
  <c r="BW49" i="20"/>
  <c r="BY49" i="20"/>
  <c r="CB49" i="20"/>
  <c r="CC49" i="20"/>
  <c r="CD49" i="20"/>
  <c r="CF49" i="20"/>
  <c r="CG49" i="20"/>
  <c r="CI49" i="20"/>
  <c r="CJ49" i="20"/>
  <c r="CL49" i="20"/>
  <c r="CM49" i="20"/>
  <c r="CN49" i="20"/>
  <c r="CP49" i="20"/>
  <c r="CR49" i="20"/>
  <c r="CS49" i="20"/>
  <c r="CT49" i="20"/>
  <c r="CU49" i="20"/>
  <c r="CV49" i="20"/>
  <c r="CW49" i="20"/>
  <c r="CX49" i="20"/>
  <c r="CY49" i="20"/>
  <c r="CZ49" i="20"/>
  <c r="DA49" i="20"/>
  <c r="DB49" i="20"/>
  <c r="DC49" i="20"/>
  <c r="DD49" i="20"/>
  <c r="DE49" i="20"/>
  <c r="DF49" i="20"/>
  <c r="DG49" i="20"/>
  <c r="DH49" i="20"/>
  <c r="DI49" i="20"/>
  <c r="DJ49" i="20"/>
  <c r="DK49" i="20"/>
  <c r="DL49" i="20"/>
  <c r="DN49" i="20"/>
  <c r="DO49" i="20"/>
  <c r="DP49" i="20"/>
  <c r="DQ49" i="20"/>
  <c r="DR49" i="20"/>
  <c r="DS49" i="20"/>
  <c r="F50" i="20"/>
  <c r="G50" i="20"/>
  <c r="H50" i="20"/>
  <c r="J50" i="20"/>
  <c r="K50" i="20"/>
  <c r="L50" i="20"/>
  <c r="M50" i="20"/>
  <c r="N50" i="20"/>
  <c r="O50" i="20"/>
  <c r="S50" i="20"/>
  <c r="T50" i="20"/>
  <c r="U50" i="20"/>
  <c r="V50" i="20"/>
  <c r="W50" i="20"/>
  <c r="X50" i="20"/>
  <c r="Y50" i="20"/>
  <c r="Z50" i="20"/>
  <c r="AA50" i="20"/>
  <c r="AC50" i="20"/>
  <c r="AE50" i="20"/>
  <c r="AF50" i="20"/>
  <c r="AG50" i="20"/>
  <c r="AH50" i="20"/>
  <c r="AI50" i="20"/>
  <c r="AJ50" i="20"/>
  <c r="AS50" i="20"/>
  <c r="AU50" i="20"/>
  <c r="AV50" i="20"/>
  <c r="AW50" i="20"/>
  <c r="AX50" i="20"/>
  <c r="BB50" i="20"/>
  <c r="BC50" i="20"/>
  <c r="BD50" i="20"/>
  <c r="BE50" i="20"/>
  <c r="BF50" i="20"/>
  <c r="BG50" i="20"/>
  <c r="BI50" i="20"/>
  <c r="BJ50" i="20"/>
  <c r="BL50" i="20"/>
  <c r="BM50" i="20"/>
  <c r="BN50" i="20"/>
  <c r="BO50" i="20"/>
  <c r="BS50" i="20"/>
  <c r="BT50" i="20"/>
  <c r="BU50" i="20"/>
  <c r="BV50" i="20"/>
  <c r="BW50" i="20"/>
  <c r="BY50" i="20"/>
  <c r="CB50" i="20"/>
  <c r="CC50" i="20"/>
  <c r="CD50" i="20"/>
  <c r="CF50" i="20"/>
  <c r="CG50" i="20"/>
  <c r="CI50" i="20"/>
  <c r="CJ50" i="20"/>
  <c r="CL50" i="20"/>
  <c r="CM50" i="20"/>
  <c r="CN50" i="20"/>
  <c r="CP50" i="20"/>
  <c r="CR50" i="20"/>
  <c r="CS50" i="20"/>
  <c r="CT50" i="20"/>
  <c r="CU50" i="20"/>
  <c r="CV50" i="20"/>
  <c r="CW50" i="20"/>
  <c r="CX50" i="20"/>
  <c r="CY50" i="20"/>
  <c r="CZ50" i="20"/>
  <c r="DA50" i="20"/>
  <c r="DB50" i="20"/>
  <c r="DC50" i="20"/>
  <c r="DD50" i="20"/>
  <c r="DE50" i="20"/>
  <c r="DF50" i="20"/>
  <c r="DG50" i="20"/>
  <c r="DH50" i="20"/>
  <c r="DI50" i="20"/>
  <c r="DJ50" i="20"/>
  <c r="DK50" i="20"/>
  <c r="DL50" i="20"/>
  <c r="DN50" i="20"/>
  <c r="DO50" i="20"/>
  <c r="DP50" i="20"/>
  <c r="DQ50" i="20"/>
  <c r="DR50" i="20"/>
  <c r="DS50" i="20"/>
  <c r="F51" i="20"/>
  <c r="G51" i="20"/>
  <c r="H51" i="20"/>
  <c r="J51" i="20"/>
  <c r="K51" i="20"/>
  <c r="L51" i="20"/>
  <c r="M51" i="20"/>
  <c r="N51" i="20"/>
  <c r="O51" i="20"/>
  <c r="S51" i="20"/>
  <c r="T51" i="20"/>
  <c r="U51" i="20"/>
  <c r="V51" i="20"/>
  <c r="W51" i="20"/>
  <c r="X51" i="20"/>
  <c r="Y51" i="20"/>
  <c r="Z51" i="20"/>
  <c r="AA51" i="20"/>
  <c r="AC51" i="20"/>
  <c r="AE51" i="20"/>
  <c r="AF51" i="20"/>
  <c r="AG51" i="20"/>
  <c r="AH51" i="20"/>
  <c r="AI51" i="20"/>
  <c r="AJ51" i="20"/>
  <c r="AS51" i="20"/>
  <c r="AU51" i="20"/>
  <c r="AV51" i="20"/>
  <c r="AW51" i="20"/>
  <c r="AX51" i="20"/>
  <c r="BB51" i="20"/>
  <c r="BC51" i="20"/>
  <c r="BD51" i="20"/>
  <c r="BE51" i="20"/>
  <c r="BF51" i="20"/>
  <c r="BG51" i="20"/>
  <c r="BI51" i="20"/>
  <c r="BJ51" i="20"/>
  <c r="BL51" i="20"/>
  <c r="BM51" i="20"/>
  <c r="BN51" i="20"/>
  <c r="BO51" i="20"/>
  <c r="BS51" i="20"/>
  <c r="BT51" i="20"/>
  <c r="BU51" i="20"/>
  <c r="BV51" i="20"/>
  <c r="BW51" i="20"/>
  <c r="BY51" i="20"/>
  <c r="CB51" i="20"/>
  <c r="CC51" i="20"/>
  <c r="CD51" i="20"/>
  <c r="CF51" i="20"/>
  <c r="CG51" i="20"/>
  <c r="CI51" i="20"/>
  <c r="CJ51" i="20"/>
  <c r="CL51" i="20"/>
  <c r="CM51" i="20"/>
  <c r="CN51" i="20"/>
  <c r="CP51" i="20"/>
  <c r="CR51" i="20"/>
  <c r="CS51" i="20"/>
  <c r="CT51" i="20"/>
  <c r="CU51" i="20"/>
  <c r="CV51" i="20"/>
  <c r="CW51" i="20"/>
  <c r="CX51" i="20"/>
  <c r="CY51" i="20"/>
  <c r="CZ51" i="20"/>
  <c r="DA51" i="20"/>
  <c r="DB51" i="20"/>
  <c r="DC51" i="20"/>
  <c r="DD51" i="20"/>
  <c r="DE51" i="20"/>
  <c r="DF51" i="20"/>
  <c r="DG51" i="20"/>
  <c r="DH51" i="20"/>
  <c r="DI51" i="20"/>
  <c r="DJ51" i="20"/>
  <c r="DK51" i="20"/>
  <c r="DL51" i="20"/>
  <c r="DN51" i="20"/>
  <c r="DO51" i="20"/>
  <c r="DP51" i="20"/>
  <c r="DQ51" i="20"/>
  <c r="DR51" i="20"/>
  <c r="DS51" i="20"/>
  <c r="F52" i="20"/>
  <c r="G52" i="20"/>
  <c r="H52" i="20"/>
  <c r="J52" i="20"/>
  <c r="K52" i="20"/>
  <c r="L52" i="20"/>
  <c r="M52" i="20"/>
  <c r="N52" i="20"/>
  <c r="O52" i="20"/>
  <c r="S52" i="20"/>
  <c r="T52" i="20"/>
  <c r="U52" i="20"/>
  <c r="V52" i="20"/>
  <c r="W52" i="20"/>
  <c r="X52" i="20"/>
  <c r="Y52" i="20"/>
  <c r="Z52" i="20"/>
  <c r="AA52" i="20"/>
  <c r="AC52" i="20"/>
  <c r="AE52" i="20"/>
  <c r="AF52" i="20"/>
  <c r="AG52" i="20"/>
  <c r="AH52" i="20"/>
  <c r="AI52" i="20"/>
  <c r="AJ52" i="20"/>
  <c r="AS52" i="20"/>
  <c r="AU52" i="20"/>
  <c r="AV52" i="20"/>
  <c r="AW52" i="20"/>
  <c r="AX52" i="20"/>
  <c r="BB52" i="20"/>
  <c r="BC52" i="20"/>
  <c r="BD52" i="20"/>
  <c r="BE52" i="20"/>
  <c r="BF52" i="20"/>
  <c r="BG52" i="20"/>
  <c r="BI52" i="20"/>
  <c r="BJ52" i="20"/>
  <c r="BL52" i="20"/>
  <c r="BM52" i="20"/>
  <c r="BN52" i="20"/>
  <c r="BO52" i="20"/>
  <c r="BS52" i="20"/>
  <c r="BT52" i="20"/>
  <c r="BU52" i="20"/>
  <c r="BV52" i="20"/>
  <c r="BW52" i="20"/>
  <c r="BY52" i="20"/>
  <c r="CB52" i="20"/>
  <c r="CC52" i="20"/>
  <c r="CD52" i="20"/>
  <c r="CF52" i="20"/>
  <c r="CG52" i="20"/>
  <c r="CI52" i="20"/>
  <c r="CJ52" i="20"/>
  <c r="CL52" i="20"/>
  <c r="CM52" i="20"/>
  <c r="CN52" i="20"/>
  <c r="CP52" i="20"/>
  <c r="CR52" i="20"/>
  <c r="CS52" i="20"/>
  <c r="CT52" i="20"/>
  <c r="CU52" i="20"/>
  <c r="CV52" i="20"/>
  <c r="CW52" i="20"/>
  <c r="CX52" i="20"/>
  <c r="CY52" i="20"/>
  <c r="CZ52" i="20"/>
  <c r="DA52" i="20"/>
  <c r="DB52" i="20"/>
  <c r="DC52" i="20"/>
  <c r="DD52" i="20"/>
  <c r="DE52" i="20"/>
  <c r="DF52" i="20"/>
  <c r="DG52" i="20"/>
  <c r="DH52" i="20"/>
  <c r="DI52" i="20"/>
  <c r="DJ52" i="20"/>
  <c r="DK52" i="20"/>
  <c r="DL52" i="20"/>
  <c r="DN52" i="20"/>
  <c r="DO52" i="20"/>
  <c r="DP52" i="20"/>
  <c r="DQ52" i="20"/>
  <c r="DR52" i="20"/>
  <c r="DS52" i="20"/>
  <c r="F53" i="20"/>
  <c r="G53" i="20"/>
  <c r="H53" i="20"/>
  <c r="J53" i="20"/>
  <c r="K53" i="20"/>
  <c r="L53" i="20"/>
  <c r="M53" i="20"/>
  <c r="N53" i="20"/>
  <c r="O53" i="20"/>
  <c r="S53" i="20"/>
  <c r="T53" i="20"/>
  <c r="U53" i="20"/>
  <c r="V53" i="20"/>
  <c r="W53" i="20"/>
  <c r="X53" i="20"/>
  <c r="Y53" i="20"/>
  <c r="Z53" i="20"/>
  <c r="AA53" i="20"/>
  <c r="AC53" i="20"/>
  <c r="AE53" i="20"/>
  <c r="AF53" i="20"/>
  <c r="AG53" i="20"/>
  <c r="AH53" i="20"/>
  <c r="AI53" i="20"/>
  <c r="AJ53" i="20"/>
  <c r="AL53" i="20"/>
  <c r="AP53" i="20"/>
  <c r="AQ53" i="20"/>
  <c r="AR53" i="20"/>
  <c r="AS53" i="20"/>
  <c r="AU53" i="20"/>
  <c r="AV53" i="20"/>
  <c r="AW53" i="20"/>
  <c r="AX53" i="20"/>
  <c r="BB53" i="20"/>
  <c r="BC53" i="20"/>
  <c r="BD53" i="20"/>
  <c r="BE53" i="20"/>
  <c r="BF53" i="20"/>
  <c r="BG53" i="20"/>
  <c r="BI53" i="20"/>
  <c r="BJ53" i="20"/>
  <c r="BL53" i="20"/>
  <c r="BM53" i="20"/>
  <c r="BN53" i="20"/>
  <c r="BO53" i="20"/>
  <c r="BS53" i="20"/>
  <c r="BT53" i="20"/>
  <c r="BU53" i="20"/>
  <c r="BV53" i="20"/>
  <c r="BW53" i="20"/>
  <c r="BY53" i="20"/>
  <c r="CB53" i="20"/>
  <c r="CC53" i="20"/>
  <c r="CD53" i="20"/>
  <c r="CF53" i="20"/>
  <c r="CG53" i="20"/>
  <c r="CI53" i="20"/>
  <c r="CJ53" i="20"/>
  <c r="CL53" i="20"/>
  <c r="CM53" i="20"/>
  <c r="CN53" i="20"/>
  <c r="CP53" i="20"/>
  <c r="CR53" i="20"/>
  <c r="CS53" i="20"/>
  <c r="CT53" i="20"/>
  <c r="CU53" i="20"/>
  <c r="CV53" i="20"/>
  <c r="CW53" i="20"/>
  <c r="CX53" i="20"/>
  <c r="CY53" i="20"/>
  <c r="CZ53" i="20"/>
  <c r="DA53" i="20"/>
  <c r="DB53" i="20"/>
  <c r="DC53" i="20"/>
  <c r="DD53" i="20"/>
  <c r="DE53" i="20"/>
  <c r="DF53" i="20"/>
  <c r="DG53" i="20"/>
  <c r="DH53" i="20"/>
  <c r="DI53" i="20"/>
  <c r="DJ53" i="20"/>
  <c r="DK53" i="20"/>
  <c r="DL53" i="20"/>
  <c r="DN53" i="20"/>
  <c r="DO53" i="20"/>
  <c r="DP53" i="20"/>
  <c r="DQ53" i="20"/>
  <c r="DR53" i="20"/>
  <c r="DS53" i="20"/>
  <c r="F54" i="20"/>
  <c r="G54" i="20"/>
  <c r="H54" i="20"/>
  <c r="J54" i="20"/>
  <c r="K54" i="20"/>
  <c r="L54" i="20"/>
  <c r="M54" i="20"/>
  <c r="N54" i="20"/>
  <c r="O54" i="20"/>
  <c r="S54" i="20"/>
  <c r="T54" i="20"/>
  <c r="U54" i="20"/>
  <c r="V54" i="20"/>
  <c r="W54" i="20"/>
  <c r="X54" i="20"/>
  <c r="Y54" i="20"/>
  <c r="Z54" i="20"/>
  <c r="AA54" i="20"/>
  <c r="AC54" i="20"/>
  <c r="AE54" i="20"/>
  <c r="AF54" i="20"/>
  <c r="AG54" i="20"/>
  <c r="AH54" i="20"/>
  <c r="AI54" i="20"/>
  <c r="AJ54" i="20"/>
  <c r="AS54" i="20"/>
  <c r="AU54" i="20"/>
  <c r="AV54" i="20"/>
  <c r="AW54" i="20"/>
  <c r="AX54" i="20"/>
  <c r="BB54" i="20"/>
  <c r="BC54" i="20"/>
  <c r="BD54" i="20"/>
  <c r="BE54" i="20"/>
  <c r="BF54" i="20"/>
  <c r="BG54" i="20"/>
  <c r="BI54" i="20"/>
  <c r="BJ54" i="20"/>
  <c r="BL54" i="20"/>
  <c r="BM54" i="20"/>
  <c r="BN54" i="20"/>
  <c r="BO54" i="20"/>
  <c r="BS54" i="20"/>
  <c r="BT54" i="20"/>
  <c r="BU54" i="20"/>
  <c r="BV54" i="20"/>
  <c r="BW54" i="20"/>
  <c r="BY54" i="20"/>
  <c r="CB54" i="20"/>
  <c r="CC54" i="20"/>
  <c r="CD54" i="20"/>
  <c r="CF54" i="20"/>
  <c r="CG54" i="20"/>
  <c r="CI54" i="20"/>
  <c r="CJ54" i="20"/>
  <c r="CL54" i="20"/>
  <c r="CM54" i="20"/>
  <c r="CN54" i="20"/>
  <c r="CP54" i="20"/>
  <c r="CR54" i="20"/>
  <c r="CS54" i="20"/>
  <c r="CT54" i="20"/>
  <c r="CU54" i="20"/>
  <c r="CV54" i="20"/>
  <c r="CW54" i="20"/>
  <c r="CX54" i="20"/>
  <c r="CY54" i="20"/>
  <c r="CZ54" i="20"/>
  <c r="DA54" i="20"/>
  <c r="DB54" i="20"/>
  <c r="DC54" i="20"/>
  <c r="DD54" i="20"/>
  <c r="DE54" i="20"/>
  <c r="DF54" i="20"/>
  <c r="DG54" i="20"/>
  <c r="DH54" i="20"/>
  <c r="DI54" i="20"/>
  <c r="DJ54" i="20"/>
  <c r="DK54" i="20"/>
  <c r="DL54" i="20"/>
  <c r="DN54" i="20"/>
  <c r="DO54" i="20"/>
  <c r="DP54" i="20"/>
  <c r="DQ54" i="20"/>
  <c r="DR54" i="20"/>
  <c r="DS54" i="20"/>
  <c r="C55" i="20"/>
  <c r="E55" i="20"/>
  <c r="F55" i="20"/>
  <c r="G55" i="20"/>
  <c r="H55" i="20"/>
  <c r="J55" i="20"/>
  <c r="K55" i="20"/>
  <c r="L55" i="20"/>
  <c r="M55" i="20"/>
  <c r="N55" i="20"/>
  <c r="O55" i="20"/>
  <c r="S55" i="20"/>
  <c r="T55" i="20"/>
  <c r="U55" i="20"/>
  <c r="V55" i="20"/>
  <c r="W55" i="20"/>
  <c r="X55" i="20"/>
  <c r="Y55" i="20"/>
  <c r="Z55" i="20"/>
  <c r="AA55" i="20"/>
  <c r="AC55" i="20"/>
  <c r="AE55" i="20"/>
  <c r="AF55" i="20"/>
  <c r="AG55" i="20"/>
  <c r="AH55" i="20"/>
  <c r="AI55" i="20"/>
  <c r="AJ55" i="20"/>
  <c r="AS55" i="20"/>
  <c r="AU55" i="20"/>
  <c r="AV55" i="20"/>
  <c r="AW55" i="20"/>
  <c r="AX55" i="20"/>
  <c r="BB55" i="20"/>
  <c r="BC55" i="20"/>
  <c r="BD55" i="20"/>
  <c r="BE55" i="20"/>
  <c r="BF55" i="20"/>
  <c r="BG55" i="20"/>
  <c r="BI55" i="20"/>
  <c r="BJ55" i="20"/>
  <c r="BL55" i="20"/>
  <c r="BM55" i="20"/>
  <c r="BN55" i="20"/>
  <c r="BO55" i="20"/>
  <c r="BS55" i="20"/>
  <c r="BT55" i="20"/>
  <c r="BU55" i="20"/>
  <c r="BV55" i="20"/>
  <c r="BW55" i="20"/>
  <c r="BY55" i="20"/>
  <c r="CB55" i="20"/>
  <c r="CC55" i="20"/>
  <c r="CD55" i="20"/>
  <c r="CF55" i="20"/>
  <c r="CG55" i="20"/>
  <c r="CI55" i="20"/>
  <c r="CJ55" i="20"/>
  <c r="CL55" i="20"/>
  <c r="CM55" i="20"/>
  <c r="CN55" i="20"/>
  <c r="CP55" i="20"/>
  <c r="CR55" i="20"/>
  <c r="CS55" i="20"/>
  <c r="CT55" i="20"/>
  <c r="CU55" i="20"/>
  <c r="CV55" i="20"/>
  <c r="CW55" i="20"/>
  <c r="CX55" i="20"/>
  <c r="CY55" i="20"/>
  <c r="CZ55" i="20"/>
  <c r="DA55" i="20"/>
  <c r="DB55" i="20"/>
  <c r="DC55" i="20"/>
  <c r="DD55" i="20"/>
  <c r="DE55" i="20"/>
  <c r="DF55" i="20"/>
  <c r="DG55" i="20"/>
  <c r="DH55" i="20"/>
  <c r="DI55" i="20"/>
  <c r="DJ55" i="20"/>
  <c r="DK55" i="20"/>
  <c r="DL55" i="20"/>
  <c r="DN55" i="20"/>
  <c r="DO55" i="20"/>
  <c r="DP55" i="20"/>
  <c r="DQ55" i="20"/>
  <c r="DR55" i="20"/>
  <c r="DS55" i="20"/>
  <c r="C56" i="20"/>
  <c r="E56" i="20"/>
  <c r="F56" i="20"/>
  <c r="G56" i="20"/>
  <c r="H56" i="20"/>
  <c r="J56" i="20"/>
  <c r="K56" i="20"/>
  <c r="L56" i="20"/>
  <c r="M56" i="20"/>
  <c r="N56" i="20"/>
  <c r="O56" i="20"/>
  <c r="S56" i="20"/>
  <c r="T56" i="20"/>
  <c r="U56" i="20"/>
  <c r="V56" i="20"/>
  <c r="W56" i="20"/>
  <c r="X56" i="20"/>
  <c r="Y56" i="20"/>
  <c r="Z56" i="20"/>
  <c r="AA56" i="20"/>
  <c r="AC56" i="20"/>
  <c r="AE56" i="20"/>
  <c r="AF56" i="20"/>
  <c r="AG56" i="20"/>
  <c r="AH56" i="20"/>
  <c r="AI56" i="20"/>
  <c r="AJ56" i="20"/>
  <c r="AS56" i="20"/>
  <c r="AU56" i="20"/>
  <c r="AV56" i="20"/>
  <c r="AW56" i="20"/>
  <c r="AX56" i="20"/>
  <c r="BB56" i="20"/>
  <c r="BC56" i="20"/>
  <c r="BD56" i="20"/>
  <c r="BE56" i="20"/>
  <c r="BF56" i="20"/>
  <c r="BG56" i="20"/>
  <c r="BI56" i="20"/>
  <c r="BJ56" i="20"/>
  <c r="BL56" i="20"/>
  <c r="BM56" i="20"/>
  <c r="BN56" i="20"/>
  <c r="BO56" i="20"/>
  <c r="BS56" i="20"/>
  <c r="BT56" i="20"/>
  <c r="BU56" i="20"/>
  <c r="BV56" i="20"/>
  <c r="BW56" i="20"/>
  <c r="BY56" i="20"/>
  <c r="CB56" i="20"/>
  <c r="CC56" i="20"/>
  <c r="CD56" i="20"/>
  <c r="CF56" i="20"/>
  <c r="CG56" i="20"/>
  <c r="CI56" i="20"/>
  <c r="CJ56" i="20"/>
  <c r="CL56" i="20"/>
  <c r="CM56" i="20"/>
  <c r="CN56" i="20"/>
  <c r="CP56" i="20"/>
  <c r="CR56" i="20"/>
  <c r="CS56" i="20"/>
  <c r="CT56" i="20"/>
  <c r="CU56" i="20"/>
  <c r="CV56" i="20"/>
  <c r="CW56" i="20"/>
  <c r="CX56" i="20"/>
  <c r="CY56" i="20"/>
  <c r="CZ56" i="20"/>
  <c r="DA56" i="20"/>
  <c r="DB56" i="20"/>
  <c r="DC56" i="20"/>
  <c r="DD56" i="20"/>
  <c r="DE56" i="20"/>
  <c r="DF56" i="20"/>
  <c r="DG56" i="20"/>
  <c r="DH56" i="20"/>
  <c r="DI56" i="20"/>
  <c r="DJ56" i="20"/>
  <c r="DK56" i="20"/>
  <c r="DL56" i="20"/>
  <c r="DN56" i="20"/>
  <c r="DO56" i="20"/>
  <c r="DP56" i="20"/>
  <c r="DQ56" i="20"/>
  <c r="DR56" i="20"/>
  <c r="DS56" i="20"/>
  <c r="C57" i="20"/>
  <c r="D57" i="20"/>
  <c r="F57" i="20"/>
  <c r="G57" i="20"/>
  <c r="H57" i="20"/>
  <c r="J57" i="20"/>
  <c r="K57" i="20"/>
  <c r="L57" i="20"/>
  <c r="M57" i="20"/>
  <c r="N57" i="20"/>
  <c r="O57" i="20"/>
  <c r="S57" i="20"/>
  <c r="T57" i="20"/>
  <c r="U57" i="20"/>
  <c r="V57" i="20"/>
  <c r="W57" i="20"/>
  <c r="X57" i="20"/>
  <c r="Y57" i="20"/>
  <c r="Z57" i="20"/>
  <c r="AA57" i="20"/>
  <c r="AC57" i="20"/>
  <c r="AE57" i="20"/>
  <c r="AF57" i="20"/>
  <c r="AG57" i="20"/>
  <c r="AH57" i="20"/>
  <c r="AI57" i="20"/>
  <c r="AJ57" i="20"/>
  <c r="AS57" i="20"/>
  <c r="AU57" i="20"/>
  <c r="AV57" i="20"/>
  <c r="AW57" i="20"/>
  <c r="AX57" i="20"/>
  <c r="BB57" i="20"/>
  <c r="BC57" i="20"/>
  <c r="BD57" i="20"/>
  <c r="BE57" i="20"/>
  <c r="BF57" i="20"/>
  <c r="BG57" i="20"/>
  <c r="BI57" i="20"/>
  <c r="BJ57" i="20"/>
  <c r="BL57" i="20"/>
  <c r="BM57" i="20"/>
  <c r="BN57" i="20"/>
  <c r="BO57" i="20"/>
  <c r="BS57" i="20"/>
  <c r="BT57" i="20"/>
  <c r="BU57" i="20"/>
  <c r="BV57" i="20"/>
  <c r="BW57" i="20"/>
  <c r="BY57" i="20"/>
  <c r="CB57" i="20"/>
  <c r="CC57" i="20"/>
  <c r="CD57" i="20"/>
  <c r="CF57" i="20"/>
  <c r="CG57" i="20"/>
  <c r="CI57" i="20"/>
  <c r="CJ57" i="20"/>
  <c r="CL57" i="20"/>
  <c r="CM57" i="20"/>
  <c r="CN57" i="20"/>
  <c r="CP57" i="20"/>
  <c r="CR57" i="20"/>
  <c r="CS57" i="20"/>
  <c r="CT57" i="20"/>
  <c r="CU57" i="20"/>
  <c r="CV57" i="20"/>
  <c r="CW57" i="20"/>
  <c r="CX57" i="20"/>
  <c r="CY57" i="20"/>
  <c r="CZ57" i="20"/>
  <c r="DA57" i="20"/>
  <c r="DB57" i="20"/>
  <c r="DC57" i="20"/>
  <c r="DD57" i="20"/>
  <c r="DE57" i="20"/>
  <c r="DF57" i="20"/>
  <c r="DG57" i="20"/>
  <c r="DH57" i="20"/>
  <c r="DI57" i="20"/>
  <c r="DJ57" i="20"/>
  <c r="DK57" i="20"/>
  <c r="DL57" i="20"/>
  <c r="DN57" i="20"/>
  <c r="DO57" i="20"/>
  <c r="DP57" i="20"/>
  <c r="DQ57" i="20"/>
  <c r="DR57" i="20"/>
  <c r="DS57" i="20"/>
  <c r="C58" i="20"/>
  <c r="D58" i="20"/>
  <c r="F58" i="20"/>
  <c r="G58" i="20"/>
  <c r="H58" i="20"/>
  <c r="J58" i="20"/>
  <c r="K58" i="20"/>
  <c r="L58" i="20"/>
  <c r="M58" i="20"/>
  <c r="N58" i="20"/>
  <c r="O58" i="20"/>
  <c r="S58" i="20"/>
  <c r="T58" i="20"/>
  <c r="U58" i="20"/>
  <c r="V58" i="20"/>
  <c r="W58" i="20"/>
  <c r="X58" i="20"/>
  <c r="Y58" i="20"/>
  <c r="Z58" i="20"/>
  <c r="AA58" i="20"/>
  <c r="AC58" i="20"/>
  <c r="AE58" i="20"/>
  <c r="AF58" i="20"/>
  <c r="AG58" i="20"/>
  <c r="AH58" i="20"/>
  <c r="AI58" i="20"/>
  <c r="AJ58" i="20"/>
  <c r="AS58" i="20"/>
  <c r="AU58" i="20"/>
  <c r="AV58" i="20"/>
  <c r="AW58" i="20"/>
  <c r="AX58" i="20"/>
  <c r="BB58" i="20"/>
  <c r="BC58" i="20"/>
  <c r="BD58" i="20"/>
  <c r="BE58" i="20"/>
  <c r="BF58" i="20"/>
  <c r="BG58" i="20"/>
  <c r="BI58" i="20"/>
  <c r="BJ58" i="20"/>
  <c r="BL58" i="20"/>
  <c r="BM58" i="20"/>
  <c r="BN58" i="20"/>
  <c r="BO58" i="20"/>
  <c r="BS58" i="20"/>
  <c r="BT58" i="20"/>
  <c r="BU58" i="20"/>
  <c r="BV58" i="20"/>
  <c r="BW58" i="20"/>
  <c r="BY58" i="20"/>
  <c r="CB58" i="20"/>
  <c r="CC58" i="20"/>
  <c r="CD58" i="20"/>
  <c r="CF58" i="20"/>
  <c r="CG58" i="20"/>
  <c r="CI58" i="20"/>
  <c r="CJ58" i="20"/>
  <c r="CL58" i="20"/>
  <c r="CM58" i="20"/>
  <c r="CN58" i="20"/>
  <c r="CP58" i="20"/>
  <c r="CR58" i="20"/>
  <c r="CS58" i="20"/>
  <c r="CT58" i="20"/>
  <c r="CU58" i="20"/>
  <c r="CV58" i="20"/>
  <c r="CW58" i="20"/>
  <c r="CX58" i="20"/>
  <c r="CY58" i="20"/>
  <c r="CZ58" i="20"/>
  <c r="DA58" i="20"/>
  <c r="DB58" i="20"/>
  <c r="DC58" i="20"/>
  <c r="DD58" i="20"/>
  <c r="DE58" i="20"/>
  <c r="DF58" i="20"/>
  <c r="DG58" i="20"/>
  <c r="DH58" i="20"/>
  <c r="DI58" i="20"/>
  <c r="DJ58" i="20"/>
  <c r="DK58" i="20"/>
  <c r="DL58" i="20"/>
  <c r="DN58" i="20"/>
  <c r="DO58" i="20"/>
  <c r="DP58" i="20"/>
  <c r="DQ58" i="20"/>
  <c r="DR58" i="20"/>
  <c r="DS58" i="20"/>
  <c r="C59" i="20"/>
  <c r="D59" i="20"/>
  <c r="F59" i="20"/>
  <c r="G59" i="20"/>
  <c r="H59" i="20"/>
  <c r="J59" i="20"/>
  <c r="K59" i="20"/>
  <c r="L59" i="20"/>
  <c r="M59" i="20"/>
  <c r="N59" i="20"/>
  <c r="O59" i="20"/>
  <c r="S59" i="20"/>
  <c r="T59" i="20"/>
  <c r="U59" i="20"/>
  <c r="V59" i="20"/>
  <c r="W59" i="20"/>
  <c r="X59" i="20"/>
  <c r="Y59" i="20"/>
  <c r="Z59" i="20"/>
  <c r="AA59" i="20"/>
  <c r="AC59" i="20"/>
  <c r="AE59" i="20"/>
  <c r="AF59" i="20"/>
  <c r="AG59" i="20"/>
  <c r="AH59" i="20"/>
  <c r="AI59" i="20"/>
  <c r="AJ59" i="20"/>
  <c r="AS59" i="20"/>
  <c r="AU59" i="20"/>
  <c r="AV59" i="20"/>
  <c r="AW59" i="20"/>
  <c r="AX59" i="20"/>
  <c r="BB59" i="20"/>
  <c r="BC59" i="20"/>
  <c r="BD59" i="20"/>
  <c r="BE59" i="20"/>
  <c r="BF59" i="20"/>
  <c r="BG59" i="20"/>
  <c r="BI59" i="20"/>
  <c r="BJ59" i="20"/>
  <c r="BL59" i="20"/>
  <c r="BM59" i="20"/>
  <c r="BN59" i="20"/>
  <c r="BO59" i="20"/>
  <c r="BS59" i="20"/>
  <c r="BT59" i="20"/>
  <c r="BU59" i="20"/>
  <c r="BV59" i="20"/>
  <c r="BW59" i="20"/>
  <c r="BY59" i="20"/>
  <c r="CB59" i="20"/>
  <c r="CC59" i="20"/>
  <c r="CD59" i="20"/>
  <c r="CF59" i="20"/>
  <c r="CG59" i="20"/>
  <c r="CI59" i="20"/>
  <c r="CJ59" i="20"/>
  <c r="CL59" i="20"/>
  <c r="CM59" i="20"/>
  <c r="CN59" i="20"/>
  <c r="CP59" i="20"/>
  <c r="CR59" i="20"/>
  <c r="CS59" i="20"/>
  <c r="CT59" i="20"/>
  <c r="CU59" i="20"/>
  <c r="CV59" i="20"/>
  <c r="CW59" i="20"/>
  <c r="CX59" i="20"/>
  <c r="CY59" i="20"/>
  <c r="CZ59" i="20"/>
  <c r="DA59" i="20"/>
  <c r="DB59" i="20"/>
  <c r="DC59" i="20"/>
  <c r="DD59" i="20"/>
  <c r="DE59" i="20"/>
  <c r="DF59" i="20"/>
  <c r="DG59" i="20"/>
  <c r="DH59" i="20"/>
  <c r="DI59" i="20"/>
  <c r="DJ59" i="20"/>
  <c r="DK59" i="20"/>
  <c r="DL59" i="20"/>
  <c r="DN59" i="20"/>
  <c r="DO59" i="20"/>
  <c r="DP59" i="20"/>
  <c r="DQ59" i="20"/>
  <c r="DR59" i="20"/>
  <c r="DS59" i="20"/>
  <c r="C60" i="20"/>
  <c r="D60" i="20"/>
  <c r="F60" i="20"/>
  <c r="G60" i="20"/>
  <c r="H60" i="20"/>
  <c r="J60" i="20"/>
  <c r="K60" i="20"/>
  <c r="L60" i="20"/>
  <c r="M60" i="20"/>
  <c r="N60" i="20"/>
  <c r="O60" i="20"/>
  <c r="S60" i="20"/>
  <c r="T60" i="20"/>
  <c r="U60" i="20"/>
  <c r="V60" i="20"/>
  <c r="W60" i="20"/>
  <c r="X60" i="20"/>
  <c r="Y60" i="20"/>
  <c r="Z60" i="20"/>
  <c r="AA60" i="20"/>
  <c r="AC60" i="20"/>
  <c r="AE60" i="20"/>
  <c r="AF60" i="20"/>
  <c r="AG60" i="20"/>
  <c r="AH60" i="20"/>
  <c r="AI60" i="20"/>
  <c r="AJ60" i="20"/>
  <c r="AS60" i="20"/>
  <c r="AU60" i="20"/>
  <c r="AV60" i="20"/>
  <c r="AW60" i="20"/>
  <c r="AX60" i="20"/>
  <c r="BB60" i="20"/>
  <c r="BC60" i="20"/>
  <c r="BD60" i="20"/>
  <c r="BE60" i="20"/>
  <c r="BF60" i="20"/>
  <c r="BG60" i="20"/>
  <c r="BI60" i="20"/>
  <c r="BJ60" i="20"/>
  <c r="BL60" i="20"/>
  <c r="BM60" i="20"/>
  <c r="BN60" i="20"/>
  <c r="BO60" i="20"/>
  <c r="BS60" i="20"/>
  <c r="BT60" i="20"/>
  <c r="BU60" i="20"/>
  <c r="BV60" i="20"/>
  <c r="BW60" i="20"/>
  <c r="BY60" i="20"/>
  <c r="CB60" i="20"/>
  <c r="CC60" i="20"/>
  <c r="CD60" i="20"/>
  <c r="CF60" i="20"/>
  <c r="CG60" i="20"/>
  <c r="CI60" i="20"/>
  <c r="CJ60" i="20"/>
  <c r="CL60" i="20"/>
  <c r="CM60" i="20"/>
  <c r="CN60" i="20"/>
  <c r="CP60" i="20"/>
  <c r="CR60" i="20"/>
  <c r="CS60" i="20"/>
  <c r="CT60" i="20"/>
  <c r="CU60" i="20"/>
  <c r="CV60" i="20"/>
  <c r="CW60" i="20"/>
  <c r="CX60" i="20"/>
  <c r="CY60" i="20"/>
  <c r="CZ60" i="20"/>
  <c r="DA60" i="20"/>
  <c r="DB60" i="20"/>
  <c r="DC60" i="20"/>
  <c r="DD60" i="20"/>
  <c r="DE60" i="20"/>
  <c r="DF60" i="20"/>
  <c r="DG60" i="20"/>
  <c r="DH60" i="20"/>
  <c r="DI60" i="20"/>
  <c r="DJ60" i="20"/>
  <c r="DK60" i="20"/>
  <c r="DL60" i="20"/>
  <c r="DN60" i="20"/>
  <c r="DO60" i="20"/>
  <c r="DP60" i="20"/>
  <c r="DQ60" i="20"/>
  <c r="DR60" i="20"/>
  <c r="DS60" i="20"/>
  <c r="C61" i="20"/>
  <c r="D61" i="20"/>
  <c r="F61" i="20"/>
  <c r="G61" i="20"/>
  <c r="H61" i="20"/>
  <c r="J61" i="20"/>
  <c r="K61" i="20"/>
  <c r="L61" i="20"/>
  <c r="M61" i="20"/>
  <c r="N61" i="20"/>
  <c r="O61" i="20"/>
  <c r="S61" i="20"/>
  <c r="T61" i="20"/>
  <c r="U61" i="20"/>
  <c r="V61" i="20"/>
  <c r="W61" i="20"/>
  <c r="X61" i="20"/>
  <c r="Y61" i="20"/>
  <c r="Z61" i="20"/>
  <c r="AA61" i="20"/>
  <c r="AC61" i="20"/>
  <c r="AE61" i="20"/>
  <c r="AF61" i="20"/>
  <c r="AG61" i="20"/>
  <c r="AH61" i="20"/>
  <c r="AI61" i="20"/>
  <c r="AJ61" i="20"/>
  <c r="AS61" i="20"/>
  <c r="AU61" i="20"/>
  <c r="AV61" i="20"/>
  <c r="AW61" i="20"/>
  <c r="AX61" i="20"/>
  <c r="BB61" i="20"/>
  <c r="BC61" i="20"/>
  <c r="BD61" i="20"/>
  <c r="BE61" i="20"/>
  <c r="BF61" i="20"/>
  <c r="BG61" i="20"/>
  <c r="BI61" i="20"/>
  <c r="BJ61" i="20"/>
  <c r="BL61" i="20"/>
  <c r="BM61" i="20"/>
  <c r="BN61" i="20"/>
  <c r="BO61" i="20"/>
  <c r="BS61" i="20"/>
  <c r="BT61" i="20"/>
  <c r="BU61" i="20"/>
  <c r="BV61" i="20"/>
  <c r="BW61" i="20"/>
  <c r="BY61" i="20"/>
  <c r="CB61" i="20"/>
  <c r="CC61" i="20"/>
  <c r="CD61" i="20"/>
  <c r="CF61" i="20"/>
  <c r="CG61" i="20"/>
  <c r="CI61" i="20"/>
  <c r="CJ61" i="20"/>
  <c r="CL61" i="20"/>
  <c r="CM61" i="20"/>
  <c r="CN61" i="20"/>
  <c r="CP61" i="20"/>
  <c r="CR61" i="20"/>
  <c r="CS61" i="20"/>
  <c r="CT61" i="20"/>
  <c r="CU61" i="20"/>
  <c r="CV61" i="20"/>
  <c r="CW61" i="20"/>
  <c r="CX61" i="20"/>
  <c r="CY61" i="20"/>
  <c r="CZ61" i="20"/>
  <c r="DA61" i="20"/>
  <c r="DB61" i="20"/>
  <c r="DC61" i="20"/>
  <c r="DD61" i="20"/>
  <c r="DE61" i="20"/>
  <c r="DF61" i="20"/>
  <c r="DG61" i="20"/>
  <c r="DH61" i="20"/>
  <c r="DI61" i="20"/>
  <c r="DJ61" i="20"/>
  <c r="DK61" i="20"/>
  <c r="DL61" i="20"/>
  <c r="DN61" i="20"/>
  <c r="DO61" i="20"/>
  <c r="DP61" i="20"/>
  <c r="DQ61" i="20"/>
  <c r="DR61" i="20"/>
  <c r="DS61" i="20"/>
  <c r="C62" i="20"/>
  <c r="D62" i="20"/>
  <c r="F62" i="20"/>
  <c r="G62" i="20"/>
  <c r="H62" i="20"/>
  <c r="J62" i="20"/>
  <c r="K62" i="20"/>
  <c r="L62" i="20"/>
  <c r="M62" i="20"/>
  <c r="N62" i="20"/>
  <c r="O62" i="20"/>
  <c r="S62" i="20"/>
  <c r="T62" i="20"/>
  <c r="U62" i="20"/>
  <c r="V62" i="20"/>
  <c r="W62" i="20"/>
  <c r="X62" i="20"/>
  <c r="Y62" i="20"/>
  <c r="Z62" i="20"/>
  <c r="AA62" i="20"/>
  <c r="AC62" i="20"/>
  <c r="AE62" i="20"/>
  <c r="AF62" i="20"/>
  <c r="AG62" i="20"/>
  <c r="AH62" i="20"/>
  <c r="AI62" i="20"/>
  <c r="AJ62" i="20"/>
  <c r="AS62" i="20"/>
  <c r="AU62" i="20"/>
  <c r="AV62" i="20"/>
  <c r="AW62" i="20"/>
  <c r="AX62" i="20"/>
  <c r="BB62" i="20"/>
  <c r="BC62" i="20"/>
  <c r="BD62" i="20"/>
  <c r="BE62" i="20"/>
  <c r="BF62" i="20"/>
  <c r="BG62" i="20"/>
  <c r="BI62" i="20"/>
  <c r="BJ62" i="20"/>
  <c r="BL62" i="20"/>
  <c r="BM62" i="20"/>
  <c r="BN62" i="20"/>
  <c r="BO62" i="20"/>
  <c r="BS62" i="20"/>
  <c r="BT62" i="20"/>
  <c r="BU62" i="20"/>
  <c r="BV62" i="20"/>
  <c r="BW62" i="20"/>
  <c r="BY62" i="20"/>
  <c r="CB62" i="20"/>
  <c r="CC62" i="20"/>
  <c r="CD62" i="20"/>
  <c r="CF62" i="20"/>
  <c r="CG62" i="20"/>
  <c r="CI62" i="20"/>
  <c r="CJ62" i="20"/>
  <c r="CL62" i="20"/>
  <c r="CM62" i="20"/>
  <c r="CN62" i="20"/>
  <c r="CP62" i="20"/>
  <c r="CR62" i="20"/>
  <c r="CS62" i="20"/>
  <c r="CT62" i="20"/>
  <c r="CU62" i="20"/>
  <c r="CV62" i="20"/>
  <c r="CW62" i="20"/>
  <c r="CX62" i="20"/>
  <c r="CY62" i="20"/>
  <c r="CZ62" i="20"/>
  <c r="DA62" i="20"/>
  <c r="DB62" i="20"/>
  <c r="DC62" i="20"/>
  <c r="DD62" i="20"/>
  <c r="DE62" i="20"/>
  <c r="DF62" i="20"/>
  <c r="DG62" i="20"/>
  <c r="DH62" i="20"/>
  <c r="DI62" i="20"/>
  <c r="DJ62" i="20"/>
  <c r="DK62" i="20"/>
  <c r="DL62" i="20"/>
  <c r="DN62" i="20"/>
  <c r="DO62" i="20"/>
  <c r="DP62" i="20"/>
  <c r="DQ62" i="20"/>
  <c r="DR62" i="20"/>
  <c r="DS62" i="20"/>
  <c r="C63" i="20"/>
  <c r="D63" i="20"/>
  <c r="F63" i="20"/>
  <c r="G63" i="20"/>
  <c r="H63" i="20"/>
  <c r="J63" i="20"/>
  <c r="K63" i="20"/>
  <c r="L63" i="20"/>
  <c r="M63" i="20"/>
  <c r="N63" i="20"/>
  <c r="O63" i="20"/>
  <c r="S63" i="20"/>
  <c r="T63" i="20"/>
  <c r="U63" i="20"/>
  <c r="V63" i="20"/>
  <c r="W63" i="20"/>
  <c r="X63" i="20"/>
  <c r="Y63" i="20"/>
  <c r="Z63" i="20"/>
  <c r="AA63" i="20"/>
  <c r="AC63" i="20"/>
  <c r="AE63" i="20"/>
  <c r="AF63" i="20"/>
  <c r="AG63" i="20"/>
  <c r="AH63" i="20"/>
  <c r="AI63" i="20"/>
  <c r="AJ63" i="20"/>
  <c r="AS63" i="20"/>
  <c r="AU63" i="20"/>
  <c r="AV63" i="20"/>
  <c r="AW63" i="20"/>
  <c r="AX63" i="20"/>
  <c r="BB63" i="20"/>
  <c r="BC63" i="20"/>
  <c r="BD63" i="20"/>
  <c r="BE63" i="20"/>
  <c r="BF63" i="20"/>
  <c r="BG63" i="20"/>
  <c r="BI63" i="20"/>
  <c r="BJ63" i="20"/>
  <c r="BL63" i="20"/>
  <c r="BM63" i="20"/>
  <c r="BN63" i="20"/>
  <c r="BO63" i="20"/>
  <c r="BS63" i="20"/>
  <c r="BT63" i="20"/>
  <c r="BU63" i="20"/>
  <c r="BV63" i="20"/>
  <c r="BW63" i="20"/>
  <c r="BY63" i="20"/>
  <c r="CB63" i="20"/>
  <c r="CC63" i="20"/>
  <c r="CD63" i="20"/>
  <c r="CF63" i="20"/>
  <c r="CG63" i="20"/>
  <c r="CI63" i="20"/>
  <c r="CJ63" i="20"/>
  <c r="CL63" i="20"/>
  <c r="CM63" i="20"/>
  <c r="CN63" i="20"/>
  <c r="CP63" i="20"/>
  <c r="CR63" i="20"/>
  <c r="CS63" i="20"/>
  <c r="CT63" i="20"/>
  <c r="CU63" i="20"/>
  <c r="CV63" i="20"/>
  <c r="CW63" i="20"/>
  <c r="CX63" i="20"/>
  <c r="CY63" i="20"/>
  <c r="CZ63" i="20"/>
  <c r="DA63" i="20"/>
  <c r="DB63" i="20"/>
  <c r="DC63" i="20"/>
  <c r="DD63" i="20"/>
  <c r="DE63" i="20"/>
  <c r="DF63" i="20"/>
  <c r="DG63" i="20"/>
  <c r="DH63" i="20"/>
  <c r="DI63" i="20"/>
  <c r="DJ63" i="20"/>
  <c r="DK63" i="20"/>
  <c r="DL63" i="20"/>
  <c r="DN63" i="20"/>
  <c r="DO63" i="20"/>
  <c r="DP63" i="20"/>
  <c r="DQ63" i="20"/>
  <c r="DR63" i="20"/>
  <c r="DS63" i="20"/>
  <c r="C64" i="20"/>
  <c r="D64" i="20"/>
  <c r="F64" i="20"/>
  <c r="G64" i="20"/>
  <c r="H64" i="20"/>
  <c r="J64" i="20"/>
  <c r="K64" i="20"/>
  <c r="L64" i="20"/>
  <c r="M64" i="20"/>
  <c r="N64" i="20"/>
  <c r="O64" i="20"/>
  <c r="S64" i="20"/>
  <c r="T64" i="20"/>
  <c r="U64" i="20"/>
  <c r="V64" i="20"/>
  <c r="W64" i="20"/>
  <c r="X64" i="20"/>
  <c r="Y64" i="20"/>
  <c r="Z64" i="20"/>
  <c r="AA64" i="20"/>
  <c r="AC64" i="20"/>
  <c r="AE64" i="20"/>
  <c r="AF64" i="20"/>
  <c r="AG64" i="20"/>
  <c r="AH64" i="20"/>
  <c r="AI64" i="20"/>
  <c r="AJ64" i="20"/>
  <c r="AS64" i="20"/>
  <c r="AU64" i="20"/>
  <c r="AV64" i="20"/>
  <c r="AW64" i="20"/>
  <c r="AX64" i="20"/>
  <c r="BB64" i="20"/>
  <c r="BC64" i="20"/>
  <c r="BD64" i="20"/>
  <c r="BE64" i="20"/>
  <c r="BF64" i="20"/>
  <c r="BG64" i="20"/>
  <c r="BI64" i="20"/>
  <c r="BJ64" i="20"/>
  <c r="BL64" i="20"/>
  <c r="BM64" i="20"/>
  <c r="BN64" i="20"/>
  <c r="BO64" i="20"/>
  <c r="BS64" i="20"/>
  <c r="BT64" i="20"/>
  <c r="BU64" i="20"/>
  <c r="BV64" i="20"/>
  <c r="BW64" i="20"/>
  <c r="BY64" i="20"/>
  <c r="CB64" i="20"/>
  <c r="CC64" i="20"/>
  <c r="CD64" i="20"/>
  <c r="CF64" i="20"/>
  <c r="CG64" i="20"/>
  <c r="CI64" i="20"/>
  <c r="CJ64" i="20"/>
  <c r="CL64" i="20"/>
  <c r="CM64" i="20"/>
  <c r="CN64" i="20"/>
  <c r="CP64" i="20"/>
  <c r="CR64" i="20"/>
  <c r="CS64" i="20"/>
  <c r="CT64" i="20"/>
  <c r="CU64" i="20"/>
  <c r="CV64" i="20"/>
  <c r="CW64" i="20"/>
  <c r="CX64" i="20"/>
  <c r="CY64" i="20"/>
  <c r="CZ64" i="20"/>
  <c r="DA64" i="20"/>
  <c r="DB64" i="20"/>
  <c r="DC64" i="20"/>
  <c r="DD64" i="20"/>
  <c r="DE64" i="20"/>
  <c r="DF64" i="20"/>
  <c r="DG64" i="20"/>
  <c r="DH64" i="20"/>
  <c r="DI64" i="20"/>
  <c r="DJ64" i="20"/>
  <c r="DK64" i="20"/>
  <c r="DL64" i="20"/>
  <c r="DN64" i="20"/>
  <c r="DO64" i="20"/>
  <c r="DP64" i="20"/>
  <c r="DQ64" i="20"/>
  <c r="DR64" i="20"/>
  <c r="DS64" i="20"/>
  <c r="C65" i="20"/>
  <c r="D65" i="20"/>
  <c r="F65" i="20"/>
  <c r="G65" i="20"/>
  <c r="H65" i="20"/>
  <c r="J65" i="20"/>
  <c r="K65" i="20"/>
  <c r="L65" i="20"/>
  <c r="M65" i="20"/>
  <c r="N65" i="20"/>
  <c r="O65" i="20"/>
  <c r="S65" i="20"/>
  <c r="T65" i="20"/>
  <c r="U65" i="20"/>
  <c r="V65" i="20"/>
  <c r="W65" i="20"/>
  <c r="X65" i="20"/>
  <c r="Y65" i="20"/>
  <c r="Z65" i="20"/>
  <c r="AA65" i="20"/>
  <c r="AC65" i="20"/>
  <c r="AE65" i="20"/>
  <c r="AF65" i="20"/>
  <c r="AG65" i="20"/>
  <c r="AH65" i="20"/>
  <c r="AI65" i="20"/>
  <c r="AJ65" i="20"/>
  <c r="AS65" i="20"/>
  <c r="AU65" i="20"/>
  <c r="AV65" i="20"/>
  <c r="AW65" i="20"/>
  <c r="AX65" i="20"/>
  <c r="BB65" i="20"/>
  <c r="BC65" i="20"/>
  <c r="BD65" i="20"/>
  <c r="BE65" i="20"/>
  <c r="BF65" i="20"/>
  <c r="BG65" i="20"/>
  <c r="BI65" i="20"/>
  <c r="BJ65" i="20"/>
  <c r="BL65" i="20"/>
  <c r="BM65" i="20"/>
  <c r="BN65" i="20"/>
  <c r="BO65" i="20"/>
  <c r="BS65" i="20"/>
  <c r="BT65" i="20"/>
  <c r="BU65" i="20"/>
  <c r="BV65" i="20"/>
  <c r="BW65" i="20"/>
  <c r="BY65" i="20"/>
  <c r="CB65" i="20"/>
  <c r="CC65" i="20"/>
  <c r="CD65" i="20"/>
  <c r="CF65" i="20"/>
  <c r="CG65" i="20"/>
  <c r="CI65" i="20"/>
  <c r="CJ65" i="20"/>
  <c r="CL65" i="20"/>
  <c r="CM65" i="20"/>
  <c r="CN65" i="20"/>
  <c r="CP65" i="20"/>
  <c r="CR65" i="20"/>
  <c r="CS65" i="20"/>
  <c r="CT65" i="20"/>
  <c r="CU65" i="20"/>
  <c r="CV65" i="20"/>
  <c r="CW65" i="20"/>
  <c r="CX65" i="20"/>
  <c r="CY65" i="20"/>
  <c r="CZ65" i="20"/>
  <c r="DA65" i="20"/>
  <c r="DB65" i="20"/>
  <c r="DC65" i="20"/>
  <c r="DD65" i="20"/>
  <c r="DE65" i="20"/>
  <c r="DF65" i="20"/>
  <c r="DG65" i="20"/>
  <c r="DH65" i="20"/>
  <c r="DI65" i="20"/>
  <c r="DJ65" i="20"/>
  <c r="DK65" i="20"/>
  <c r="DL65" i="20"/>
  <c r="DN65" i="20"/>
  <c r="DO65" i="20"/>
  <c r="DP65" i="20"/>
  <c r="DQ65" i="20"/>
  <c r="DR65" i="20"/>
  <c r="DS65" i="20"/>
  <c r="C66" i="20"/>
  <c r="D66" i="20"/>
  <c r="F66" i="20"/>
  <c r="G66" i="20"/>
  <c r="H66" i="20"/>
  <c r="J66" i="20"/>
  <c r="K66" i="20"/>
  <c r="L66" i="20"/>
  <c r="M66" i="20"/>
  <c r="N66" i="20"/>
  <c r="O66" i="20"/>
  <c r="S66" i="20"/>
  <c r="T66" i="20"/>
  <c r="U66" i="20"/>
  <c r="V66" i="20"/>
  <c r="W66" i="20"/>
  <c r="X66" i="20"/>
  <c r="Y66" i="20"/>
  <c r="Z66" i="20"/>
  <c r="AA66" i="20"/>
  <c r="AC66" i="20"/>
  <c r="AE66" i="20"/>
  <c r="AF66" i="20"/>
  <c r="AG66" i="20"/>
  <c r="AH66" i="20"/>
  <c r="AI66" i="20"/>
  <c r="AJ66" i="20"/>
  <c r="AS66" i="20"/>
  <c r="AU66" i="20"/>
  <c r="AV66" i="20"/>
  <c r="AW66" i="20"/>
  <c r="AX66" i="20"/>
  <c r="BB66" i="20"/>
  <c r="BC66" i="20"/>
  <c r="BD66" i="20"/>
  <c r="BE66" i="20"/>
  <c r="BF66" i="20"/>
  <c r="BG66" i="20"/>
  <c r="BI66" i="20"/>
  <c r="BJ66" i="20"/>
  <c r="BL66" i="20"/>
  <c r="BM66" i="20"/>
  <c r="BN66" i="20"/>
  <c r="BO66" i="20"/>
  <c r="BS66" i="20"/>
  <c r="BT66" i="20"/>
  <c r="BU66" i="20"/>
  <c r="BV66" i="20"/>
  <c r="BW66" i="20"/>
  <c r="BY66" i="20"/>
  <c r="CB66" i="20"/>
  <c r="CC66" i="20"/>
  <c r="CD66" i="20"/>
  <c r="CF66" i="20"/>
  <c r="CG66" i="20"/>
  <c r="CI66" i="20"/>
  <c r="CJ66" i="20"/>
  <c r="CL66" i="20"/>
  <c r="CM66" i="20"/>
  <c r="CN66" i="20"/>
  <c r="CP66" i="20"/>
  <c r="CR66" i="20"/>
  <c r="CS66" i="20"/>
  <c r="CT66" i="20"/>
  <c r="CU66" i="20"/>
  <c r="CV66" i="20"/>
  <c r="CW66" i="20"/>
  <c r="CX66" i="20"/>
  <c r="CY66" i="20"/>
  <c r="CZ66" i="20"/>
  <c r="DA66" i="20"/>
  <c r="DB66" i="20"/>
  <c r="DC66" i="20"/>
  <c r="DD66" i="20"/>
  <c r="DE66" i="20"/>
  <c r="DF66" i="20"/>
  <c r="DG66" i="20"/>
  <c r="DH66" i="20"/>
  <c r="DI66" i="20"/>
  <c r="DJ66" i="20"/>
  <c r="DK66" i="20"/>
  <c r="DL66" i="20"/>
  <c r="DN66" i="20"/>
  <c r="DO66" i="20"/>
  <c r="DP66" i="20"/>
  <c r="DQ66" i="20"/>
  <c r="DR66" i="20"/>
  <c r="DS66" i="20"/>
  <c r="C67" i="20"/>
  <c r="D67" i="20"/>
  <c r="F67" i="20"/>
  <c r="G67" i="20"/>
  <c r="H67" i="20"/>
  <c r="J67" i="20"/>
  <c r="K67" i="20"/>
  <c r="L67" i="20"/>
  <c r="M67" i="20"/>
  <c r="N67" i="20"/>
  <c r="O67" i="20"/>
  <c r="S67" i="20"/>
  <c r="T67" i="20"/>
  <c r="U67" i="20"/>
  <c r="V67" i="20"/>
  <c r="W67" i="20"/>
  <c r="X67" i="20"/>
  <c r="Y67" i="20"/>
  <c r="Z67" i="20"/>
  <c r="AA67" i="20"/>
  <c r="AC67" i="20"/>
  <c r="AE67" i="20"/>
  <c r="AF67" i="20"/>
  <c r="AG67" i="20"/>
  <c r="AH67" i="20"/>
  <c r="AI67" i="20"/>
  <c r="AJ67" i="20"/>
  <c r="AS67" i="20"/>
  <c r="AU67" i="20"/>
  <c r="AV67" i="20"/>
  <c r="AW67" i="20"/>
  <c r="AX67" i="20"/>
  <c r="BB67" i="20"/>
  <c r="BC67" i="20"/>
  <c r="BD67" i="20"/>
  <c r="BE67" i="20"/>
  <c r="BF67" i="20"/>
  <c r="BG67" i="20"/>
  <c r="BI67" i="20"/>
  <c r="BJ67" i="20"/>
  <c r="BL67" i="20"/>
  <c r="BM67" i="20"/>
  <c r="BN67" i="20"/>
  <c r="BO67" i="20"/>
  <c r="BS67" i="20"/>
  <c r="BT67" i="20"/>
  <c r="BU67" i="20"/>
  <c r="BV67" i="20"/>
  <c r="BW67" i="20"/>
  <c r="BY67" i="20"/>
  <c r="CB67" i="20"/>
  <c r="CC67" i="20"/>
  <c r="CD67" i="20"/>
  <c r="CF67" i="20"/>
  <c r="CG67" i="20"/>
  <c r="CI67" i="20"/>
  <c r="CJ67" i="20"/>
  <c r="CL67" i="20"/>
  <c r="CM67" i="20"/>
  <c r="CN67" i="20"/>
  <c r="CP67" i="20"/>
  <c r="CR67" i="20"/>
  <c r="CS67" i="20"/>
  <c r="CT67" i="20"/>
  <c r="CU67" i="20"/>
  <c r="CV67" i="20"/>
  <c r="CW67" i="20"/>
  <c r="CX67" i="20"/>
  <c r="CY67" i="20"/>
  <c r="CZ67" i="20"/>
  <c r="DA67" i="20"/>
  <c r="DB67" i="20"/>
  <c r="DC67" i="20"/>
  <c r="DD67" i="20"/>
  <c r="DE67" i="20"/>
  <c r="DF67" i="20"/>
  <c r="DG67" i="20"/>
  <c r="DH67" i="20"/>
  <c r="DI67" i="20"/>
  <c r="DJ67" i="20"/>
  <c r="DK67" i="20"/>
  <c r="DL67" i="20"/>
  <c r="DN67" i="20"/>
  <c r="DO67" i="20"/>
  <c r="DP67" i="20"/>
  <c r="DQ67" i="20"/>
  <c r="DR67" i="20"/>
  <c r="DS67" i="20"/>
  <c r="C68" i="20"/>
  <c r="D68" i="20"/>
  <c r="F68" i="20"/>
  <c r="G68" i="20"/>
  <c r="H68" i="20"/>
  <c r="J68" i="20"/>
  <c r="K68" i="20"/>
  <c r="L68" i="20"/>
  <c r="M68" i="20"/>
  <c r="N68" i="20"/>
  <c r="O68" i="20"/>
  <c r="S68" i="20"/>
  <c r="T68" i="20"/>
  <c r="U68" i="20"/>
  <c r="V68" i="20"/>
  <c r="W68" i="20"/>
  <c r="X68" i="20"/>
  <c r="Y68" i="20"/>
  <c r="Z68" i="20"/>
  <c r="AA68" i="20"/>
  <c r="AC68" i="20"/>
  <c r="AE68" i="20"/>
  <c r="AF68" i="20"/>
  <c r="AG68" i="20"/>
  <c r="AH68" i="20"/>
  <c r="AI68" i="20"/>
  <c r="AJ68" i="20"/>
  <c r="AS68" i="20"/>
  <c r="AU68" i="20"/>
  <c r="AV68" i="20"/>
  <c r="AW68" i="20"/>
  <c r="AX68" i="20"/>
  <c r="BB68" i="20"/>
  <c r="BC68" i="20"/>
  <c r="BD68" i="20"/>
  <c r="BE68" i="20"/>
  <c r="BF68" i="20"/>
  <c r="BG68" i="20"/>
  <c r="BI68" i="20"/>
  <c r="BJ68" i="20"/>
  <c r="BL68" i="20"/>
  <c r="BM68" i="20"/>
  <c r="BN68" i="20"/>
  <c r="BO68" i="20"/>
  <c r="BS68" i="20"/>
  <c r="BT68" i="20"/>
  <c r="BU68" i="20"/>
  <c r="BV68" i="20"/>
  <c r="BW68" i="20"/>
  <c r="BY68" i="20"/>
  <c r="CB68" i="20"/>
  <c r="CC68" i="20"/>
  <c r="CD68" i="20"/>
  <c r="CF68" i="20"/>
  <c r="CG68" i="20"/>
  <c r="CI68" i="20"/>
  <c r="CJ68" i="20"/>
  <c r="CL68" i="20"/>
  <c r="CM68" i="20"/>
  <c r="CN68" i="20"/>
  <c r="CP68" i="20"/>
  <c r="CR68" i="20"/>
  <c r="CS68" i="20"/>
  <c r="CT68" i="20"/>
  <c r="CU68" i="20"/>
  <c r="CV68" i="20"/>
  <c r="CW68" i="20"/>
  <c r="CX68" i="20"/>
  <c r="CY68" i="20"/>
  <c r="CZ68" i="20"/>
  <c r="DA68" i="20"/>
  <c r="DB68" i="20"/>
  <c r="DC68" i="20"/>
  <c r="DD68" i="20"/>
  <c r="DE68" i="20"/>
  <c r="DF68" i="20"/>
  <c r="DG68" i="20"/>
  <c r="DH68" i="20"/>
  <c r="DI68" i="20"/>
  <c r="DJ68" i="20"/>
  <c r="DK68" i="20"/>
  <c r="DL68" i="20"/>
  <c r="DN68" i="20"/>
  <c r="DO68" i="20"/>
  <c r="DP68" i="20"/>
  <c r="DQ68" i="20"/>
  <c r="DR68" i="20"/>
  <c r="DS68" i="20"/>
  <c r="C69" i="20"/>
  <c r="D69" i="20"/>
  <c r="F69" i="20"/>
  <c r="G69" i="20"/>
  <c r="H69" i="20"/>
  <c r="J69" i="20"/>
  <c r="K69" i="20"/>
  <c r="L69" i="20"/>
  <c r="M69" i="20"/>
  <c r="N69" i="20"/>
  <c r="O69" i="20"/>
  <c r="S69" i="20"/>
  <c r="T69" i="20"/>
  <c r="U69" i="20"/>
  <c r="V69" i="20"/>
  <c r="W69" i="20"/>
  <c r="X69" i="20"/>
  <c r="Y69" i="20"/>
  <c r="Z69" i="20"/>
  <c r="AA69" i="20"/>
  <c r="AC69" i="20"/>
  <c r="AE69" i="20"/>
  <c r="AF69" i="20"/>
  <c r="AG69" i="20"/>
  <c r="AH69" i="20"/>
  <c r="AI69" i="20"/>
  <c r="AJ69" i="20"/>
  <c r="AS69" i="20"/>
  <c r="AU69" i="20"/>
  <c r="AV69" i="20"/>
  <c r="AW69" i="20"/>
  <c r="AX69" i="20"/>
  <c r="BB69" i="20"/>
  <c r="BC69" i="20"/>
  <c r="BD69" i="20"/>
  <c r="BE69" i="20"/>
  <c r="BF69" i="20"/>
  <c r="BG69" i="20"/>
  <c r="BI69" i="20"/>
  <c r="BJ69" i="20"/>
  <c r="BL69" i="20"/>
  <c r="BM69" i="20"/>
  <c r="BN69" i="20"/>
  <c r="BO69" i="20"/>
  <c r="BS69" i="20"/>
  <c r="BT69" i="20"/>
  <c r="BU69" i="20"/>
  <c r="BV69" i="20"/>
  <c r="BW69" i="20"/>
  <c r="BY69" i="20"/>
  <c r="CB69" i="20"/>
  <c r="CC69" i="20"/>
  <c r="CD69" i="20"/>
  <c r="CF69" i="20"/>
  <c r="CG69" i="20"/>
  <c r="CI69" i="20"/>
  <c r="CJ69" i="20"/>
  <c r="CL69" i="20"/>
  <c r="CM69" i="20"/>
  <c r="CN69" i="20"/>
  <c r="CP69" i="20"/>
  <c r="CR69" i="20"/>
  <c r="CS69" i="20"/>
  <c r="CT69" i="20"/>
  <c r="CU69" i="20"/>
  <c r="CV69" i="20"/>
  <c r="CW69" i="20"/>
  <c r="CX69" i="20"/>
  <c r="CY69" i="20"/>
  <c r="CZ69" i="20"/>
  <c r="DA69" i="20"/>
  <c r="DB69" i="20"/>
  <c r="DC69" i="20"/>
  <c r="DD69" i="20"/>
  <c r="DE69" i="20"/>
  <c r="DF69" i="20"/>
  <c r="DG69" i="20"/>
  <c r="DH69" i="20"/>
  <c r="DI69" i="20"/>
  <c r="DJ69" i="20"/>
  <c r="DK69" i="20"/>
  <c r="DL69" i="20"/>
  <c r="DN69" i="20"/>
  <c r="DO69" i="20"/>
  <c r="DP69" i="20"/>
  <c r="DQ69" i="20"/>
  <c r="DR69" i="20"/>
  <c r="DS69" i="20"/>
  <c r="C70" i="20"/>
  <c r="D70" i="20"/>
  <c r="F70" i="20"/>
  <c r="G70" i="20"/>
  <c r="H70" i="20"/>
  <c r="J70" i="20"/>
  <c r="K70" i="20"/>
  <c r="L70" i="20"/>
  <c r="M70" i="20"/>
  <c r="N70" i="20"/>
  <c r="O70" i="20"/>
  <c r="S70" i="20"/>
  <c r="T70" i="20"/>
  <c r="U70" i="20"/>
  <c r="V70" i="20"/>
  <c r="W70" i="20"/>
  <c r="X70" i="20"/>
  <c r="Y70" i="20"/>
  <c r="Z70" i="20"/>
  <c r="AA70" i="20"/>
  <c r="AC70" i="20"/>
  <c r="AE70" i="20"/>
  <c r="AF70" i="20"/>
  <c r="AG70" i="20"/>
  <c r="AH70" i="20"/>
  <c r="AI70" i="20"/>
  <c r="AJ70" i="20"/>
  <c r="AS70" i="20"/>
  <c r="AU70" i="20"/>
  <c r="AV70" i="20"/>
  <c r="AW70" i="20"/>
  <c r="AX70" i="20"/>
  <c r="BB70" i="20"/>
  <c r="BC70" i="20"/>
  <c r="BD70" i="20"/>
  <c r="BE70" i="20"/>
  <c r="BF70" i="20"/>
  <c r="BG70" i="20"/>
  <c r="BI70" i="20"/>
  <c r="BJ70" i="20"/>
  <c r="BL70" i="20"/>
  <c r="BM70" i="20"/>
  <c r="BN70" i="20"/>
  <c r="BO70" i="20"/>
  <c r="BS70" i="20"/>
  <c r="BT70" i="20"/>
  <c r="BU70" i="20"/>
  <c r="BV70" i="20"/>
  <c r="BW70" i="20"/>
  <c r="BY70" i="20"/>
  <c r="CB70" i="20"/>
  <c r="CC70" i="20"/>
  <c r="CD70" i="20"/>
  <c r="CF70" i="20"/>
  <c r="CG70" i="20"/>
  <c r="CI70" i="20"/>
  <c r="CJ70" i="20"/>
  <c r="CL70" i="20"/>
  <c r="CM70" i="20"/>
  <c r="CN70" i="20"/>
  <c r="CP70" i="20"/>
  <c r="CR70" i="20"/>
  <c r="CS70" i="20"/>
  <c r="CT70" i="20"/>
  <c r="CU70" i="20"/>
  <c r="CV70" i="20"/>
  <c r="CW70" i="20"/>
  <c r="CX70" i="20"/>
  <c r="CY70" i="20"/>
  <c r="CZ70" i="20"/>
  <c r="DA70" i="20"/>
  <c r="DB70" i="20"/>
  <c r="DC70" i="20"/>
  <c r="DD70" i="20"/>
  <c r="DE70" i="20"/>
  <c r="DF70" i="20"/>
  <c r="DG70" i="20"/>
  <c r="DH70" i="20"/>
  <c r="DI70" i="20"/>
  <c r="DJ70" i="20"/>
  <c r="DK70" i="20"/>
  <c r="DL70" i="20"/>
  <c r="DN70" i="20"/>
  <c r="DO70" i="20"/>
  <c r="DP70" i="20"/>
  <c r="DQ70" i="20"/>
  <c r="DR70" i="20"/>
  <c r="DS70" i="20"/>
  <c r="C71" i="20"/>
  <c r="D71" i="20"/>
  <c r="F71" i="20"/>
  <c r="G71" i="20"/>
  <c r="H71" i="20"/>
  <c r="J71" i="20"/>
  <c r="K71" i="20"/>
  <c r="L71" i="20"/>
  <c r="M71" i="20"/>
  <c r="N71" i="20"/>
  <c r="O71" i="20"/>
  <c r="S71" i="20"/>
  <c r="T71" i="20"/>
  <c r="U71" i="20"/>
  <c r="V71" i="20"/>
  <c r="W71" i="20"/>
  <c r="X71" i="20"/>
  <c r="Y71" i="20"/>
  <c r="Z71" i="20"/>
  <c r="AA71" i="20"/>
  <c r="AC71" i="20"/>
  <c r="AE71" i="20"/>
  <c r="AF71" i="20"/>
  <c r="AG71" i="20"/>
  <c r="AH71" i="20"/>
  <c r="AI71" i="20"/>
  <c r="AJ71" i="20"/>
  <c r="AK71" i="20"/>
  <c r="AL71" i="20"/>
  <c r="AP71" i="20"/>
  <c r="AQ71" i="20"/>
  <c r="AR71" i="20"/>
  <c r="AS71" i="20"/>
  <c r="AU71" i="20"/>
  <c r="AV71" i="20"/>
  <c r="AW71" i="20"/>
  <c r="AX71" i="20"/>
  <c r="BB71" i="20"/>
  <c r="BC71" i="20"/>
  <c r="BD71" i="20"/>
  <c r="BE71" i="20"/>
  <c r="BF71" i="20"/>
  <c r="BG71" i="20"/>
  <c r="BI71" i="20"/>
  <c r="BJ71" i="20"/>
  <c r="BL71" i="20"/>
  <c r="BM71" i="20"/>
  <c r="BN71" i="20"/>
  <c r="BO71" i="20"/>
  <c r="BS71" i="20"/>
  <c r="BT71" i="20"/>
  <c r="BU71" i="20"/>
  <c r="BV71" i="20"/>
  <c r="BW71" i="20"/>
  <c r="BY71" i="20"/>
  <c r="CB71" i="20"/>
  <c r="CC71" i="20"/>
  <c r="CD71" i="20"/>
  <c r="CF71" i="20"/>
  <c r="CG71" i="20"/>
  <c r="CI71" i="20"/>
  <c r="CJ71" i="20"/>
  <c r="CL71" i="20"/>
  <c r="CM71" i="20"/>
  <c r="CN71" i="20"/>
  <c r="CP71" i="20"/>
  <c r="CR71" i="20"/>
  <c r="CS71" i="20"/>
  <c r="CT71" i="20"/>
  <c r="CU71" i="20"/>
  <c r="CV71" i="20"/>
  <c r="CW71" i="20"/>
  <c r="CX71" i="20"/>
  <c r="CY71" i="20"/>
  <c r="CZ71" i="20"/>
  <c r="DA71" i="20"/>
  <c r="DB71" i="20"/>
  <c r="DC71" i="20"/>
  <c r="DD71" i="20"/>
  <c r="DE71" i="20"/>
  <c r="DF71" i="20"/>
  <c r="DG71" i="20"/>
  <c r="DH71" i="20"/>
  <c r="DI71" i="20"/>
  <c r="DJ71" i="20"/>
  <c r="DK71" i="20"/>
  <c r="DL71" i="20"/>
  <c r="DN71" i="20"/>
  <c r="DO71" i="20"/>
  <c r="DP71" i="20"/>
  <c r="DQ71" i="20"/>
  <c r="DR71" i="20"/>
  <c r="DS71" i="20"/>
  <c r="C72" i="20"/>
  <c r="D72" i="20"/>
  <c r="F72" i="20"/>
  <c r="G72" i="20"/>
  <c r="H72" i="20"/>
  <c r="J72" i="20"/>
  <c r="K72" i="20"/>
  <c r="L72" i="20"/>
  <c r="M72" i="20"/>
  <c r="N72" i="20"/>
  <c r="O72" i="20"/>
  <c r="S72" i="20"/>
  <c r="T72" i="20"/>
  <c r="U72" i="20"/>
  <c r="V72" i="20"/>
  <c r="W72" i="20"/>
  <c r="X72" i="20"/>
  <c r="Y72" i="20"/>
  <c r="Z72" i="20"/>
  <c r="AA72" i="20"/>
  <c r="AC72" i="20"/>
  <c r="AE72" i="20"/>
  <c r="AF72" i="20"/>
  <c r="AG72" i="20"/>
  <c r="AH72" i="20"/>
  <c r="AI72" i="20"/>
  <c r="AJ72" i="20"/>
  <c r="AK72" i="20"/>
  <c r="AL72" i="20"/>
  <c r="AP72" i="20"/>
  <c r="AQ72" i="20"/>
  <c r="AR72" i="20"/>
  <c r="AS72" i="20"/>
  <c r="AU72" i="20"/>
  <c r="AV72" i="20"/>
  <c r="AW72" i="20"/>
  <c r="AX72" i="20"/>
  <c r="BB72" i="20"/>
  <c r="BC72" i="20"/>
  <c r="BD72" i="20"/>
  <c r="BE72" i="20"/>
  <c r="BF72" i="20"/>
  <c r="BG72" i="20"/>
  <c r="BI72" i="20"/>
  <c r="BJ72" i="20"/>
  <c r="BL72" i="20"/>
  <c r="BM72" i="20"/>
  <c r="BN72" i="20"/>
  <c r="BO72" i="20"/>
  <c r="BS72" i="20"/>
  <c r="BT72" i="20"/>
  <c r="BU72" i="20"/>
  <c r="BV72" i="20"/>
  <c r="BW72" i="20"/>
  <c r="BY72" i="20"/>
  <c r="CB72" i="20"/>
  <c r="CC72" i="20"/>
  <c r="CD72" i="20"/>
  <c r="CF72" i="20"/>
  <c r="CG72" i="20"/>
  <c r="CI72" i="20"/>
  <c r="CJ72" i="20"/>
  <c r="CL72" i="20"/>
  <c r="CM72" i="20"/>
  <c r="CN72" i="20"/>
  <c r="CP72" i="20"/>
  <c r="CR72" i="20"/>
  <c r="CS72" i="20"/>
  <c r="CT72" i="20"/>
  <c r="CU72" i="20"/>
  <c r="CV72" i="20"/>
  <c r="CW72" i="20"/>
  <c r="CX72" i="20"/>
  <c r="CY72" i="20"/>
  <c r="CZ72" i="20"/>
  <c r="DA72" i="20"/>
  <c r="DB72" i="20"/>
  <c r="DC72" i="20"/>
  <c r="DD72" i="20"/>
  <c r="DE72" i="20"/>
  <c r="DF72" i="20"/>
  <c r="DG72" i="20"/>
  <c r="DH72" i="20"/>
  <c r="DI72" i="20"/>
  <c r="DJ72" i="20"/>
  <c r="DK72" i="20"/>
  <c r="DL72" i="20"/>
  <c r="DN72" i="20"/>
  <c r="DO72" i="20"/>
  <c r="DP72" i="20"/>
  <c r="DQ72" i="20"/>
  <c r="DR72" i="20"/>
  <c r="DS72" i="20"/>
  <c r="C73" i="20"/>
  <c r="D73" i="20"/>
  <c r="F73" i="20"/>
  <c r="G73" i="20"/>
  <c r="H73" i="20"/>
  <c r="J73" i="20"/>
  <c r="K73" i="20"/>
  <c r="L73" i="20"/>
  <c r="M73" i="20"/>
  <c r="N73" i="20"/>
  <c r="O73" i="20"/>
  <c r="S73" i="20"/>
  <c r="T73" i="20"/>
  <c r="U73" i="20"/>
  <c r="V73" i="20"/>
  <c r="W73" i="20"/>
  <c r="X73" i="20"/>
  <c r="Y73" i="20"/>
  <c r="Z73" i="20"/>
  <c r="AA73" i="20"/>
  <c r="AC73" i="20"/>
  <c r="AE73" i="20"/>
  <c r="AF73" i="20"/>
  <c r="AG73" i="20"/>
  <c r="AH73" i="20"/>
  <c r="AI73" i="20"/>
  <c r="AJ73" i="20"/>
  <c r="AK73" i="20"/>
  <c r="AL73" i="20"/>
  <c r="AP73" i="20"/>
  <c r="AQ73" i="20"/>
  <c r="AR73" i="20"/>
  <c r="AS73" i="20"/>
  <c r="AU73" i="20"/>
  <c r="AV73" i="20"/>
  <c r="AW73" i="20"/>
  <c r="AX73" i="20"/>
  <c r="BB73" i="20"/>
  <c r="BC73" i="20"/>
  <c r="BD73" i="20"/>
  <c r="BE73" i="20"/>
  <c r="BF73" i="20"/>
  <c r="BG73" i="20"/>
  <c r="BI73" i="20"/>
  <c r="BJ73" i="20"/>
  <c r="BL73" i="20"/>
  <c r="BM73" i="20"/>
  <c r="BN73" i="20"/>
  <c r="BO73" i="20"/>
  <c r="BS73" i="20"/>
  <c r="BT73" i="20"/>
  <c r="BU73" i="20"/>
  <c r="BV73" i="20"/>
  <c r="BW73" i="20"/>
  <c r="BY73" i="20"/>
  <c r="CB73" i="20"/>
  <c r="CC73" i="20"/>
  <c r="CD73" i="20"/>
  <c r="CF73" i="20"/>
  <c r="CG73" i="20"/>
  <c r="CI73" i="20"/>
  <c r="CJ73" i="20"/>
  <c r="CL73" i="20"/>
  <c r="CM73" i="20"/>
  <c r="CN73" i="20"/>
  <c r="CP73" i="20"/>
  <c r="CR73" i="20"/>
  <c r="CS73" i="20"/>
  <c r="CT73" i="20"/>
  <c r="CU73" i="20"/>
  <c r="CV73" i="20"/>
  <c r="CW73" i="20"/>
  <c r="CX73" i="20"/>
  <c r="CY73" i="20"/>
  <c r="CZ73" i="20"/>
  <c r="DA73" i="20"/>
  <c r="DB73" i="20"/>
  <c r="DC73" i="20"/>
  <c r="DD73" i="20"/>
  <c r="DE73" i="20"/>
  <c r="DF73" i="20"/>
  <c r="DG73" i="20"/>
  <c r="DH73" i="20"/>
  <c r="DI73" i="20"/>
  <c r="DJ73" i="20"/>
  <c r="DK73" i="20"/>
  <c r="DL73" i="20"/>
  <c r="DN73" i="20"/>
  <c r="DO73" i="20"/>
  <c r="DP73" i="20"/>
  <c r="DQ73" i="20"/>
  <c r="DR73" i="20"/>
  <c r="DS73" i="20"/>
  <c r="C74" i="20"/>
  <c r="E74" i="20"/>
  <c r="F74" i="20"/>
  <c r="G74" i="20"/>
  <c r="H74" i="20"/>
  <c r="J74" i="20"/>
  <c r="K74" i="20"/>
  <c r="L74" i="20"/>
  <c r="M74" i="20"/>
  <c r="N74" i="20"/>
  <c r="O74" i="20"/>
  <c r="S74" i="20"/>
  <c r="T74" i="20"/>
  <c r="U74" i="20"/>
  <c r="V74" i="20"/>
  <c r="W74" i="20"/>
  <c r="X74" i="20"/>
  <c r="Y74" i="20"/>
  <c r="Z74" i="20"/>
  <c r="AA74" i="20"/>
  <c r="AC74" i="20"/>
  <c r="AE74" i="20"/>
  <c r="AF74" i="20"/>
  <c r="AG74" i="20"/>
  <c r="AH74" i="20"/>
  <c r="AI74" i="20"/>
  <c r="AJ74" i="20"/>
  <c r="AS74" i="20"/>
  <c r="AU74" i="20"/>
  <c r="AV74" i="20"/>
  <c r="AW74" i="20"/>
  <c r="AX74" i="20"/>
  <c r="BB74" i="20"/>
  <c r="BC74" i="20"/>
  <c r="BD74" i="20"/>
  <c r="BE74" i="20"/>
  <c r="BF74" i="20"/>
  <c r="BG74" i="20"/>
  <c r="BI74" i="20"/>
  <c r="BJ74" i="20"/>
  <c r="BL74" i="20"/>
  <c r="BM74" i="20"/>
  <c r="BN74" i="20"/>
  <c r="BO74" i="20"/>
  <c r="BS74" i="20"/>
  <c r="BT74" i="20"/>
  <c r="BU74" i="20"/>
  <c r="BV74" i="20"/>
  <c r="BW74" i="20"/>
  <c r="BY74" i="20"/>
  <c r="CB74" i="20"/>
  <c r="CC74" i="20"/>
  <c r="CD74" i="20"/>
  <c r="CF74" i="20"/>
  <c r="CG74" i="20"/>
  <c r="CI74" i="20"/>
  <c r="CJ74" i="20"/>
  <c r="CL74" i="20"/>
  <c r="CM74" i="20"/>
  <c r="CN74" i="20"/>
  <c r="CP74" i="20"/>
  <c r="CR74" i="20"/>
  <c r="CS74" i="20"/>
  <c r="CT74" i="20"/>
  <c r="CU74" i="20"/>
  <c r="CV74" i="20"/>
  <c r="CW74" i="20"/>
  <c r="CX74" i="20"/>
  <c r="CY74" i="20"/>
  <c r="CZ74" i="20"/>
  <c r="DA74" i="20"/>
  <c r="DB74" i="20"/>
  <c r="DC74" i="20"/>
  <c r="DD74" i="20"/>
  <c r="DE74" i="20"/>
  <c r="DF74" i="20"/>
  <c r="DG74" i="20"/>
  <c r="DH74" i="20"/>
  <c r="DI74" i="20"/>
  <c r="DJ74" i="20"/>
  <c r="DK74" i="20"/>
  <c r="DL74" i="20"/>
  <c r="DN74" i="20"/>
  <c r="DO74" i="20"/>
  <c r="DP74" i="20"/>
  <c r="DQ74" i="20"/>
  <c r="DR74" i="20"/>
  <c r="DS74" i="20"/>
  <c r="C75" i="20"/>
  <c r="E75" i="20"/>
  <c r="F75" i="20"/>
  <c r="G75" i="20"/>
  <c r="H75" i="20"/>
  <c r="J75" i="20"/>
  <c r="K75" i="20"/>
  <c r="L75" i="20"/>
  <c r="M75" i="20"/>
  <c r="N75" i="20"/>
  <c r="O75" i="20"/>
  <c r="S75" i="20"/>
  <c r="T75" i="20"/>
  <c r="U75" i="20"/>
  <c r="V75" i="20"/>
  <c r="W75" i="20"/>
  <c r="X75" i="20"/>
  <c r="Y75" i="20"/>
  <c r="Z75" i="20"/>
  <c r="AA75" i="20"/>
  <c r="AC75" i="20"/>
  <c r="AE75" i="20"/>
  <c r="AF75" i="20"/>
  <c r="AG75" i="20"/>
  <c r="AH75" i="20"/>
  <c r="AI75" i="20"/>
  <c r="AJ75" i="20"/>
  <c r="AS75" i="20"/>
  <c r="AU75" i="20"/>
  <c r="AV75" i="20"/>
  <c r="AW75" i="20"/>
  <c r="AX75" i="20"/>
  <c r="BB75" i="20"/>
  <c r="BC75" i="20"/>
  <c r="BD75" i="20"/>
  <c r="BE75" i="20"/>
  <c r="BF75" i="20"/>
  <c r="BG75" i="20"/>
  <c r="BI75" i="20"/>
  <c r="BJ75" i="20"/>
  <c r="BL75" i="20"/>
  <c r="BM75" i="20"/>
  <c r="BN75" i="20"/>
  <c r="BO75" i="20"/>
  <c r="BS75" i="20"/>
  <c r="BT75" i="20"/>
  <c r="BU75" i="20"/>
  <c r="BV75" i="20"/>
  <c r="BW75" i="20"/>
  <c r="BY75" i="20"/>
  <c r="CB75" i="20"/>
  <c r="CC75" i="20"/>
  <c r="CD75" i="20"/>
  <c r="CF75" i="20"/>
  <c r="CG75" i="20"/>
  <c r="CI75" i="20"/>
  <c r="CJ75" i="20"/>
  <c r="CL75" i="20"/>
  <c r="CM75" i="20"/>
  <c r="CN75" i="20"/>
  <c r="CP75" i="20"/>
  <c r="CR75" i="20"/>
  <c r="CS75" i="20"/>
  <c r="CT75" i="20"/>
  <c r="CU75" i="20"/>
  <c r="CV75" i="20"/>
  <c r="CW75" i="20"/>
  <c r="CX75" i="20"/>
  <c r="CY75" i="20"/>
  <c r="CZ75" i="20"/>
  <c r="DA75" i="20"/>
  <c r="DB75" i="20"/>
  <c r="DC75" i="20"/>
  <c r="DD75" i="20"/>
  <c r="DE75" i="20"/>
  <c r="DF75" i="20"/>
  <c r="DG75" i="20"/>
  <c r="DH75" i="20"/>
  <c r="DI75" i="20"/>
  <c r="DJ75" i="20"/>
  <c r="DK75" i="20"/>
  <c r="DL75" i="20"/>
  <c r="DN75" i="20"/>
  <c r="DO75" i="20"/>
  <c r="DP75" i="20"/>
  <c r="DQ75" i="20"/>
  <c r="DR75" i="20"/>
  <c r="DS75" i="20"/>
  <c r="C76" i="20"/>
  <c r="E76" i="20"/>
  <c r="F76" i="20"/>
  <c r="G76" i="20"/>
  <c r="H76" i="20"/>
  <c r="J76" i="20"/>
  <c r="K76" i="20"/>
  <c r="L76" i="20"/>
  <c r="M76" i="20"/>
  <c r="N76" i="20"/>
  <c r="O76" i="20"/>
  <c r="S76" i="20"/>
  <c r="T76" i="20"/>
  <c r="U76" i="20"/>
  <c r="V76" i="20"/>
  <c r="W76" i="20"/>
  <c r="X76" i="20"/>
  <c r="Y76" i="20"/>
  <c r="Z76" i="20"/>
  <c r="AA76" i="20"/>
  <c r="AC76" i="20"/>
  <c r="AE76" i="20"/>
  <c r="AF76" i="20"/>
  <c r="AG76" i="20"/>
  <c r="AH76" i="20"/>
  <c r="AI76" i="20"/>
  <c r="AJ76" i="20"/>
  <c r="AS76" i="20"/>
  <c r="AU76" i="20"/>
  <c r="AV76" i="20"/>
  <c r="AW76" i="20"/>
  <c r="AX76" i="20"/>
  <c r="BB76" i="20"/>
  <c r="BC76" i="20"/>
  <c r="BD76" i="20"/>
  <c r="BE76" i="20"/>
  <c r="BF76" i="20"/>
  <c r="BG76" i="20"/>
  <c r="BI76" i="20"/>
  <c r="BJ76" i="20"/>
  <c r="BL76" i="20"/>
  <c r="BM76" i="20"/>
  <c r="BN76" i="20"/>
  <c r="BO76" i="20"/>
  <c r="BS76" i="20"/>
  <c r="BT76" i="20"/>
  <c r="BU76" i="20"/>
  <c r="BV76" i="20"/>
  <c r="BW76" i="20"/>
  <c r="BY76" i="20"/>
  <c r="CB76" i="20"/>
  <c r="CC76" i="20"/>
  <c r="CD76" i="20"/>
  <c r="CF76" i="20"/>
  <c r="CG76" i="20"/>
  <c r="CI76" i="20"/>
  <c r="CJ76" i="20"/>
  <c r="CL76" i="20"/>
  <c r="CM76" i="20"/>
  <c r="CN76" i="20"/>
  <c r="CP76" i="20"/>
  <c r="CR76" i="20"/>
  <c r="CS76" i="20"/>
  <c r="CT76" i="20"/>
  <c r="CU76" i="20"/>
  <c r="CV76" i="20"/>
  <c r="CW76" i="20"/>
  <c r="CX76" i="20"/>
  <c r="CY76" i="20"/>
  <c r="CZ76" i="20"/>
  <c r="DA76" i="20"/>
  <c r="DB76" i="20"/>
  <c r="DC76" i="20"/>
  <c r="DD76" i="20"/>
  <c r="DE76" i="20"/>
  <c r="DF76" i="20"/>
  <c r="DG76" i="20"/>
  <c r="DH76" i="20"/>
  <c r="DI76" i="20"/>
  <c r="DJ76" i="20"/>
  <c r="DK76" i="20"/>
  <c r="DL76" i="20"/>
  <c r="DN76" i="20"/>
  <c r="DO76" i="20"/>
  <c r="DP76" i="20"/>
  <c r="DQ76" i="20"/>
  <c r="DR76" i="20"/>
  <c r="DS76" i="20"/>
  <c r="C77" i="20"/>
  <c r="E77" i="20"/>
  <c r="F77" i="20"/>
  <c r="G77" i="20"/>
  <c r="H77" i="20"/>
  <c r="J77" i="20"/>
  <c r="K77" i="20"/>
  <c r="L77" i="20"/>
  <c r="M77" i="20"/>
  <c r="N77" i="20"/>
  <c r="O77" i="20"/>
  <c r="S77" i="20"/>
  <c r="T77" i="20"/>
  <c r="U77" i="20"/>
  <c r="V77" i="20"/>
  <c r="W77" i="20"/>
  <c r="X77" i="20"/>
  <c r="Y77" i="20"/>
  <c r="Z77" i="20"/>
  <c r="AA77" i="20"/>
  <c r="AC77" i="20"/>
  <c r="AE77" i="20"/>
  <c r="AF77" i="20"/>
  <c r="AG77" i="20"/>
  <c r="AH77" i="20"/>
  <c r="AI77" i="20"/>
  <c r="AJ77" i="20"/>
  <c r="AS77" i="20"/>
  <c r="AU77" i="20"/>
  <c r="AV77" i="20"/>
  <c r="AW77" i="20"/>
  <c r="AX77" i="20"/>
  <c r="BB77" i="20"/>
  <c r="BC77" i="20"/>
  <c r="BD77" i="20"/>
  <c r="BE77" i="20"/>
  <c r="BF77" i="20"/>
  <c r="BG77" i="20"/>
  <c r="BI77" i="20"/>
  <c r="BJ77" i="20"/>
  <c r="BL77" i="20"/>
  <c r="BM77" i="20"/>
  <c r="BN77" i="20"/>
  <c r="BO77" i="20"/>
  <c r="BS77" i="20"/>
  <c r="BT77" i="20"/>
  <c r="BU77" i="20"/>
  <c r="BV77" i="20"/>
  <c r="BW77" i="20"/>
  <c r="BY77" i="20"/>
  <c r="CB77" i="20"/>
  <c r="CC77" i="20"/>
  <c r="CD77" i="20"/>
  <c r="CF77" i="20"/>
  <c r="CG77" i="20"/>
  <c r="CI77" i="20"/>
  <c r="CJ77" i="20"/>
  <c r="CL77" i="20"/>
  <c r="CM77" i="20"/>
  <c r="CN77" i="20"/>
  <c r="CP77" i="20"/>
  <c r="CR77" i="20"/>
  <c r="CS77" i="20"/>
  <c r="CT77" i="20"/>
  <c r="CU77" i="20"/>
  <c r="CV77" i="20"/>
  <c r="CW77" i="20"/>
  <c r="CX77" i="20"/>
  <c r="CY77" i="20"/>
  <c r="CZ77" i="20"/>
  <c r="DA77" i="20"/>
  <c r="DB77" i="20"/>
  <c r="DC77" i="20"/>
  <c r="DD77" i="20"/>
  <c r="DE77" i="20"/>
  <c r="DF77" i="20"/>
  <c r="DG77" i="20"/>
  <c r="DH77" i="20"/>
  <c r="DI77" i="20"/>
  <c r="DJ77" i="20"/>
  <c r="DK77" i="20"/>
  <c r="DL77" i="20"/>
  <c r="DN77" i="20"/>
  <c r="DO77" i="20"/>
  <c r="DP77" i="20"/>
  <c r="DQ77" i="20"/>
  <c r="DR77" i="20"/>
  <c r="DS77" i="20"/>
  <c r="C78" i="20"/>
  <c r="E78" i="20"/>
  <c r="F78" i="20"/>
  <c r="G78" i="20"/>
  <c r="H78" i="20"/>
  <c r="J78" i="20"/>
  <c r="K78" i="20"/>
  <c r="L78" i="20"/>
  <c r="M78" i="20"/>
  <c r="N78" i="20"/>
  <c r="O78" i="20"/>
  <c r="S78" i="20"/>
  <c r="T78" i="20"/>
  <c r="U78" i="20"/>
  <c r="V78" i="20"/>
  <c r="W78" i="20"/>
  <c r="X78" i="20"/>
  <c r="Y78" i="20"/>
  <c r="Z78" i="20"/>
  <c r="AA78" i="20"/>
  <c r="AC78" i="20"/>
  <c r="AE78" i="20"/>
  <c r="AF78" i="20"/>
  <c r="AG78" i="20"/>
  <c r="AH78" i="20"/>
  <c r="AI78" i="20"/>
  <c r="AJ78" i="20"/>
  <c r="AS78" i="20"/>
  <c r="AU78" i="20"/>
  <c r="AV78" i="20"/>
  <c r="AW78" i="20"/>
  <c r="AX78" i="20"/>
  <c r="BB78" i="20"/>
  <c r="BC78" i="20"/>
  <c r="BD78" i="20"/>
  <c r="BE78" i="20"/>
  <c r="BF78" i="20"/>
  <c r="BG78" i="20"/>
  <c r="BI78" i="20"/>
  <c r="BJ78" i="20"/>
  <c r="BL78" i="20"/>
  <c r="BM78" i="20"/>
  <c r="BN78" i="20"/>
  <c r="BO78" i="20"/>
  <c r="BS78" i="20"/>
  <c r="BT78" i="20"/>
  <c r="BU78" i="20"/>
  <c r="BV78" i="20"/>
  <c r="BW78" i="20"/>
  <c r="BY78" i="20"/>
  <c r="CB78" i="20"/>
  <c r="CC78" i="20"/>
  <c r="CD78" i="20"/>
  <c r="CF78" i="20"/>
  <c r="CG78" i="20"/>
  <c r="CI78" i="20"/>
  <c r="CJ78" i="20"/>
  <c r="CL78" i="20"/>
  <c r="CM78" i="20"/>
  <c r="CN78" i="20"/>
  <c r="CP78" i="20"/>
  <c r="CR78" i="20"/>
  <c r="CS78" i="20"/>
  <c r="CT78" i="20"/>
  <c r="CU78" i="20"/>
  <c r="CV78" i="20"/>
  <c r="CW78" i="20"/>
  <c r="CX78" i="20"/>
  <c r="CY78" i="20"/>
  <c r="CZ78" i="20"/>
  <c r="DA78" i="20"/>
  <c r="DB78" i="20"/>
  <c r="DC78" i="20"/>
  <c r="DD78" i="20"/>
  <c r="DE78" i="20"/>
  <c r="DF78" i="20"/>
  <c r="DG78" i="20"/>
  <c r="DH78" i="20"/>
  <c r="DI78" i="20"/>
  <c r="DJ78" i="20"/>
  <c r="DK78" i="20"/>
  <c r="DL78" i="20"/>
  <c r="DN78" i="20"/>
  <c r="DO78" i="20"/>
  <c r="DP78" i="20"/>
  <c r="DQ78" i="20"/>
  <c r="DR78" i="20"/>
  <c r="DS78" i="20"/>
  <c r="C79" i="20"/>
  <c r="D79" i="20"/>
  <c r="E79" i="20"/>
  <c r="F79" i="20"/>
  <c r="G79" i="20"/>
  <c r="H79" i="20"/>
  <c r="J79" i="20"/>
  <c r="K79" i="20"/>
  <c r="L79" i="20"/>
  <c r="M79" i="20"/>
  <c r="N79" i="20"/>
  <c r="O79" i="20"/>
  <c r="S79" i="20"/>
  <c r="T79" i="20"/>
  <c r="U79" i="20"/>
  <c r="V79" i="20"/>
  <c r="W79" i="20"/>
  <c r="X79" i="20"/>
  <c r="Y79" i="20"/>
  <c r="Z79" i="20"/>
  <c r="AA79" i="20"/>
  <c r="AC79" i="20"/>
  <c r="AE79" i="20"/>
  <c r="AF79" i="20"/>
  <c r="AG79" i="20"/>
  <c r="AH79" i="20"/>
  <c r="AI79" i="20"/>
  <c r="AJ79" i="20"/>
  <c r="AS79" i="20"/>
  <c r="AU79" i="20"/>
  <c r="AV79" i="20"/>
  <c r="AW79" i="20"/>
  <c r="AX79" i="20"/>
  <c r="BB79" i="20"/>
  <c r="BC79" i="20"/>
  <c r="BD79" i="20"/>
  <c r="BE79" i="20"/>
  <c r="BF79" i="20"/>
  <c r="BG79" i="20"/>
  <c r="BI79" i="20"/>
  <c r="BJ79" i="20"/>
  <c r="BL79" i="20"/>
  <c r="BM79" i="20"/>
  <c r="BN79" i="20"/>
  <c r="BO79" i="20"/>
  <c r="BS79" i="20"/>
  <c r="BT79" i="20"/>
  <c r="BU79" i="20"/>
  <c r="BV79" i="20"/>
  <c r="BW79" i="20"/>
  <c r="BY79" i="20"/>
  <c r="CB79" i="20"/>
  <c r="CC79" i="20"/>
  <c r="CD79" i="20"/>
  <c r="CF79" i="20"/>
  <c r="CG79" i="20"/>
  <c r="CI79" i="20"/>
  <c r="CJ79" i="20"/>
  <c r="CL79" i="20"/>
  <c r="CM79" i="20"/>
  <c r="CN79" i="20"/>
  <c r="CP79" i="20"/>
  <c r="CR79" i="20"/>
  <c r="CS79" i="20"/>
  <c r="CT79" i="20"/>
  <c r="CU79" i="20"/>
  <c r="CV79" i="20"/>
  <c r="CW79" i="20"/>
  <c r="CX79" i="20"/>
  <c r="CY79" i="20"/>
  <c r="CZ79" i="20"/>
  <c r="DA79" i="20"/>
  <c r="DB79" i="20"/>
  <c r="DC79" i="20"/>
  <c r="DD79" i="20"/>
  <c r="DE79" i="20"/>
  <c r="DF79" i="20"/>
  <c r="DG79" i="20"/>
  <c r="DH79" i="20"/>
  <c r="DI79" i="20"/>
  <c r="DJ79" i="20"/>
  <c r="DK79" i="20"/>
  <c r="DL79" i="20"/>
  <c r="DN79" i="20"/>
  <c r="DO79" i="20"/>
  <c r="DP79" i="20"/>
  <c r="DQ79" i="20"/>
  <c r="DR79" i="20"/>
  <c r="DS79" i="20"/>
  <c r="C80" i="20"/>
  <c r="D80" i="20"/>
  <c r="E80" i="20"/>
  <c r="F80" i="20"/>
  <c r="G80" i="20"/>
  <c r="H80" i="20"/>
  <c r="J80" i="20"/>
  <c r="K80" i="20"/>
  <c r="L80" i="20"/>
  <c r="M80" i="20"/>
  <c r="N80" i="20"/>
  <c r="O80" i="20"/>
  <c r="S80" i="20"/>
  <c r="T80" i="20"/>
  <c r="U80" i="20"/>
  <c r="V80" i="20"/>
  <c r="W80" i="20"/>
  <c r="X80" i="20"/>
  <c r="Y80" i="20"/>
  <c r="Z80" i="20"/>
  <c r="AA80" i="20"/>
  <c r="AC80" i="20"/>
  <c r="AE80" i="20"/>
  <c r="AF80" i="20"/>
  <c r="AG80" i="20"/>
  <c r="AH80" i="20"/>
  <c r="AI80" i="20"/>
  <c r="AJ80" i="20"/>
  <c r="AS80" i="20"/>
  <c r="AU80" i="20"/>
  <c r="AV80" i="20"/>
  <c r="AW80" i="20"/>
  <c r="AX80" i="20"/>
  <c r="BB80" i="20"/>
  <c r="BC80" i="20"/>
  <c r="BD80" i="20"/>
  <c r="BE80" i="20"/>
  <c r="BF80" i="20"/>
  <c r="BG80" i="20"/>
  <c r="BI80" i="20"/>
  <c r="BJ80" i="20"/>
  <c r="BL80" i="20"/>
  <c r="BM80" i="20"/>
  <c r="BN80" i="20"/>
  <c r="BO80" i="20"/>
  <c r="BS80" i="20"/>
  <c r="BT80" i="20"/>
  <c r="BU80" i="20"/>
  <c r="BV80" i="20"/>
  <c r="BW80" i="20"/>
  <c r="BY80" i="20"/>
  <c r="CB80" i="20"/>
  <c r="CC80" i="20"/>
  <c r="CD80" i="20"/>
  <c r="CF80" i="20"/>
  <c r="CG80" i="20"/>
  <c r="CI80" i="20"/>
  <c r="CJ80" i="20"/>
  <c r="CL80" i="20"/>
  <c r="CM80" i="20"/>
  <c r="CN80" i="20"/>
  <c r="CP80" i="20"/>
  <c r="CR80" i="20"/>
  <c r="CS80" i="20"/>
  <c r="CT80" i="20"/>
  <c r="CU80" i="20"/>
  <c r="CV80" i="20"/>
  <c r="CW80" i="20"/>
  <c r="CX80" i="20"/>
  <c r="CY80" i="20"/>
  <c r="CZ80" i="20"/>
  <c r="DA80" i="20"/>
  <c r="DB80" i="20"/>
  <c r="DC80" i="20"/>
  <c r="DD80" i="20"/>
  <c r="DE80" i="20"/>
  <c r="DF80" i="20"/>
  <c r="DG80" i="20"/>
  <c r="DH80" i="20"/>
  <c r="DI80" i="20"/>
  <c r="DJ80" i="20"/>
  <c r="DK80" i="20"/>
  <c r="DL80" i="20"/>
  <c r="DN80" i="20"/>
  <c r="DO80" i="20"/>
  <c r="DP80" i="20"/>
  <c r="DQ80" i="20"/>
  <c r="DR80" i="20"/>
  <c r="DS80" i="20"/>
  <c r="C81" i="20"/>
  <c r="D81" i="20"/>
  <c r="E81" i="20"/>
  <c r="F81" i="20"/>
  <c r="G81" i="20"/>
  <c r="H81" i="20"/>
  <c r="J81" i="20"/>
  <c r="K81" i="20"/>
  <c r="L81" i="20"/>
  <c r="M81" i="20"/>
  <c r="N81" i="20"/>
  <c r="O81" i="20"/>
  <c r="S81" i="20"/>
  <c r="T81" i="20"/>
  <c r="U81" i="20"/>
  <c r="V81" i="20"/>
  <c r="W81" i="20"/>
  <c r="X81" i="20"/>
  <c r="Y81" i="20"/>
  <c r="Z81" i="20"/>
  <c r="AA81" i="20"/>
  <c r="AC81" i="20"/>
  <c r="AE81" i="20"/>
  <c r="AF81" i="20"/>
  <c r="AG81" i="20"/>
  <c r="AH81" i="20"/>
  <c r="AI81" i="20"/>
  <c r="AJ81" i="20"/>
  <c r="AS81" i="20"/>
  <c r="AU81" i="20"/>
  <c r="AV81" i="20"/>
  <c r="AW81" i="20"/>
  <c r="AX81" i="20"/>
  <c r="BB81" i="20"/>
  <c r="BC81" i="20"/>
  <c r="BD81" i="20"/>
  <c r="BE81" i="20"/>
  <c r="BF81" i="20"/>
  <c r="BG81" i="20"/>
  <c r="BI81" i="20"/>
  <c r="BJ81" i="20"/>
  <c r="BL81" i="20"/>
  <c r="BM81" i="20"/>
  <c r="BN81" i="20"/>
  <c r="BO81" i="20"/>
  <c r="BS81" i="20"/>
  <c r="BT81" i="20"/>
  <c r="BU81" i="20"/>
  <c r="BV81" i="20"/>
  <c r="BW81" i="20"/>
  <c r="BY81" i="20"/>
  <c r="CB81" i="20"/>
  <c r="CC81" i="20"/>
  <c r="CD81" i="20"/>
  <c r="CF81" i="20"/>
  <c r="CG81" i="20"/>
  <c r="CI81" i="20"/>
  <c r="CJ81" i="20"/>
  <c r="CL81" i="20"/>
  <c r="CM81" i="20"/>
  <c r="CN81" i="20"/>
  <c r="CP81" i="20"/>
  <c r="CR81" i="20"/>
  <c r="CS81" i="20"/>
  <c r="CT81" i="20"/>
  <c r="CU81" i="20"/>
  <c r="CV81" i="20"/>
  <c r="CW81" i="20"/>
  <c r="CX81" i="20"/>
  <c r="CY81" i="20"/>
  <c r="CZ81" i="20"/>
  <c r="DA81" i="20"/>
  <c r="DB81" i="20"/>
  <c r="DC81" i="20"/>
  <c r="DD81" i="20"/>
  <c r="DE81" i="20"/>
  <c r="DF81" i="20"/>
  <c r="DG81" i="20"/>
  <c r="DH81" i="20"/>
  <c r="DI81" i="20"/>
  <c r="DJ81" i="20"/>
  <c r="DK81" i="20"/>
  <c r="DL81" i="20"/>
  <c r="DN81" i="20"/>
  <c r="DO81" i="20"/>
  <c r="DP81" i="20"/>
  <c r="DQ81" i="20"/>
  <c r="DR81" i="20"/>
  <c r="DS81" i="20"/>
  <c r="C82" i="20"/>
  <c r="D82" i="20"/>
  <c r="E82" i="20"/>
  <c r="F82" i="20"/>
  <c r="G82" i="20"/>
  <c r="H82" i="20"/>
  <c r="J82" i="20"/>
  <c r="K82" i="20"/>
  <c r="L82" i="20"/>
  <c r="M82" i="20"/>
  <c r="N82" i="20"/>
  <c r="O82" i="20"/>
  <c r="S82" i="20"/>
  <c r="T82" i="20"/>
  <c r="U82" i="20"/>
  <c r="V82" i="20"/>
  <c r="W82" i="20"/>
  <c r="X82" i="20"/>
  <c r="Y82" i="20"/>
  <c r="Z82" i="20"/>
  <c r="AA82" i="20"/>
  <c r="AC82" i="20"/>
  <c r="AE82" i="20"/>
  <c r="AF82" i="20"/>
  <c r="AG82" i="20"/>
  <c r="AH82" i="20"/>
  <c r="AI82" i="20"/>
  <c r="AJ82" i="20"/>
  <c r="AS82" i="20"/>
  <c r="AU82" i="20"/>
  <c r="AV82" i="20"/>
  <c r="AW82" i="20"/>
  <c r="AX82" i="20"/>
  <c r="BB82" i="20"/>
  <c r="BC82" i="20"/>
  <c r="BD82" i="20"/>
  <c r="BE82" i="20"/>
  <c r="BF82" i="20"/>
  <c r="BG82" i="20"/>
  <c r="BI82" i="20"/>
  <c r="BJ82" i="20"/>
  <c r="BL82" i="20"/>
  <c r="BM82" i="20"/>
  <c r="BN82" i="20"/>
  <c r="BO82" i="20"/>
  <c r="BS82" i="20"/>
  <c r="BT82" i="20"/>
  <c r="BU82" i="20"/>
  <c r="BV82" i="20"/>
  <c r="BW82" i="20"/>
  <c r="BY82" i="20"/>
  <c r="CB82" i="20"/>
  <c r="CC82" i="20"/>
  <c r="CD82" i="20"/>
  <c r="CF82" i="20"/>
  <c r="CG82" i="20"/>
  <c r="CI82" i="20"/>
  <c r="CJ82" i="20"/>
  <c r="CL82" i="20"/>
  <c r="CM82" i="20"/>
  <c r="CN82" i="20"/>
  <c r="CP82" i="20"/>
  <c r="CR82" i="20"/>
  <c r="CS82" i="20"/>
  <c r="CT82" i="20"/>
  <c r="CU82" i="20"/>
  <c r="CV82" i="20"/>
  <c r="CW82" i="20"/>
  <c r="CX82" i="20"/>
  <c r="CY82" i="20"/>
  <c r="CZ82" i="20"/>
  <c r="DA82" i="20"/>
  <c r="DB82" i="20"/>
  <c r="DC82" i="20"/>
  <c r="DD82" i="20"/>
  <c r="DE82" i="20"/>
  <c r="DF82" i="20"/>
  <c r="DG82" i="20"/>
  <c r="DH82" i="20"/>
  <c r="DI82" i="20"/>
  <c r="DJ82" i="20"/>
  <c r="DK82" i="20"/>
  <c r="DL82" i="20"/>
  <c r="DN82" i="20"/>
  <c r="DO82" i="20"/>
  <c r="DP82" i="20"/>
  <c r="DQ82" i="20"/>
  <c r="DR82" i="20"/>
  <c r="DS82" i="20"/>
  <c r="C83" i="20"/>
  <c r="E83" i="20"/>
  <c r="F83" i="20"/>
  <c r="G83" i="20"/>
  <c r="H83" i="20"/>
  <c r="J83" i="20"/>
  <c r="K83" i="20"/>
  <c r="L83" i="20"/>
  <c r="M83" i="20"/>
  <c r="N83" i="20"/>
  <c r="O83" i="20"/>
  <c r="S83" i="20"/>
  <c r="T83" i="20"/>
  <c r="U83" i="20"/>
  <c r="V83" i="20"/>
  <c r="W83" i="20"/>
  <c r="X83" i="20"/>
  <c r="Y83" i="20"/>
  <c r="Z83" i="20"/>
  <c r="AA83" i="20"/>
  <c r="AC83" i="20"/>
  <c r="AE83" i="20"/>
  <c r="AF83" i="20"/>
  <c r="AG83" i="20"/>
  <c r="AH83" i="20"/>
  <c r="AI83" i="20"/>
  <c r="AJ83" i="20"/>
  <c r="AS83" i="20"/>
  <c r="AU83" i="20"/>
  <c r="AV83" i="20"/>
  <c r="AW83" i="20"/>
  <c r="AX83" i="20"/>
  <c r="BB83" i="20"/>
  <c r="BC83" i="20"/>
  <c r="BD83" i="20"/>
  <c r="BE83" i="20"/>
  <c r="BF83" i="20"/>
  <c r="BG83" i="20"/>
  <c r="BI83" i="20"/>
  <c r="BJ83" i="20"/>
  <c r="BL83" i="20"/>
  <c r="BM83" i="20"/>
  <c r="BN83" i="20"/>
  <c r="BO83" i="20"/>
  <c r="BS83" i="20"/>
  <c r="BT83" i="20"/>
  <c r="BU83" i="20"/>
  <c r="BV83" i="20"/>
  <c r="BW83" i="20"/>
  <c r="BY83" i="20"/>
  <c r="CB83" i="20"/>
  <c r="CC83" i="20"/>
  <c r="CD83" i="20"/>
  <c r="CF83" i="20"/>
  <c r="CG83" i="20"/>
  <c r="CI83" i="20"/>
  <c r="CJ83" i="20"/>
  <c r="CL83" i="20"/>
  <c r="CM83" i="20"/>
  <c r="CN83" i="20"/>
  <c r="CP83" i="20"/>
  <c r="CR83" i="20"/>
  <c r="CS83" i="20"/>
  <c r="CT83" i="20"/>
  <c r="CU83" i="20"/>
  <c r="CV83" i="20"/>
  <c r="CW83" i="20"/>
  <c r="CX83" i="20"/>
  <c r="CY83" i="20"/>
  <c r="CZ83" i="20"/>
  <c r="DA83" i="20"/>
  <c r="DB83" i="20"/>
  <c r="DC83" i="20"/>
  <c r="DD83" i="20"/>
  <c r="DE83" i="20"/>
  <c r="DF83" i="20"/>
  <c r="DG83" i="20"/>
  <c r="DH83" i="20"/>
  <c r="DI83" i="20"/>
  <c r="DJ83" i="20"/>
  <c r="DK83" i="20"/>
  <c r="DL83" i="20"/>
  <c r="DN83" i="20"/>
  <c r="DO83" i="20"/>
  <c r="DP83" i="20"/>
  <c r="DQ83" i="20"/>
  <c r="DR83" i="20"/>
  <c r="DS83" i="20"/>
  <c r="C84" i="20"/>
  <c r="E84" i="20"/>
  <c r="F84" i="20"/>
  <c r="G84" i="20"/>
  <c r="H84" i="20"/>
  <c r="J84" i="20"/>
  <c r="K84" i="20"/>
  <c r="L84" i="20"/>
  <c r="M84" i="20"/>
  <c r="N84" i="20"/>
  <c r="O84" i="20"/>
  <c r="S84" i="20"/>
  <c r="T84" i="20"/>
  <c r="U84" i="20"/>
  <c r="V84" i="20"/>
  <c r="W84" i="20"/>
  <c r="X84" i="20"/>
  <c r="Y84" i="20"/>
  <c r="Z84" i="20"/>
  <c r="AA84" i="20"/>
  <c r="AC84" i="20"/>
  <c r="AE84" i="20"/>
  <c r="AF84" i="20"/>
  <c r="AG84" i="20"/>
  <c r="AH84" i="20"/>
  <c r="AI84" i="20"/>
  <c r="AJ84" i="20"/>
  <c r="AS84" i="20"/>
  <c r="AU84" i="20"/>
  <c r="AV84" i="20"/>
  <c r="AW84" i="20"/>
  <c r="AX84" i="20"/>
  <c r="BB84" i="20"/>
  <c r="BC84" i="20"/>
  <c r="BD84" i="20"/>
  <c r="BE84" i="20"/>
  <c r="BF84" i="20"/>
  <c r="BG84" i="20"/>
  <c r="BI84" i="20"/>
  <c r="BJ84" i="20"/>
  <c r="BL84" i="20"/>
  <c r="BM84" i="20"/>
  <c r="BN84" i="20"/>
  <c r="BO84" i="20"/>
  <c r="BS84" i="20"/>
  <c r="BT84" i="20"/>
  <c r="BU84" i="20"/>
  <c r="BV84" i="20"/>
  <c r="BW84" i="20"/>
  <c r="BY84" i="20"/>
  <c r="CB84" i="20"/>
  <c r="CC84" i="20"/>
  <c r="CD84" i="20"/>
  <c r="CF84" i="20"/>
  <c r="CG84" i="20"/>
  <c r="CI84" i="20"/>
  <c r="CJ84" i="20"/>
  <c r="CL84" i="20"/>
  <c r="CM84" i="20"/>
  <c r="CN84" i="20"/>
  <c r="CP84" i="20"/>
  <c r="CR84" i="20"/>
  <c r="CS84" i="20"/>
  <c r="CT84" i="20"/>
  <c r="CU84" i="20"/>
  <c r="CV84" i="20"/>
  <c r="CW84" i="20"/>
  <c r="CX84" i="20"/>
  <c r="CY84" i="20"/>
  <c r="CZ84" i="20"/>
  <c r="DA84" i="20"/>
  <c r="DB84" i="20"/>
  <c r="DC84" i="20"/>
  <c r="DD84" i="20"/>
  <c r="DE84" i="20"/>
  <c r="DF84" i="20"/>
  <c r="DG84" i="20"/>
  <c r="DH84" i="20"/>
  <c r="DI84" i="20"/>
  <c r="DJ84" i="20"/>
  <c r="DK84" i="20"/>
  <c r="DL84" i="20"/>
  <c r="DN84" i="20"/>
  <c r="DO84" i="20"/>
  <c r="DP84" i="20"/>
  <c r="DQ84" i="20"/>
  <c r="DR84" i="20"/>
  <c r="DS84" i="20"/>
  <c r="C85" i="20"/>
  <c r="E85" i="20"/>
  <c r="F85" i="20"/>
  <c r="G85" i="20"/>
  <c r="H85" i="20"/>
  <c r="J85" i="20"/>
  <c r="K85" i="20"/>
  <c r="L85" i="20"/>
  <c r="M85" i="20"/>
  <c r="N85" i="20"/>
  <c r="O85" i="20"/>
  <c r="S85" i="20"/>
  <c r="T85" i="20"/>
  <c r="U85" i="20"/>
  <c r="V85" i="20"/>
  <c r="W85" i="20"/>
  <c r="X85" i="20"/>
  <c r="Y85" i="20"/>
  <c r="Z85" i="20"/>
  <c r="AA85" i="20"/>
  <c r="AC85" i="20"/>
  <c r="AE85" i="20"/>
  <c r="AF85" i="20"/>
  <c r="AG85" i="20"/>
  <c r="AH85" i="20"/>
  <c r="AI85" i="20"/>
  <c r="AJ85" i="20"/>
  <c r="AS85" i="20"/>
  <c r="AU85" i="20"/>
  <c r="AV85" i="20"/>
  <c r="AW85" i="20"/>
  <c r="AX85" i="20"/>
  <c r="BB85" i="20"/>
  <c r="BC85" i="20"/>
  <c r="BD85" i="20"/>
  <c r="BE85" i="20"/>
  <c r="BF85" i="20"/>
  <c r="BG85" i="20"/>
  <c r="BI85" i="20"/>
  <c r="BJ85" i="20"/>
  <c r="BL85" i="20"/>
  <c r="BM85" i="20"/>
  <c r="BN85" i="20"/>
  <c r="BO85" i="20"/>
  <c r="BS85" i="20"/>
  <c r="BT85" i="20"/>
  <c r="BU85" i="20"/>
  <c r="BV85" i="20"/>
  <c r="BW85" i="20"/>
  <c r="BY85" i="20"/>
  <c r="CB85" i="20"/>
  <c r="CC85" i="20"/>
  <c r="CD85" i="20"/>
  <c r="CF85" i="20"/>
  <c r="CG85" i="20"/>
  <c r="CI85" i="20"/>
  <c r="CJ85" i="20"/>
  <c r="CL85" i="20"/>
  <c r="CM85" i="20"/>
  <c r="CN85" i="20"/>
  <c r="CP85" i="20"/>
  <c r="CR85" i="20"/>
  <c r="CS85" i="20"/>
  <c r="CT85" i="20"/>
  <c r="CU85" i="20"/>
  <c r="CV85" i="20"/>
  <c r="CW85" i="20"/>
  <c r="CX85" i="20"/>
  <c r="CY85" i="20"/>
  <c r="CZ85" i="20"/>
  <c r="DA85" i="20"/>
  <c r="DB85" i="20"/>
  <c r="DC85" i="20"/>
  <c r="DD85" i="20"/>
  <c r="DE85" i="20"/>
  <c r="DF85" i="20"/>
  <c r="DG85" i="20"/>
  <c r="DH85" i="20"/>
  <c r="DI85" i="20"/>
  <c r="DJ85" i="20"/>
  <c r="DK85" i="20"/>
  <c r="DL85" i="20"/>
  <c r="DN85" i="20"/>
  <c r="DO85" i="20"/>
  <c r="DP85" i="20"/>
  <c r="DQ85" i="20"/>
  <c r="DR85" i="20"/>
  <c r="DS85" i="20"/>
  <c r="C86" i="20"/>
  <c r="D86" i="20"/>
  <c r="E86" i="20"/>
  <c r="F86" i="20"/>
  <c r="G86" i="20"/>
  <c r="H86" i="20"/>
  <c r="J86" i="20"/>
  <c r="K86" i="20"/>
  <c r="L86" i="20"/>
  <c r="M86" i="20"/>
  <c r="N86" i="20"/>
  <c r="O86" i="20"/>
  <c r="S86" i="20"/>
  <c r="T86" i="20"/>
  <c r="U86" i="20"/>
  <c r="V86" i="20"/>
  <c r="W86" i="20"/>
  <c r="X86" i="20"/>
  <c r="Y86" i="20"/>
  <c r="Z86" i="20"/>
  <c r="AA86" i="20"/>
  <c r="AC86" i="20"/>
  <c r="AE86" i="20"/>
  <c r="AF86" i="20"/>
  <c r="AG86" i="20"/>
  <c r="AH86" i="20"/>
  <c r="AI86" i="20"/>
  <c r="AJ86" i="20"/>
  <c r="AS86" i="20"/>
  <c r="AU86" i="20"/>
  <c r="AV86" i="20"/>
  <c r="AW86" i="20"/>
  <c r="AX86" i="20"/>
  <c r="BB86" i="20"/>
  <c r="BC86" i="20"/>
  <c r="BD86" i="20"/>
  <c r="BE86" i="20"/>
  <c r="BF86" i="20"/>
  <c r="BG86" i="20"/>
  <c r="BI86" i="20"/>
  <c r="BJ86" i="20"/>
  <c r="BL86" i="20"/>
  <c r="BM86" i="20"/>
  <c r="BN86" i="20"/>
  <c r="BO86" i="20"/>
  <c r="BS86" i="20"/>
  <c r="BT86" i="20"/>
  <c r="BU86" i="20"/>
  <c r="BV86" i="20"/>
  <c r="BW86" i="20"/>
  <c r="BY86" i="20"/>
  <c r="CB86" i="20"/>
  <c r="CC86" i="20"/>
  <c r="CD86" i="20"/>
  <c r="CF86" i="20"/>
  <c r="CG86" i="20"/>
  <c r="CI86" i="20"/>
  <c r="CJ86" i="20"/>
  <c r="CL86" i="20"/>
  <c r="CM86" i="20"/>
  <c r="CN86" i="20"/>
  <c r="CP86" i="20"/>
  <c r="CR86" i="20"/>
  <c r="CS86" i="20"/>
  <c r="CT86" i="20"/>
  <c r="CU86" i="20"/>
  <c r="CV86" i="20"/>
  <c r="CW86" i="20"/>
  <c r="CX86" i="20"/>
  <c r="CY86" i="20"/>
  <c r="CZ86" i="20"/>
  <c r="DA86" i="20"/>
  <c r="DB86" i="20"/>
  <c r="DC86" i="20"/>
  <c r="DD86" i="20"/>
  <c r="DE86" i="20"/>
  <c r="DF86" i="20"/>
  <c r="DG86" i="20"/>
  <c r="DH86" i="20"/>
  <c r="DI86" i="20"/>
  <c r="DJ86" i="20"/>
  <c r="DK86" i="20"/>
  <c r="DL86" i="20"/>
  <c r="DN86" i="20"/>
  <c r="DO86" i="20"/>
  <c r="DP86" i="20"/>
  <c r="DQ86" i="20"/>
  <c r="DR86" i="20"/>
  <c r="DS86" i="20"/>
  <c r="C87" i="20"/>
  <c r="D87" i="20"/>
  <c r="E87" i="20"/>
  <c r="F87" i="20"/>
  <c r="G87" i="20"/>
  <c r="H87" i="20"/>
  <c r="J87" i="20"/>
  <c r="K87" i="20"/>
  <c r="L87" i="20"/>
  <c r="M87" i="20"/>
  <c r="N87" i="20"/>
  <c r="O87" i="20"/>
  <c r="S87" i="20"/>
  <c r="T87" i="20"/>
  <c r="U87" i="20"/>
  <c r="V87" i="20"/>
  <c r="W87" i="20"/>
  <c r="X87" i="20"/>
  <c r="Y87" i="20"/>
  <c r="Z87" i="20"/>
  <c r="AA87" i="20"/>
  <c r="AC87" i="20"/>
  <c r="AE87" i="20"/>
  <c r="AF87" i="20"/>
  <c r="AG87" i="20"/>
  <c r="AH87" i="20"/>
  <c r="AI87" i="20"/>
  <c r="AJ87" i="20"/>
  <c r="AS87" i="20"/>
  <c r="AU87" i="20"/>
  <c r="AV87" i="20"/>
  <c r="AW87" i="20"/>
  <c r="AX87" i="20"/>
  <c r="BB87" i="20"/>
  <c r="BC87" i="20"/>
  <c r="BD87" i="20"/>
  <c r="BE87" i="20"/>
  <c r="BF87" i="20"/>
  <c r="BG87" i="20"/>
  <c r="BI87" i="20"/>
  <c r="BJ87" i="20"/>
  <c r="BL87" i="20"/>
  <c r="BM87" i="20"/>
  <c r="BN87" i="20"/>
  <c r="BO87" i="20"/>
  <c r="BS87" i="20"/>
  <c r="BT87" i="20"/>
  <c r="BU87" i="20"/>
  <c r="BV87" i="20"/>
  <c r="BW87" i="20"/>
  <c r="BY87" i="20"/>
  <c r="CB87" i="20"/>
  <c r="CC87" i="20"/>
  <c r="CD87" i="20"/>
  <c r="CF87" i="20"/>
  <c r="CG87" i="20"/>
  <c r="CI87" i="20"/>
  <c r="CJ87" i="20"/>
  <c r="CL87" i="20"/>
  <c r="CM87" i="20"/>
  <c r="CN87" i="20"/>
  <c r="CP87" i="20"/>
  <c r="CR87" i="20"/>
  <c r="CS87" i="20"/>
  <c r="CT87" i="20"/>
  <c r="CU87" i="20"/>
  <c r="CV87" i="20"/>
  <c r="CW87" i="20"/>
  <c r="CX87" i="20"/>
  <c r="CY87" i="20"/>
  <c r="CZ87" i="20"/>
  <c r="DA87" i="20"/>
  <c r="DB87" i="20"/>
  <c r="DC87" i="20"/>
  <c r="DD87" i="20"/>
  <c r="DE87" i="20"/>
  <c r="DF87" i="20"/>
  <c r="DG87" i="20"/>
  <c r="DH87" i="20"/>
  <c r="DI87" i="20"/>
  <c r="DJ87" i="20"/>
  <c r="DK87" i="20"/>
  <c r="DL87" i="20"/>
  <c r="DN87" i="20"/>
  <c r="DO87" i="20"/>
  <c r="DP87" i="20"/>
  <c r="DQ87" i="20"/>
  <c r="DR87" i="20"/>
  <c r="DS87" i="20"/>
  <c r="C89" i="20"/>
  <c r="E89" i="20"/>
  <c r="F89" i="20"/>
  <c r="G89" i="20"/>
  <c r="H89" i="20"/>
  <c r="J89" i="20"/>
  <c r="K89" i="20"/>
  <c r="L89" i="20"/>
  <c r="M89" i="20"/>
  <c r="N89" i="20"/>
  <c r="O89" i="20"/>
  <c r="S89" i="20"/>
  <c r="T89" i="20"/>
  <c r="U89" i="20"/>
  <c r="V89" i="20"/>
  <c r="W89" i="20"/>
  <c r="X89" i="20"/>
  <c r="Y89" i="20"/>
  <c r="Z89" i="20"/>
  <c r="AA89" i="20"/>
  <c r="AC89" i="20"/>
  <c r="AE89" i="20"/>
  <c r="AF89" i="20"/>
  <c r="AG89" i="20"/>
  <c r="AH89" i="20"/>
  <c r="AI89" i="20"/>
  <c r="AJ89" i="20"/>
  <c r="AS89" i="20"/>
  <c r="AU89" i="20"/>
  <c r="AV89" i="20"/>
  <c r="AW89" i="20"/>
  <c r="AX89" i="20"/>
  <c r="BB89" i="20"/>
  <c r="BC89" i="20"/>
  <c r="BD89" i="20"/>
  <c r="BE89" i="20"/>
  <c r="BF89" i="20"/>
  <c r="BG89" i="20"/>
  <c r="BI89" i="20"/>
  <c r="BJ89" i="20"/>
  <c r="BL89" i="20"/>
  <c r="BM89" i="20"/>
  <c r="BN89" i="20"/>
  <c r="BO89" i="20"/>
  <c r="BS89" i="20"/>
  <c r="BT89" i="20"/>
  <c r="BU89" i="20"/>
  <c r="BV89" i="20"/>
  <c r="BW89" i="20"/>
  <c r="BY89" i="20"/>
  <c r="CB89" i="20"/>
  <c r="CC89" i="20"/>
  <c r="CD89" i="20"/>
  <c r="CF89" i="20"/>
  <c r="CG89" i="20"/>
  <c r="CI89" i="20"/>
  <c r="CJ89" i="20"/>
  <c r="CL89" i="20"/>
  <c r="CM89" i="20"/>
  <c r="CN89" i="20"/>
  <c r="CP89" i="20"/>
  <c r="CR89" i="20"/>
  <c r="CS89" i="20"/>
  <c r="CT89" i="20"/>
  <c r="CU89" i="20"/>
  <c r="CV89" i="20"/>
  <c r="CW89" i="20"/>
  <c r="CX89" i="20"/>
  <c r="CY89" i="20"/>
  <c r="CZ89" i="20"/>
  <c r="DA89" i="20"/>
  <c r="DB89" i="20"/>
  <c r="DC89" i="20"/>
  <c r="DD89" i="20"/>
  <c r="DE89" i="20"/>
  <c r="DF89" i="20"/>
  <c r="DG89" i="20"/>
  <c r="DH89" i="20"/>
  <c r="DI89" i="20"/>
  <c r="DJ89" i="20"/>
  <c r="DK89" i="20"/>
  <c r="DL89" i="20"/>
  <c r="DN89" i="20"/>
  <c r="DO89" i="20"/>
  <c r="DP89" i="20"/>
  <c r="DQ89" i="20"/>
  <c r="DR89" i="20"/>
  <c r="DS89" i="20"/>
  <c r="C90" i="20"/>
  <c r="D90" i="20"/>
  <c r="E90" i="20"/>
  <c r="F90" i="20"/>
  <c r="G90" i="20"/>
  <c r="H90" i="20"/>
  <c r="J90" i="20"/>
  <c r="K90" i="20"/>
  <c r="L90" i="20"/>
  <c r="M90" i="20"/>
  <c r="N90" i="20"/>
  <c r="O90" i="20"/>
  <c r="S90" i="20"/>
  <c r="T90" i="20"/>
  <c r="U90" i="20"/>
  <c r="V90" i="20"/>
  <c r="W90" i="20"/>
  <c r="X90" i="20"/>
  <c r="Y90" i="20"/>
  <c r="Z90" i="20"/>
  <c r="AA90" i="20"/>
  <c r="AC90" i="20"/>
  <c r="AE90" i="20"/>
  <c r="AF90" i="20"/>
  <c r="AG90" i="20"/>
  <c r="AH90" i="20"/>
  <c r="AI90" i="20"/>
  <c r="AJ90" i="20"/>
  <c r="AS90" i="20"/>
  <c r="AU90" i="20"/>
  <c r="AV90" i="20"/>
  <c r="AW90" i="20"/>
  <c r="AX90" i="20"/>
  <c r="BB90" i="20"/>
  <c r="BC90" i="20"/>
  <c r="BD90" i="20"/>
  <c r="BE90" i="20"/>
  <c r="BF90" i="20"/>
  <c r="BG90" i="20"/>
  <c r="BI90" i="20"/>
  <c r="BJ90" i="20"/>
  <c r="BL90" i="20"/>
  <c r="BM90" i="20"/>
  <c r="BN90" i="20"/>
  <c r="BO90" i="20"/>
  <c r="BS90" i="20"/>
  <c r="BT90" i="20"/>
  <c r="BU90" i="20"/>
  <c r="BV90" i="20"/>
  <c r="BW90" i="20"/>
  <c r="BY90" i="20"/>
  <c r="CB90" i="20"/>
  <c r="CC90" i="20"/>
  <c r="CD90" i="20"/>
  <c r="CF90" i="20"/>
  <c r="CG90" i="20"/>
  <c r="CI90" i="20"/>
  <c r="CJ90" i="20"/>
  <c r="CL90" i="20"/>
  <c r="CM90" i="20"/>
  <c r="CN90" i="20"/>
  <c r="CP90" i="20"/>
  <c r="CR90" i="20"/>
  <c r="CS90" i="20"/>
  <c r="CT90" i="20"/>
  <c r="CU90" i="20"/>
  <c r="CV90" i="20"/>
  <c r="CW90" i="20"/>
  <c r="CX90" i="20"/>
  <c r="CY90" i="20"/>
  <c r="CZ90" i="20"/>
  <c r="DA90" i="20"/>
  <c r="DB90" i="20"/>
  <c r="DC90" i="20"/>
  <c r="DD90" i="20"/>
  <c r="DE90" i="20"/>
  <c r="DF90" i="20"/>
  <c r="DG90" i="20"/>
  <c r="DH90" i="20"/>
  <c r="DI90" i="20"/>
  <c r="DJ90" i="20"/>
  <c r="DK90" i="20"/>
  <c r="DL90" i="20"/>
  <c r="DN90" i="20"/>
  <c r="DO90" i="20"/>
  <c r="DP90" i="20"/>
  <c r="DQ90" i="20"/>
  <c r="DR90" i="20"/>
  <c r="DS90" i="20"/>
  <c r="C91" i="20"/>
  <c r="E91" i="20"/>
  <c r="F91" i="20"/>
  <c r="G91" i="20"/>
  <c r="H91" i="20"/>
  <c r="J91" i="20"/>
  <c r="K91" i="20"/>
  <c r="L91" i="20"/>
  <c r="M91" i="20"/>
  <c r="N91" i="20"/>
  <c r="O91" i="20"/>
  <c r="S91" i="20"/>
  <c r="T91" i="20"/>
  <c r="U91" i="20"/>
  <c r="V91" i="20"/>
  <c r="W91" i="20"/>
  <c r="X91" i="20"/>
  <c r="Y91" i="20"/>
  <c r="Z91" i="20"/>
  <c r="AA91" i="20"/>
  <c r="AC91" i="20"/>
  <c r="AE91" i="20"/>
  <c r="AF91" i="20"/>
  <c r="AG91" i="20"/>
  <c r="AH91" i="20"/>
  <c r="AI91" i="20"/>
  <c r="AJ91" i="20"/>
  <c r="AS91" i="20"/>
  <c r="AU91" i="20"/>
  <c r="AV91" i="20"/>
  <c r="AW91" i="20"/>
  <c r="AX91" i="20"/>
  <c r="BB91" i="20"/>
  <c r="BC91" i="20"/>
  <c r="BD91" i="20"/>
  <c r="BE91" i="20"/>
  <c r="BF91" i="20"/>
  <c r="BG91" i="20"/>
  <c r="BI91" i="20"/>
  <c r="BJ91" i="20"/>
  <c r="BL91" i="20"/>
  <c r="BM91" i="20"/>
  <c r="BN91" i="20"/>
  <c r="BO91" i="20"/>
  <c r="BS91" i="20"/>
  <c r="BT91" i="20"/>
  <c r="BU91" i="20"/>
  <c r="BV91" i="20"/>
  <c r="BW91" i="20"/>
  <c r="BY91" i="20"/>
  <c r="CB91" i="20"/>
  <c r="CC91" i="20"/>
  <c r="CD91" i="20"/>
  <c r="CF91" i="20"/>
  <c r="CG91" i="20"/>
  <c r="CI91" i="20"/>
  <c r="CJ91" i="20"/>
  <c r="CL91" i="20"/>
  <c r="CM91" i="20"/>
  <c r="CN91" i="20"/>
  <c r="CP91" i="20"/>
  <c r="CR91" i="20"/>
  <c r="CS91" i="20"/>
  <c r="CT91" i="20"/>
  <c r="CU91" i="20"/>
  <c r="CV91" i="20"/>
  <c r="CW91" i="20"/>
  <c r="CX91" i="20"/>
  <c r="CY91" i="20"/>
  <c r="CZ91" i="20"/>
  <c r="DA91" i="20"/>
  <c r="DB91" i="20"/>
  <c r="DC91" i="20"/>
  <c r="DD91" i="20"/>
  <c r="DE91" i="20"/>
  <c r="DF91" i="20"/>
  <c r="DG91" i="20"/>
  <c r="DH91" i="20"/>
  <c r="DI91" i="20"/>
  <c r="DJ91" i="20"/>
  <c r="DK91" i="20"/>
  <c r="DL91" i="20"/>
  <c r="DN91" i="20"/>
  <c r="DO91" i="20"/>
  <c r="DP91" i="20"/>
  <c r="DQ91" i="20"/>
  <c r="DR91" i="20"/>
  <c r="DS91" i="20"/>
  <c r="C92" i="20"/>
  <c r="E92" i="20"/>
  <c r="F92" i="20"/>
  <c r="G92" i="20"/>
  <c r="H92" i="20"/>
  <c r="J92" i="20"/>
  <c r="K92" i="20"/>
  <c r="L92" i="20"/>
  <c r="M92" i="20"/>
  <c r="N92" i="20"/>
  <c r="O92" i="20"/>
  <c r="S92" i="20"/>
  <c r="T92" i="20"/>
  <c r="U92" i="20"/>
  <c r="V92" i="20"/>
  <c r="W92" i="20"/>
  <c r="X92" i="20"/>
  <c r="Y92" i="20"/>
  <c r="Z92" i="20"/>
  <c r="AA92" i="20"/>
  <c r="AC92" i="20"/>
  <c r="AE92" i="20"/>
  <c r="AF92" i="20"/>
  <c r="AG92" i="20"/>
  <c r="AH92" i="20"/>
  <c r="AI92" i="20"/>
  <c r="AJ92" i="20"/>
  <c r="AS92" i="20"/>
  <c r="AU92" i="20"/>
  <c r="AV92" i="20"/>
  <c r="AW92" i="20"/>
  <c r="AX92" i="20"/>
  <c r="BB92" i="20"/>
  <c r="BC92" i="20"/>
  <c r="BD92" i="20"/>
  <c r="BE92" i="20"/>
  <c r="BF92" i="20"/>
  <c r="BG92" i="20"/>
  <c r="BI92" i="20"/>
  <c r="BJ92" i="20"/>
  <c r="BL92" i="20"/>
  <c r="BM92" i="20"/>
  <c r="BN92" i="20"/>
  <c r="BO92" i="20"/>
  <c r="BS92" i="20"/>
  <c r="BT92" i="20"/>
  <c r="BU92" i="20"/>
  <c r="BV92" i="20"/>
  <c r="BW92" i="20"/>
  <c r="BY92" i="20"/>
  <c r="CB92" i="20"/>
  <c r="CC92" i="20"/>
  <c r="CD92" i="20"/>
  <c r="CF92" i="20"/>
  <c r="CG92" i="20"/>
  <c r="CI92" i="20"/>
  <c r="CJ92" i="20"/>
  <c r="CL92" i="20"/>
  <c r="CM92" i="20"/>
  <c r="CN92" i="20"/>
  <c r="CP92" i="20"/>
  <c r="CR92" i="20"/>
  <c r="CS92" i="20"/>
  <c r="CT92" i="20"/>
  <c r="CU92" i="20"/>
  <c r="CV92" i="20"/>
  <c r="CW92" i="20"/>
  <c r="CX92" i="20"/>
  <c r="CY92" i="20"/>
  <c r="CZ92" i="20"/>
  <c r="DA92" i="20"/>
  <c r="DB92" i="20"/>
  <c r="DC92" i="20"/>
  <c r="DD92" i="20"/>
  <c r="DE92" i="20"/>
  <c r="DF92" i="20"/>
  <c r="DG92" i="20"/>
  <c r="DH92" i="20"/>
  <c r="DI92" i="20"/>
  <c r="DJ92" i="20"/>
  <c r="DK92" i="20"/>
  <c r="DL92" i="20"/>
  <c r="DN92" i="20"/>
  <c r="DO92" i="20"/>
  <c r="DP92" i="20"/>
  <c r="DQ92" i="20"/>
  <c r="DR92" i="20"/>
  <c r="DS92" i="20"/>
  <c r="C93" i="20"/>
  <c r="E93" i="20"/>
  <c r="F93" i="20"/>
  <c r="G93" i="20"/>
  <c r="H93" i="20"/>
  <c r="J93" i="20"/>
  <c r="K93" i="20"/>
  <c r="L93" i="20"/>
  <c r="M93" i="20"/>
  <c r="N93" i="20"/>
  <c r="O93" i="20"/>
  <c r="S93" i="20"/>
  <c r="T93" i="20"/>
  <c r="U93" i="20"/>
  <c r="V93" i="20"/>
  <c r="W93" i="20"/>
  <c r="X93" i="20"/>
  <c r="Y93" i="20"/>
  <c r="Z93" i="20"/>
  <c r="AA93" i="20"/>
  <c r="AC93" i="20"/>
  <c r="AE93" i="20"/>
  <c r="AF93" i="20"/>
  <c r="AG93" i="20"/>
  <c r="AH93" i="20"/>
  <c r="AI93" i="20"/>
  <c r="AJ93" i="20"/>
  <c r="AS93" i="20"/>
  <c r="AU93" i="20"/>
  <c r="AV93" i="20"/>
  <c r="AW93" i="20"/>
  <c r="AX93" i="20"/>
  <c r="BB93" i="20"/>
  <c r="BC93" i="20"/>
  <c r="BD93" i="20"/>
  <c r="BE93" i="20"/>
  <c r="BF93" i="20"/>
  <c r="BG93" i="20"/>
  <c r="BI93" i="20"/>
  <c r="BJ93" i="20"/>
  <c r="BL93" i="20"/>
  <c r="BM93" i="20"/>
  <c r="BN93" i="20"/>
  <c r="BO93" i="20"/>
  <c r="BS93" i="20"/>
  <c r="BT93" i="20"/>
  <c r="BU93" i="20"/>
  <c r="BV93" i="20"/>
  <c r="BW93" i="20"/>
  <c r="BY93" i="20"/>
  <c r="CB93" i="20"/>
  <c r="CC93" i="20"/>
  <c r="CD93" i="20"/>
  <c r="CF93" i="20"/>
  <c r="CG93" i="20"/>
  <c r="CI93" i="20"/>
  <c r="CJ93" i="20"/>
  <c r="CL93" i="20"/>
  <c r="CM93" i="20"/>
  <c r="CN93" i="20"/>
  <c r="CP93" i="20"/>
  <c r="CR93" i="20"/>
  <c r="CS93" i="20"/>
  <c r="CT93" i="20"/>
  <c r="CU93" i="20"/>
  <c r="CV93" i="20"/>
  <c r="CW93" i="20"/>
  <c r="CX93" i="20"/>
  <c r="CY93" i="20"/>
  <c r="CZ93" i="20"/>
  <c r="DA93" i="20"/>
  <c r="DB93" i="20"/>
  <c r="DC93" i="20"/>
  <c r="DD93" i="20"/>
  <c r="DE93" i="20"/>
  <c r="DF93" i="20"/>
  <c r="DG93" i="20"/>
  <c r="DH93" i="20"/>
  <c r="DI93" i="20"/>
  <c r="DJ93" i="20"/>
  <c r="DK93" i="20"/>
  <c r="DL93" i="20"/>
  <c r="DN93" i="20"/>
  <c r="DO93" i="20"/>
  <c r="DP93" i="20"/>
  <c r="DQ93" i="20"/>
  <c r="DR93" i="20"/>
  <c r="DS93" i="20"/>
  <c r="C94" i="20"/>
  <c r="D94" i="20"/>
  <c r="E94" i="20"/>
  <c r="F94" i="20"/>
  <c r="G94" i="20"/>
  <c r="H94" i="20"/>
  <c r="J94" i="20"/>
  <c r="K94" i="20"/>
  <c r="L94" i="20"/>
  <c r="M94" i="20"/>
  <c r="N94" i="20"/>
  <c r="O94" i="20"/>
  <c r="S94" i="20"/>
  <c r="T94" i="20"/>
  <c r="U94" i="20"/>
  <c r="V94" i="20"/>
  <c r="W94" i="20"/>
  <c r="X94" i="20"/>
  <c r="Y94" i="20"/>
  <c r="Z94" i="20"/>
  <c r="AA94" i="20"/>
  <c r="AC94" i="20"/>
  <c r="AE94" i="20"/>
  <c r="AF94" i="20"/>
  <c r="AG94" i="20"/>
  <c r="AH94" i="20"/>
  <c r="AI94" i="20"/>
  <c r="AJ94" i="20"/>
  <c r="AS94" i="20"/>
  <c r="AU94" i="20"/>
  <c r="AV94" i="20"/>
  <c r="AW94" i="20"/>
  <c r="AX94" i="20"/>
  <c r="BB94" i="20"/>
  <c r="BC94" i="20"/>
  <c r="BD94" i="20"/>
  <c r="BE94" i="20"/>
  <c r="BF94" i="20"/>
  <c r="BG94" i="20"/>
  <c r="BI94" i="20"/>
  <c r="BJ94" i="20"/>
  <c r="BL94" i="20"/>
  <c r="BM94" i="20"/>
  <c r="BN94" i="20"/>
  <c r="BO94" i="20"/>
  <c r="BS94" i="20"/>
  <c r="BT94" i="20"/>
  <c r="BU94" i="20"/>
  <c r="BV94" i="20"/>
  <c r="BW94" i="20"/>
  <c r="BY94" i="20"/>
  <c r="CB94" i="20"/>
  <c r="CC94" i="20"/>
  <c r="CD94" i="20"/>
  <c r="CF94" i="20"/>
  <c r="CG94" i="20"/>
  <c r="CI94" i="20"/>
  <c r="CJ94" i="20"/>
  <c r="CL94" i="20"/>
  <c r="CM94" i="20"/>
  <c r="CN94" i="20"/>
  <c r="CP94" i="20"/>
  <c r="CR94" i="20"/>
  <c r="CS94" i="20"/>
  <c r="CT94" i="20"/>
  <c r="CU94" i="20"/>
  <c r="CV94" i="20"/>
  <c r="CW94" i="20"/>
  <c r="CX94" i="20"/>
  <c r="CY94" i="20"/>
  <c r="CZ94" i="20"/>
  <c r="DA94" i="20"/>
  <c r="DB94" i="20"/>
  <c r="DC94" i="20"/>
  <c r="DD94" i="20"/>
  <c r="DE94" i="20"/>
  <c r="DF94" i="20"/>
  <c r="DG94" i="20"/>
  <c r="DH94" i="20"/>
  <c r="DI94" i="20"/>
  <c r="DJ94" i="20"/>
  <c r="DK94" i="20"/>
  <c r="DL94" i="20"/>
  <c r="DN94" i="20"/>
  <c r="DO94" i="20"/>
  <c r="DP94" i="20"/>
  <c r="DQ94" i="20"/>
  <c r="DR94" i="20"/>
  <c r="DS94" i="20"/>
  <c r="C95" i="20"/>
  <c r="D95" i="20"/>
  <c r="E95" i="20"/>
  <c r="F95" i="20"/>
  <c r="G95" i="20"/>
  <c r="H95" i="20"/>
  <c r="J95" i="20"/>
  <c r="K95" i="20"/>
  <c r="L95" i="20"/>
  <c r="M95" i="20"/>
  <c r="N95" i="20"/>
  <c r="O95" i="20"/>
  <c r="S95" i="20"/>
  <c r="T95" i="20"/>
  <c r="U95" i="20"/>
  <c r="V95" i="20"/>
  <c r="W95" i="20"/>
  <c r="X95" i="20"/>
  <c r="Y95" i="20"/>
  <c r="Z95" i="20"/>
  <c r="AA95" i="20"/>
  <c r="AC95" i="20"/>
  <c r="AE95" i="20"/>
  <c r="AF95" i="20"/>
  <c r="AG95" i="20"/>
  <c r="AH95" i="20"/>
  <c r="AI95" i="20"/>
  <c r="AJ95" i="20"/>
  <c r="AS95" i="20"/>
  <c r="AU95" i="20"/>
  <c r="AV95" i="20"/>
  <c r="AW95" i="20"/>
  <c r="AX95" i="20"/>
  <c r="BB95" i="20"/>
  <c r="BC95" i="20"/>
  <c r="BD95" i="20"/>
  <c r="BE95" i="20"/>
  <c r="BF95" i="20"/>
  <c r="BG95" i="20"/>
  <c r="BI95" i="20"/>
  <c r="BJ95" i="20"/>
  <c r="BL95" i="20"/>
  <c r="BM95" i="20"/>
  <c r="BN95" i="20"/>
  <c r="BO95" i="20"/>
  <c r="BS95" i="20"/>
  <c r="BT95" i="20"/>
  <c r="BU95" i="20"/>
  <c r="BV95" i="20"/>
  <c r="BW95" i="20"/>
  <c r="BY95" i="20"/>
  <c r="CB95" i="20"/>
  <c r="CC95" i="20"/>
  <c r="CD95" i="20"/>
  <c r="CF95" i="20"/>
  <c r="CG95" i="20"/>
  <c r="CI95" i="20"/>
  <c r="CJ95" i="20"/>
  <c r="CL95" i="20"/>
  <c r="CM95" i="20"/>
  <c r="CN95" i="20"/>
  <c r="CP95" i="20"/>
  <c r="CR95" i="20"/>
  <c r="CS95" i="20"/>
  <c r="CT95" i="20"/>
  <c r="CU95" i="20"/>
  <c r="CV95" i="20"/>
  <c r="CW95" i="20"/>
  <c r="CX95" i="20"/>
  <c r="CY95" i="20"/>
  <c r="CZ95" i="20"/>
  <c r="DA95" i="20"/>
  <c r="DB95" i="20"/>
  <c r="DC95" i="20"/>
  <c r="DD95" i="20"/>
  <c r="DE95" i="20"/>
  <c r="DF95" i="20"/>
  <c r="DG95" i="20"/>
  <c r="DH95" i="20"/>
  <c r="DI95" i="20"/>
  <c r="DJ95" i="20"/>
  <c r="DK95" i="20"/>
  <c r="DL95" i="20"/>
  <c r="DN95" i="20"/>
  <c r="DO95" i="20"/>
  <c r="DP95" i="20"/>
  <c r="DQ95" i="20"/>
  <c r="DR95" i="20"/>
  <c r="DS95" i="20"/>
  <c r="C96" i="20"/>
  <c r="D96" i="20"/>
  <c r="E96" i="20"/>
  <c r="F96" i="20"/>
  <c r="G96" i="20"/>
  <c r="H96" i="20"/>
  <c r="J96" i="20"/>
  <c r="K96" i="20"/>
  <c r="L96" i="20"/>
  <c r="M96" i="20"/>
  <c r="N96" i="20"/>
  <c r="O96" i="20"/>
  <c r="S96" i="20"/>
  <c r="T96" i="20"/>
  <c r="U96" i="20"/>
  <c r="V96" i="20"/>
  <c r="W96" i="20"/>
  <c r="X96" i="20"/>
  <c r="Y96" i="20"/>
  <c r="Z96" i="20"/>
  <c r="AA96" i="20"/>
  <c r="AC96" i="20"/>
  <c r="AE96" i="20"/>
  <c r="AF96" i="20"/>
  <c r="AG96" i="20"/>
  <c r="AH96" i="20"/>
  <c r="AI96" i="20"/>
  <c r="AJ96" i="20"/>
  <c r="AS96" i="20"/>
  <c r="AU96" i="20"/>
  <c r="AV96" i="20"/>
  <c r="AW96" i="20"/>
  <c r="AX96" i="20"/>
  <c r="BB96" i="20"/>
  <c r="BC96" i="20"/>
  <c r="BD96" i="20"/>
  <c r="BE96" i="20"/>
  <c r="BF96" i="20"/>
  <c r="BG96" i="20"/>
  <c r="BI96" i="20"/>
  <c r="BJ96" i="20"/>
  <c r="BL96" i="20"/>
  <c r="BM96" i="20"/>
  <c r="BN96" i="20"/>
  <c r="BO96" i="20"/>
  <c r="BS96" i="20"/>
  <c r="BT96" i="20"/>
  <c r="BU96" i="20"/>
  <c r="BV96" i="20"/>
  <c r="BW96" i="20"/>
  <c r="BY96" i="20"/>
  <c r="CB96" i="20"/>
  <c r="CC96" i="20"/>
  <c r="CD96" i="20"/>
  <c r="CF96" i="20"/>
  <c r="CG96" i="20"/>
  <c r="CI96" i="20"/>
  <c r="CJ96" i="20"/>
  <c r="CL96" i="20"/>
  <c r="CM96" i="20"/>
  <c r="CN96" i="20"/>
  <c r="CP96" i="20"/>
  <c r="CR96" i="20"/>
  <c r="CS96" i="20"/>
  <c r="CT96" i="20"/>
  <c r="CU96" i="20"/>
  <c r="CV96" i="20"/>
  <c r="CW96" i="20"/>
  <c r="CX96" i="20"/>
  <c r="CY96" i="20"/>
  <c r="CZ96" i="20"/>
  <c r="DA96" i="20"/>
  <c r="DB96" i="20"/>
  <c r="DC96" i="20"/>
  <c r="DD96" i="20"/>
  <c r="DE96" i="20"/>
  <c r="DF96" i="20"/>
  <c r="DG96" i="20"/>
  <c r="DH96" i="20"/>
  <c r="DI96" i="20"/>
  <c r="DJ96" i="20"/>
  <c r="DK96" i="20"/>
  <c r="DL96" i="20"/>
  <c r="DN96" i="20"/>
  <c r="DO96" i="20"/>
  <c r="DP96" i="20"/>
  <c r="DQ96" i="20"/>
  <c r="DR96" i="20"/>
  <c r="DS96" i="20"/>
  <c r="C97" i="20"/>
  <c r="D97" i="20"/>
  <c r="E97" i="20"/>
  <c r="F97" i="20"/>
  <c r="G97" i="20"/>
  <c r="H97" i="20"/>
  <c r="J97" i="20"/>
  <c r="K97" i="20"/>
  <c r="L97" i="20"/>
  <c r="M97" i="20"/>
  <c r="N97" i="20"/>
  <c r="O97" i="20"/>
  <c r="S97" i="20"/>
  <c r="T97" i="20"/>
  <c r="U97" i="20"/>
  <c r="V97" i="20"/>
  <c r="W97" i="20"/>
  <c r="X97" i="20"/>
  <c r="Y97" i="20"/>
  <c r="Z97" i="20"/>
  <c r="AA97" i="20"/>
  <c r="AC97" i="20"/>
  <c r="AE97" i="20"/>
  <c r="AF97" i="20"/>
  <c r="AG97" i="20"/>
  <c r="AH97" i="20"/>
  <c r="AI97" i="20"/>
  <c r="AJ97" i="20"/>
  <c r="AS97" i="20"/>
  <c r="AU97" i="20"/>
  <c r="AV97" i="20"/>
  <c r="AW97" i="20"/>
  <c r="AX97" i="20"/>
  <c r="BB97" i="20"/>
  <c r="BC97" i="20"/>
  <c r="BD97" i="20"/>
  <c r="BE97" i="20"/>
  <c r="BF97" i="20"/>
  <c r="BG97" i="20"/>
  <c r="BI97" i="20"/>
  <c r="BJ97" i="20"/>
  <c r="BL97" i="20"/>
  <c r="BM97" i="20"/>
  <c r="BN97" i="20"/>
  <c r="BO97" i="20"/>
  <c r="BS97" i="20"/>
  <c r="BT97" i="20"/>
  <c r="BU97" i="20"/>
  <c r="BV97" i="20"/>
  <c r="BW97" i="20"/>
  <c r="BY97" i="20"/>
  <c r="CB97" i="20"/>
  <c r="CC97" i="20"/>
  <c r="CD97" i="20"/>
  <c r="CF97" i="20"/>
  <c r="CG97" i="20"/>
  <c r="CI97" i="20"/>
  <c r="CJ97" i="20"/>
  <c r="CL97" i="20"/>
  <c r="CM97" i="20"/>
  <c r="CN97" i="20"/>
  <c r="CP97" i="20"/>
  <c r="CR97" i="20"/>
  <c r="CS97" i="20"/>
  <c r="CT97" i="20"/>
  <c r="CU97" i="20"/>
  <c r="CV97" i="20"/>
  <c r="CW97" i="20"/>
  <c r="CX97" i="20"/>
  <c r="CY97" i="20"/>
  <c r="CZ97" i="20"/>
  <c r="DA97" i="20"/>
  <c r="DB97" i="20"/>
  <c r="DC97" i="20"/>
  <c r="DD97" i="20"/>
  <c r="DE97" i="20"/>
  <c r="DF97" i="20"/>
  <c r="DG97" i="20"/>
  <c r="DH97" i="20"/>
  <c r="DI97" i="20"/>
  <c r="DJ97" i="20"/>
  <c r="DK97" i="20"/>
  <c r="DL97" i="20"/>
  <c r="DN97" i="20"/>
  <c r="DO97" i="20"/>
  <c r="DP97" i="20"/>
  <c r="DQ97" i="20"/>
  <c r="DR97" i="20"/>
  <c r="DS97" i="20"/>
  <c r="C98" i="20"/>
  <c r="E98" i="20"/>
  <c r="F98" i="20"/>
  <c r="G98" i="20"/>
  <c r="H98" i="20"/>
  <c r="J98" i="20"/>
  <c r="K98" i="20"/>
  <c r="L98" i="20"/>
  <c r="M98" i="20"/>
  <c r="N98" i="20"/>
  <c r="O98" i="20"/>
  <c r="S98" i="20"/>
  <c r="T98" i="20"/>
  <c r="U98" i="20"/>
  <c r="V98" i="20"/>
  <c r="W98" i="20"/>
  <c r="X98" i="20"/>
  <c r="Y98" i="20"/>
  <c r="Z98" i="20"/>
  <c r="AA98" i="20"/>
  <c r="AC98" i="20"/>
  <c r="AE98" i="20"/>
  <c r="AF98" i="20"/>
  <c r="AG98" i="20"/>
  <c r="AH98" i="20"/>
  <c r="AI98" i="20"/>
  <c r="AJ98" i="20"/>
  <c r="AS98" i="20"/>
  <c r="AU98" i="20"/>
  <c r="AV98" i="20"/>
  <c r="AW98" i="20"/>
  <c r="AX98" i="20"/>
  <c r="BB98" i="20"/>
  <c r="BC98" i="20"/>
  <c r="BD98" i="20"/>
  <c r="BE98" i="20"/>
  <c r="BF98" i="20"/>
  <c r="BG98" i="20"/>
  <c r="BI98" i="20"/>
  <c r="BJ98" i="20"/>
  <c r="BL98" i="20"/>
  <c r="BM98" i="20"/>
  <c r="BN98" i="20"/>
  <c r="BO98" i="20"/>
  <c r="BS98" i="20"/>
  <c r="BT98" i="20"/>
  <c r="BU98" i="20"/>
  <c r="BV98" i="20"/>
  <c r="BW98" i="20"/>
  <c r="BY98" i="20"/>
  <c r="CB98" i="20"/>
  <c r="CC98" i="20"/>
  <c r="CD98" i="20"/>
  <c r="CF98" i="20"/>
  <c r="CG98" i="20"/>
  <c r="CI98" i="20"/>
  <c r="CJ98" i="20"/>
  <c r="CL98" i="20"/>
  <c r="CM98" i="20"/>
  <c r="CN98" i="20"/>
  <c r="CP98" i="20"/>
  <c r="CR98" i="20"/>
  <c r="CS98" i="20"/>
  <c r="CT98" i="20"/>
  <c r="CU98" i="20"/>
  <c r="CV98" i="20"/>
  <c r="CW98" i="20"/>
  <c r="CX98" i="20"/>
  <c r="CY98" i="20"/>
  <c r="CZ98" i="20"/>
  <c r="DA98" i="20"/>
  <c r="DB98" i="20"/>
  <c r="DC98" i="20"/>
  <c r="DD98" i="20"/>
  <c r="DE98" i="20"/>
  <c r="DF98" i="20"/>
  <c r="DG98" i="20"/>
  <c r="DH98" i="20"/>
  <c r="DI98" i="20"/>
  <c r="DJ98" i="20"/>
  <c r="DK98" i="20"/>
  <c r="DL98" i="20"/>
  <c r="DN98" i="20"/>
  <c r="DO98" i="20"/>
  <c r="DP98" i="20"/>
  <c r="DQ98" i="20"/>
  <c r="DR98" i="20"/>
  <c r="DS98" i="20"/>
  <c r="C99" i="20"/>
  <c r="E99" i="20"/>
  <c r="F99" i="20"/>
  <c r="G99" i="20"/>
  <c r="H99" i="20"/>
  <c r="J99" i="20"/>
  <c r="K99" i="20"/>
  <c r="L99" i="20"/>
  <c r="M99" i="20"/>
  <c r="N99" i="20"/>
  <c r="O99" i="20"/>
  <c r="S99" i="20"/>
  <c r="T99" i="20"/>
  <c r="U99" i="20"/>
  <c r="V99" i="20"/>
  <c r="W99" i="20"/>
  <c r="X99" i="20"/>
  <c r="Y99" i="20"/>
  <c r="Z99" i="20"/>
  <c r="AA99" i="20"/>
  <c r="AC99" i="20"/>
  <c r="AE99" i="20"/>
  <c r="AF99" i="20"/>
  <c r="AG99" i="20"/>
  <c r="AH99" i="20"/>
  <c r="AI99" i="20"/>
  <c r="AJ99" i="20"/>
  <c r="AS99" i="20"/>
  <c r="AU99" i="20"/>
  <c r="AV99" i="20"/>
  <c r="AW99" i="20"/>
  <c r="AX99" i="20"/>
  <c r="BB99" i="20"/>
  <c r="BC99" i="20"/>
  <c r="BD99" i="20"/>
  <c r="BE99" i="20"/>
  <c r="BF99" i="20"/>
  <c r="BG99" i="20"/>
  <c r="BI99" i="20"/>
  <c r="BJ99" i="20"/>
  <c r="BL99" i="20"/>
  <c r="BM99" i="20"/>
  <c r="BN99" i="20"/>
  <c r="BO99" i="20"/>
  <c r="BS99" i="20"/>
  <c r="BT99" i="20"/>
  <c r="BU99" i="20"/>
  <c r="BV99" i="20"/>
  <c r="BW99" i="20"/>
  <c r="BY99" i="20"/>
  <c r="CB99" i="20"/>
  <c r="CC99" i="20"/>
  <c r="CD99" i="20"/>
  <c r="CF99" i="20"/>
  <c r="CG99" i="20"/>
  <c r="CI99" i="20"/>
  <c r="CJ99" i="20"/>
  <c r="CL99" i="20"/>
  <c r="CM99" i="20"/>
  <c r="CN99" i="20"/>
  <c r="CP99" i="20"/>
  <c r="CR99" i="20"/>
  <c r="CS99" i="20"/>
  <c r="CT99" i="20"/>
  <c r="CU99" i="20"/>
  <c r="CV99" i="20"/>
  <c r="CW99" i="20"/>
  <c r="CX99" i="20"/>
  <c r="CY99" i="20"/>
  <c r="CZ99" i="20"/>
  <c r="DA99" i="20"/>
  <c r="DB99" i="20"/>
  <c r="DC99" i="20"/>
  <c r="DD99" i="20"/>
  <c r="DE99" i="20"/>
  <c r="DF99" i="20"/>
  <c r="DG99" i="20"/>
  <c r="DH99" i="20"/>
  <c r="DI99" i="20"/>
  <c r="DJ99" i="20"/>
  <c r="DK99" i="20"/>
  <c r="DL99" i="20"/>
  <c r="DN99" i="20"/>
  <c r="DO99" i="20"/>
  <c r="DP99" i="20"/>
  <c r="DQ99" i="20"/>
  <c r="DR99" i="20"/>
  <c r="DS99" i="20"/>
  <c r="C100" i="20"/>
  <c r="E100" i="20"/>
  <c r="F100" i="20"/>
  <c r="G100" i="20"/>
  <c r="H100" i="20"/>
  <c r="J100" i="20"/>
  <c r="K100" i="20"/>
  <c r="L100" i="20"/>
  <c r="M100" i="20"/>
  <c r="N100" i="20"/>
  <c r="O100" i="20"/>
  <c r="S100" i="20"/>
  <c r="T100" i="20"/>
  <c r="U100" i="20"/>
  <c r="V100" i="20"/>
  <c r="W100" i="20"/>
  <c r="X100" i="20"/>
  <c r="Y100" i="20"/>
  <c r="Z100" i="20"/>
  <c r="AA100" i="20"/>
  <c r="AC100" i="20"/>
  <c r="AE100" i="20"/>
  <c r="AF100" i="20"/>
  <c r="AG100" i="20"/>
  <c r="AH100" i="20"/>
  <c r="AI100" i="20"/>
  <c r="AJ100" i="20"/>
  <c r="AS100" i="20"/>
  <c r="AU100" i="20"/>
  <c r="AV100" i="20"/>
  <c r="AW100" i="20"/>
  <c r="AX100" i="20"/>
  <c r="BB100" i="20"/>
  <c r="BC100" i="20"/>
  <c r="BD100" i="20"/>
  <c r="BE100" i="20"/>
  <c r="BF100" i="20"/>
  <c r="BG100" i="20"/>
  <c r="BI100" i="20"/>
  <c r="BJ100" i="20"/>
  <c r="BL100" i="20"/>
  <c r="BM100" i="20"/>
  <c r="BN100" i="20"/>
  <c r="BO100" i="20"/>
  <c r="BS100" i="20"/>
  <c r="BT100" i="20"/>
  <c r="BU100" i="20"/>
  <c r="BV100" i="20"/>
  <c r="BW100" i="20"/>
  <c r="BY100" i="20"/>
  <c r="CB100" i="20"/>
  <c r="CC100" i="20"/>
  <c r="CD100" i="20"/>
  <c r="CF100" i="20"/>
  <c r="CG100" i="20"/>
  <c r="CI100" i="20"/>
  <c r="CJ100" i="20"/>
  <c r="CL100" i="20"/>
  <c r="CM100" i="20"/>
  <c r="CN100" i="20"/>
  <c r="CP100" i="20"/>
  <c r="CR100" i="20"/>
  <c r="CS100" i="20"/>
  <c r="CT100" i="20"/>
  <c r="CU100" i="20"/>
  <c r="CV100" i="20"/>
  <c r="CW100" i="20"/>
  <c r="CX100" i="20"/>
  <c r="CY100" i="20"/>
  <c r="CZ100" i="20"/>
  <c r="DA100" i="20"/>
  <c r="DB100" i="20"/>
  <c r="DC100" i="20"/>
  <c r="DD100" i="20"/>
  <c r="DE100" i="20"/>
  <c r="DF100" i="20"/>
  <c r="DG100" i="20"/>
  <c r="DH100" i="20"/>
  <c r="DI100" i="20"/>
  <c r="DJ100" i="20"/>
  <c r="DK100" i="20"/>
  <c r="DL100" i="20"/>
  <c r="DN100" i="20"/>
  <c r="DO100" i="20"/>
  <c r="DP100" i="20"/>
  <c r="DQ100" i="20"/>
  <c r="DR100" i="20"/>
  <c r="DS100" i="20"/>
  <c r="AX2" i="42"/>
  <c r="AD1" i="20" s="1"/>
  <c r="AV2" i="42"/>
  <c r="AB1" i="20" s="1"/>
  <c r="AL2" i="42"/>
  <c r="R1" i="20" s="1"/>
  <c r="AJ2" i="42"/>
  <c r="P1" i="20" s="1"/>
  <c r="AC2" i="42"/>
  <c r="I1" i="20" s="1"/>
  <c r="X102" i="42" l="1"/>
  <c r="D100" i="20" s="1"/>
  <c r="X101" i="42"/>
  <c r="D99" i="20" s="1"/>
  <c r="X100" i="42"/>
  <c r="D98" i="20" s="1"/>
  <c r="X95" i="42"/>
  <c r="D93" i="20" s="1"/>
  <c r="X94" i="42"/>
  <c r="D92" i="20" s="1"/>
  <c r="X93" i="42"/>
  <c r="D91" i="20" s="1"/>
  <c r="X91" i="42"/>
  <c r="D89" i="20" s="1"/>
  <c r="X87" i="42"/>
  <c r="D85" i="20" s="1"/>
  <c r="X86" i="42"/>
  <c r="D84" i="20" s="1"/>
  <c r="X85" i="42"/>
  <c r="D83" i="20" s="1"/>
  <c r="X80" i="42"/>
  <c r="D78" i="20" s="1"/>
  <c r="X79" i="42"/>
  <c r="D77" i="20" s="1"/>
  <c r="X78" i="42"/>
  <c r="D76" i="20" s="1"/>
  <c r="X77" i="42"/>
  <c r="D75" i="20" s="1"/>
  <c r="X76" i="42"/>
  <c r="D74" i="20" s="1"/>
  <c r="X58" i="42"/>
  <c r="D56" i="20" s="1"/>
  <c r="D55" i="20"/>
  <c r="X56" i="42"/>
  <c r="D54" i="20" s="1"/>
  <c r="X54" i="42"/>
  <c r="D52" i="20" s="1"/>
  <c r="D51" i="20"/>
  <c r="D50" i="20"/>
  <c r="X51" i="42"/>
  <c r="D49" i="20" s="1"/>
  <c r="X50" i="42"/>
  <c r="D48" i="20" s="1"/>
  <c r="X49" i="42"/>
  <c r="D47" i="20" s="1"/>
  <c r="X48" i="42"/>
  <c r="D46" i="20" s="1"/>
  <c r="X47" i="42"/>
  <c r="D45" i="20" s="1"/>
  <c r="X46" i="42"/>
  <c r="D44" i="20" s="1"/>
  <c r="V45" i="42"/>
  <c r="B43" i="20" s="1"/>
  <c r="X44" i="42"/>
  <c r="D42" i="20" s="1"/>
  <c r="X43" i="42"/>
  <c r="D41" i="20" s="1"/>
  <c r="X42" i="42"/>
  <c r="D40" i="20" s="1"/>
  <c r="X41" i="42"/>
  <c r="D39" i="20" s="1"/>
  <c r="X40" i="42"/>
  <c r="D38" i="20" s="1"/>
  <c r="X39" i="42"/>
  <c r="D37" i="20" s="1"/>
  <c r="X38" i="42"/>
  <c r="D36" i="20" s="1"/>
  <c r="X34" i="42"/>
  <c r="D32" i="20" s="1"/>
  <c r="X33" i="42"/>
  <c r="D31" i="20" s="1"/>
  <c r="X32" i="42"/>
  <c r="D30" i="20" s="1"/>
  <c r="X27" i="42"/>
  <c r="D25" i="20" s="1"/>
  <c r="X26" i="42"/>
  <c r="D24" i="20" s="1"/>
  <c r="X25" i="42"/>
  <c r="X24" i="42"/>
  <c r="D22" i="20" s="1"/>
  <c r="X23" i="42"/>
  <c r="D21" i="20" s="1"/>
  <c r="C10" i="20"/>
  <c r="C9" i="20"/>
  <c r="C8" i="20"/>
  <c r="C7" i="20"/>
  <c r="C6" i="20"/>
  <c r="C5" i="20"/>
  <c r="C4" i="20"/>
  <c r="X5" i="42"/>
  <c r="D3" i="20" s="1"/>
  <c r="EM20" i="20"/>
  <c r="EN20" i="20"/>
  <c r="EO20" i="20"/>
  <c r="EP20" i="20"/>
  <c r="EQ20" i="20"/>
  <c r="ER20" i="20"/>
  <c r="ES20" i="20"/>
  <c r="ET20" i="20"/>
  <c r="EU20" i="20"/>
  <c r="EV20" i="20"/>
  <c r="EW20" i="20"/>
  <c r="EX20" i="20"/>
  <c r="EY20" i="20"/>
  <c r="EZ20" i="20"/>
  <c r="FB20" i="20"/>
  <c r="FC20" i="20"/>
  <c r="FD20" i="20"/>
  <c r="FE20" i="20"/>
  <c r="FF20" i="20"/>
  <c r="FB72" i="20"/>
  <c r="FC72" i="20"/>
  <c r="FD72" i="20"/>
  <c r="FE72" i="20"/>
  <c r="FF72" i="20"/>
  <c r="FB73" i="20"/>
  <c r="FC73" i="20"/>
  <c r="FD73" i="20"/>
  <c r="FE73" i="20"/>
  <c r="FF73" i="20"/>
  <c r="EM73" i="20"/>
  <c r="EN73" i="20"/>
  <c r="EO73" i="20"/>
  <c r="EP73" i="20"/>
  <c r="EQ73" i="20"/>
  <c r="ER73" i="20"/>
  <c r="ES73" i="20"/>
  <c r="ET73" i="20"/>
  <c r="EU73" i="20"/>
  <c r="EV73" i="20"/>
  <c r="EW73" i="20"/>
  <c r="EX73" i="20"/>
  <c r="EY73" i="20"/>
  <c r="EZ73" i="20"/>
  <c r="P20" i="11"/>
  <c r="I20" i="11"/>
  <c r="EL2" i="20"/>
  <c r="EL3" i="20"/>
  <c r="EL4" i="20"/>
  <c r="EL5" i="20"/>
  <c r="EL6" i="20"/>
  <c r="EL7" i="20"/>
  <c r="EL8" i="20"/>
  <c r="EL9" i="20"/>
  <c r="EL10" i="20"/>
  <c r="EL11" i="20"/>
  <c r="EL12" i="20"/>
  <c r="EL13" i="20"/>
  <c r="EL14" i="20"/>
  <c r="EL15" i="20"/>
  <c r="EL16" i="20"/>
  <c r="EL17" i="20"/>
  <c r="EL18" i="20"/>
  <c r="EL19" i="20"/>
  <c r="EL20" i="20"/>
  <c r="EL21" i="20"/>
  <c r="EL22" i="20"/>
  <c r="EL23" i="20"/>
  <c r="EL24" i="20"/>
  <c r="EL25" i="20"/>
  <c r="EL26" i="20"/>
  <c r="EL27" i="20"/>
  <c r="EL28" i="20"/>
  <c r="EL29" i="20"/>
  <c r="EL30" i="20"/>
  <c r="EL31" i="20"/>
  <c r="EL32" i="20"/>
  <c r="EL33" i="20"/>
  <c r="EL34" i="20"/>
  <c r="EL36" i="20"/>
  <c r="EL37" i="20"/>
  <c r="EL38" i="20"/>
  <c r="EL39" i="20"/>
  <c r="EL40" i="20"/>
  <c r="EL41" i="20"/>
  <c r="EL42" i="20"/>
  <c r="EL43" i="20"/>
  <c r="EL44" i="20"/>
  <c r="EL45" i="20"/>
  <c r="EL46" i="20"/>
  <c r="EL47" i="20"/>
  <c r="EL48" i="20"/>
  <c r="EL49" i="20"/>
  <c r="EL50" i="20"/>
  <c r="EL51" i="20"/>
  <c r="EL52" i="20"/>
  <c r="EL53" i="20"/>
  <c r="EL54" i="20"/>
  <c r="EL55" i="20"/>
  <c r="EL56" i="20"/>
  <c r="EL57" i="20"/>
  <c r="EL58" i="20"/>
  <c r="EL59" i="20"/>
  <c r="EL60" i="20"/>
  <c r="EL61" i="20"/>
  <c r="EL62" i="20"/>
  <c r="EL63" i="20"/>
  <c r="EL64" i="20"/>
  <c r="EL65" i="20"/>
  <c r="EL66" i="20"/>
  <c r="EL67" i="20"/>
  <c r="EL68" i="20"/>
  <c r="EL69" i="20"/>
  <c r="EL70" i="20"/>
  <c r="EL71" i="20"/>
  <c r="EL72" i="20"/>
  <c r="EL73" i="20"/>
  <c r="EL74" i="20"/>
  <c r="EL75" i="20"/>
  <c r="EL76" i="20"/>
  <c r="EL77" i="20"/>
  <c r="EL78" i="20"/>
  <c r="EL79" i="20"/>
  <c r="EL80" i="20"/>
  <c r="EL81" i="20"/>
  <c r="EL82" i="20"/>
  <c r="EL83" i="20"/>
  <c r="EL84" i="20"/>
  <c r="EL85" i="20"/>
  <c r="EL86" i="20"/>
  <c r="EL87" i="20"/>
  <c r="EL89" i="20"/>
  <c r="EL90" i="20"/>
  <c r="EL91" i="20"/>
  <c r="EL92" i="20"/>
  <c r="EL93" i="20"/>
  <c r="EL94" i="20"/>
  <c r="EL95" i="20"/>
  <c r="EL96" i="20"/>
  <c r="EL97" i="20"/>
  <c r="EL98" i="20"/>
  <c r="EL99" i="20"/>
  <c r="EL100" i="20"/>
  <c r="DT73" i="20"/>
  <c r="DU73" i="20"/>
  <c r="DV73" i="20"/>
  <c r="DW73" i="20"/>
  <c r="DX73" i="20"/>
  <c r="DY73" i="20"/>
  <c r="DZ73" i="20"/>
  <c r="EA73" i="20"/>
  <c r="EB73" i="20"/>
  <c r="EC73" i="20"/>
  <c r="ED73" i="20"/>
  <c r="EE73" i="20"/>
  <c r="EF73" i="20"/>
  <c r="EG73" i="20"/>
  <c r="EH73" i="20"/>
  <c r="EI73" i="20"/>
  <c r="EJ73" i="20"/>
  <c r="EK73" i="20"/>
  <c r="DT20" i="20"/>
  <c r="DU20" i="20"/>
  <c r="DV20" i="20"/>
  <c r="DW20" i="20"/>
  <c r="DX20" i="20"/>
  <c r="DY20" i="20"/>
  <c r="DZ20" i="20"/>
  <c r="EA20" i="20"/>
  <c r="EB20" i="20"/>
  <c r="EC20" i="20"/>
  <c r="ED20" i="20"/>
  <c r="EE20" i="20"/>
  <c r="EF20" i="20"/>
  <c r="EG20" i="20"/>
  <c r="EH20" i="20"/>
  <c r="EI20" i="20"/>
  <c r="EJ20" i="20"/>
  <c r="EK20" i="20"/>
  <c r="FI2" i="42"/>
  <c r="EL1" i="20" s="1"/>
  <c r="B73" i="20"/>
  <c r="B20" i="20"/>
  <c r="DO110" i="42"/>
  <c r="DO2" i="42"/>
  <c r="CU1" i="20" s="1"/>
  <c r="K75" i="42"/>
  <c r="Q75" i="42"/>
  <c r="R75" i="42"/>
  <c r="K22" i="42"/>
  <c r="P22" i="42"/>
  <c r="P75" i="42" s="1"/>
  <c r="Q22" i="42"/>
  <c r="R22" i="42"/>
  <c r="J114" i="3"/>
  <c r="J88" i="3"/>
  <c r="AC21" i="3"/>
  <c r="AB21" i="3"/>
  <c r="AA21" i="3"/>
  <c r="Z21" i="3"/>
  <c r="Y21" i="3"/>
  <c r="S21" i="3"/>
  <c r="T21" i="3"/>
  <c r="U21" i="3"/>
  <c r="V21" i="3"/>
  <c r="J21" i="3"/>
  <c r="F19" i="9"/>
  <c r="E19" i="9"/>
  <c r="D19" i="9"/>
  <c r="C19" i="9"/>
  <c r="Q38" i="11"/>
  <c r="Q37" i="11"/>
  <c r="Q22" i="11"/>
  <c r="Q23" i="11" s="1"/>
  <c r="Q24" i="11" s="1"/>
  <c r="Q25" i="11" s="1"/>
  <c r="Q26" i="11" s="1"/>
  <c r="Q27" i="11" s="1"/>
  <c r="Q28" i="11" s="1"/>
  <c r="Q29" i="11" s="1"/>
  <c r="Q30" i="11" s="1"/>
  <c r="I19" i="11"/>
  <c r="P19" i="11"/>
  <c r="EK2" i="20"/>
  <c r="EK3" i="20"/>
  <c r="EK4" i="20"/>
  <c r="EK5" i="20"/>
  <c r="EK6" i="20"/>
  <c r="EK7" i="20"/>
  <c r="EK8" i="20"/>
  <c r="EK9" i="20"/>
  <c r="EK10" i="20"/>
  <c r="EK11" i="20"/>
  <c r="EK12" i="20"/>
  <c r="EK13" i="20"/>
  <c r="EK14" i="20"/>
  <c r="EK15" i="20"/>
  <c r="EK16" i="20"/>
  <c r="EK17" i="20"/>
  <c r="EK18" i="20"/>
  <c r="EK19" i="20"/>
  <c r="EK21" i="20"/>
  <c r="EK22" i="20"/>
  <c r="EK23" i="20"/>
  <c r="EK24" i="20"/>
  <c r="EK25" i="20"/>
  <c r="EK26" i="20"/>
  <c r="EK27" i="20"/>
  <c r="EK28" i="20"/>
  <c r="EK29" i="20"/>
  <c r="EK30" i="20"/>
  <c r="EK31" i="20"/>
  <c r="EK32" i="20"/>
  <c r="EK33" i="20"/>
  <c r="EK34" i="20"/>
  <c r="EK36" i="20"/>
  <c r="EK37" i="20"/>
  <c r="EK38" i="20"/>
  <c r="EK39" i="20"/>
  <c r="EK40" i="20"/>
  <c r="EK41" i="20"/>
  <c r="EK42" i="20"/>
  <c r="EK43" i="20"/>
  <c r="EK44" i="20"/>
  <c r="EK45" i="20"/>
  <c r="EK46" i="20"/>
  <c r="EK47" i="20"/>
  <c r="EK48" i="20"/>
  <c r="EK49" i="20"/>
  <c r="EK50" i="20"/>
  <c r="EK51" i="20"/>
  <c r="EK52" i="20"/>
  <c r="EK53" i="20"/>
  <c r="EK54" i="20"/>
  <c r="EK55" i="20"/>
  <c r="EK56" i="20"/>
  <c r="EK57" i="20"/>
  <c r="EK58" i="20"/>
  <c r="EK59" i="20"/>
  <c r="EK60" i="20"/>
  <c r="EK61" i="20"/>
  <c r="EK62" i="20"/>
  <c r="EK63" i="20"/>
  <c r="EK64" i="20"/>
  <c r="EK65" i="20"/>
  <c r="EK66" i="20"/>
  <c r="EK67" i="20"/>
  <c r="EK68" i="20"/>
  <c r="EK69" i="20"/>
  <c r="EK70" i="20"/>
  <c r="EK71" i="20"/>
  <c r="EK72" i="20"/>
  <c r="EK74" i="20"/>
  <c r="EK75" i="20"/>
  <c r="EK76" i="20"/>
  <c r="EK77" i="20"/>
  <c r="EK78" i="20"/>
  <c r="EK79" i="20"/>
  <c r="EK80" i="20"/>
  <c r="EK81" i="20"/>
  <c r="EK82" i="20"/>
  <c r="EK83" i="20"/>
  <c r="EK84" i="20"/>
  <c r="EK85" i="20"/>
  <c r="EK86" i="20"/>
  <c r="EK87" i="20"/>
  <c r="EK89" i="20"/>
  <c r="EK90" i="20"/>
  <c r="EK91" i="20"/>
  <c r="EK92" i="20"/>
  <c r="EK93" i="20"/>
  <c r="EK94" i="20"/>
  <c r="EK95" i="20"/>
  <c r="EK96" i="20"/>
  <c r="EK97" i="20"/>
  <c r="EK98" i="20"/>
  <c r="EK99" i="20"/>
  <c r="EK100" i="20"/>
  <c r="EM72" i="20"/>
  <c r="EN72" i="20"/>
  <c r="EO72" i="20"/>
  <c r="EP72" i="20"/>
  <c r="EQ72" i="20"/>
  <c r="ER72" i="20"/>
  <c r="ES72" i="20"/>
  <c r="ET72" i="20"/>
  <c r="EU72" i="20"/>
  <c r="EV72" i="20"/>
  <c r="EW72" i="20"/>
  <c r="EX72" i="20"/>
  <c r="EY72" i="20"/>
  <c r="EZ72" i="20"/>
  <c r="B72" i="20"/>
  <c r="DT72" i="20"/>
  <c r="DU72" i="20"/>
  <c r="DV72" i="20"/>
  <c r="DW72" i="20"/>
  <c r="DX72" i="20"/>
  <c r="DY72" i="20"/>
  <c r="DZ72" i="20"/>
  <c r="EA72" i="20"/>
  <c r="EB72" i="20"/>
  <c r="EC72" i="20"/>
  <c r="ED72" i="20"/>
  <c r="EE72" i="20"/>
  <c r="EF72" i="20"/>
  <c r="EG72" i="20"/>
  <c r="EH72" i="20"/>
  <c r="EI72" i="20"/>
  <c r="EJ72" i="20"/>
  <c r="EM19" i="20"/>
  <c r="EN19" i="20"/>
  <c r="EO19" i="20"/>
  <c r="EP19" i="20"/>
  <c r="EQ19" i="20"/>
  <c r="ER19" i="20"/>
  <c r="ES19" i="20"/>
  <c r="ET19" i="20"/>
  <c r="EU19" i="20"/>
  <c r="EV19" i="20"/>
  <c r="EW19" i="20"/>
  <c r="EX19" i="20"/>
  <c r="EY19" i="20"/>
  <c r="EZ19" i="20"/>
  <c r="FB19" i="20"/>
  <c r="FC19" i="20"/>
  <c r="FD19" i="20"/>
  <c r="FE19" i="20"/>
  <c r="FF19" i="20"/>
  <c r="B19" i="20"/>
  <c r="DT19" i="20"/>
  <c r="DU19" i="20"/>
  <c r="DV19" i="20"/>
  <c r="DW19" i="20"/>
  <c r="DX19" i="20"/>
  <c r="DY19" i="20"/>
  <c r="DZ19" i="20"/>
  <c r="EA19" i="20"/>
  <c r="EB19" i="20"/>
  <c r="EC19" i="20"/>
  <c r="ED19" i="20"/>
  <c r="EE19" i="20"/>
  <c r="EF19" i="20"/>
  <c r="EG19" i="20"/>
  <c r="EH19" i="20"/>
  <c r="EI19" i="20"/>
  <c r="EJ19" i="20"/>
  <c r="A19" i="20"/>
  <c r="FH2" i="42"/>
  <c r="EK1" i="20" s="1"/>
  <c r="FH110" i="42"/>
  <c r="K74" i="42"/>
  <c r="Q74" i="42"/>
  <c r="R74" i="42"/>
  <c r="K21" i="42"/>
  <c r="P21" i="42"/>
  <c r="P74" i="42" s="1"/>
  <c r="Q21" i="42"/>
  <c r="R21" i="42"/>
  <c r="J87" i="3"/>
  <c r="Y20" i="3"/>
  <c r="Z20" i="3"/>
  <c r="AA20" i="3"/>
  <c r="AB20" i="3"/>
  <c r="AC20" i="3"/>
  <c r="S20" i="3"/>
  <c r="T20" i="3"/>
  <c r="U20" i="3"/>
  <c r="V20" i="3"/>
  <c r="J20" i="3"/>
  <c r="C18" i="9"/>
  <c r="D18" i="9"/>
  <c r="E18" i="9"/>
  <c r="F18" i="9"/>
  <c r="FF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B18" i="20"/>
  <c r="FC18" i="20"/>
  <c r="FD18" i="20"/>
  <c r="FE18" i="20"/>
  <c r="P18" i="11"/>
  <c r="I18" i="11"/>
  <c r="B71" i="20"/>
  <c r="DT71" i="20"/>
  <c r="DU71" i="20"/>
  <c r="DV71" i="20"/>
  <c r="DW71" i="20"/>
  <c r="DX71" i="20"/>
  <c r="DY71" i="20"/>
  <c r="DZ71" i="20"/>
  <c r="EA71" i="20"/>
  <c r="EB71" i="20"/>
  <c r="EC71" i="20"/>
  <c r="ED71" i="20"/>
  <c r="EE71" i="20"/>
  <c r="EF71" i="20"/>
  <c r="EG71" i="20"/>
  <c r="EH71" i="20"/>
  <c r="EI71" i="20"/>
  <c r="EJ71" i="20"/>
  <c r="EM71" i="20"/>
  <c r="EN71" i="20"/>
  <c r="EO71" i="20"/>
  <c r="EP71" i="20"/>
  <c r="EQ71" i="20"/>
  <c r="ER71" i="20"/>
  <c r="ES71" i="20"/>
  <c r="ET71" i="20"/>
  <c r="EU71" i="20"/>
  <c r="EV71" i="20"/>
  <c r="EW71" i="20"/>
  <c r="EX71" i="20"/>
  <c r="EY71" i="20"/>
  <c r="EZ71" i="20"/>
  <c r="FB71" i="20"/>
  <c r="FC71" i="20"/>
  <c r="FD71" i="20"/>
  <c r="FE71" i="20"/>
  <c r="FF71" i="20"/>
  <c r="EJ2" i="20"/>
  <c r="EJ3" i="20"/>
  <c r="EJ4" i="20"/>
  <c r="EJ5" i="20"/>
  <c r="EJ6" i="20"/>
  <c r="EJ7" i="20"/>
  <c r="EJ8" i="20"/>
  <c r="EJ9" i="20"/>
  <c r="EJ10" i="20"/>
  <c r="EJ11" i="20"/>
  <c r="EJ12" i="20"/>
  <c r="EJ13" i="20"/>
  <c r="EJ14" i="20"/>
  <c r="EJ15" i="20"/>
  <c r="EJ16" i="20"/>
  <c r="EJ17" i="20"/>
  <c r="EJ18" i="20"/>
  <c r="EJ21" i="20"/>
  <c r="EJ22" i="20"/>
  <c r="EJ23" i="20"/>
  <c r="EJ24" i="20"/>
  <c r="EJ25" i="20"/>
  <c r="EJ26" i="20"/>
  <c r="EJ27" i="20"/>
  <c r="EJ28" i="20"/>
  <c r="EJ29" i="20"/>
  <c r="EJ30" i="20"/>
  <c r="EJ31" i="20"/>
  <c r="EJ32" i="20"/>
  <c r="EJ33" i="20"/>
  <c r="EJ34" i="20"/>
  <c r="EJ36" i="20"/>
  <c r="EJ37" i="20"/>
  <c r="EJ38" i="20"/>
  <c r="EJ39" i="20"/>
  <c r="EJ40" i="20"/>
  <c r="EJ41" i="20"/>
  <c r="EJ42" i="20"/>
  <c r="EJ43" i="20"/>
  <c r="EJ44" i="20"/>
  <c r="EJ45" i="20"/>
  <c r="EJ46" i="20"/>
  <c r="EJ47" i="20"/>
  <c r="EJ48" i="20"/>
  <c r="EJ49" i="20"/>
  <c r="EJ50" i="20"/>
  <c r="EJ51" i="20"/>
  <c r="EJ52" i="20"/>
  <c r="EJ53" i="20"/>
  <c r="EJ54" i="20"/>
  <c r="EJ55" i="20"/>
  <c r="EJ56" i="20"/>
  <c r="EJ57" i="20"/>
  <c r="EJ58" i="20"/>
  <c r="EJ59" i="20"/>
  <c r="EJ60" i="20"/>
  <c r="EJ61" i="20"/>
  <c r="EJ62" i="20"/>
  <c r="EJ63" i="20"/>
  <c r="EJ64" i="20"/>
  <c r="EJ65" i="20"/>
  <c r="EJ66" i="20"/>
  <c r="EJ67" i="20"/>
  <c r="EJ68" i="20"/>
  <c r="EJ69" i="20"/>
  <c r="EJ70" i="20"/>
  <c r="EJ74" i="20"/>
  <c r="EJ75" i="20"/>
  <c r="EJ76" i="20"/>
  <c r="EJ77" i="20"/>
  <c r="EJ78" i="20"/>
  <c r="EJ79" i="20"/>
  <c r="EJ80" i="20"/>
  <c r="EJ81" i="20"/>
  <c r="EJ82" i="20"/>
  <c r="EJ83" i="20"/>
  <c r="EJ84" i="20"/>
  <c r="EJ85" i="20"/>
  <c r="EJ86" i="20"/>
  <c r="EJ87" i="20"/>
  <c r="EJ89" i="20"/>
  <c r="EJ90" i="20"/>
  <c r="EJ91" i="20"/>
  <c r="EJ92" i="20"/>
  <c r="EJ93" i="20"/>
  <c r="EJ94" i="20"/>
  <c r="EJ95" i="20"/>
  <c r="EJ96" i="20"/>
  <c r="EJ97" i="20"/>
  <c r="EJ98" i="20"/>
  <c r="EJ99" i="20"/>
  <c r="EJ100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B18" i="20"/>
  <c r="DM2" i="42"/>
  <c r="CS1" i="20" s="1"/>
  <c r="DN2" i="42"/>
  <c r="CT1" i="20" s="1"/>
  <c r="A18" i="20"/>
  <c r="FG110" i="42"/>
  <c r="FG2" i="42"/>
  <c r="EJ1" i="20" s="1"/>
  <c r="DM110" i="42"/>
  <c r="DN110" i="42"/>
  <c r="K73" i="42"/>
  <c r="Q73" i="42"/>
  <c r="R73" i="42"/>
  <c r="K20" i="42"/>
  <c r="P20" i="42"/>
  <c r="P73" i="42" s="1"/>
  <c r="Q20" i="42"/>
  <c r="R20" i="42"/>
  <c r="J86" i="3"/>
  <c r="J19" i="3"/>
  <c r="T19" i="3"/>
  <c r="U19" i="3"/>
  <c r="V19" i="3"/>
  <c r="S19" i="3"/>
  <c r="Y19" i="3"/>
  <c r="Z19" i="3"/>
  <c r="AA19" i="3"/>
  <c r="AB19" i="3"/>
  <c r="AC19" i="3"/>
  <c r="C17" i="9"/>
  <c r="D17" i="9"/>
  <c r="E17" i="9"/>
  <c r="F17" i="9"/>
  <c r="BE55" i="42"/>
  <c r="AK53" i="20" s="1"/>
  <c r="BE51" i="42"/>
  <c r="AK49" i="20" s="1"/>
  <c r="BE50" i="42"/>
  <c r="AK48" i="20" s="1"/>
  <c r="BL49" i="42"/>
  <c r="AR47" i="20" s="1"/>
  <c r="BK49" i="42"/>
  <c r="AQ47" i="20" s="1"/>
  <c r="BJ49" i="42"/>
  <c r="AP47" i="20" s="1"/>
  <c r="BH49" i="42"/>
  <c r="AN47" i="20" s="1"/>
  <c r="BF49" i="42"/>
  <c r="AL47" i="20" s="1"/>
  <c r="BE49" i="42"/>
  <c r="AK47" i="20" s="1"/>
  <c r="BL48" i="42"/>
  <c r="AR46" i="20" s="1"/>
  <c r="BK48" i="42"/>
  <c r="AQ46" i="20" s="1"/>
  <c r="BJ48" i="42"/>
  <c r="AP46" i="20" s="1"/>
  <c r="BH48" i="42"/>
  <c r="AN46" i="20" s="1"/>
  <c r="BF48" i="42"/>
  <c r="AL46" i="20" s="1"/>
  <c r="BE48" i="42"/>
  <c r="AK46" i="20" s="1"/>
  <c r="BE47" i="42"/>
  <c r="AK45" i="20" s="1"/>
  <c r="BE46" i="42"/>
  <c r="AK44" i="20" s="1"/>
  <c r="S6" i="3"/>
  <c r="CO2" i="12"/>
  <c r="AB2" i="42"/>
  <c r="H1" i="20" s="1"/>
  <c r="AD2" i="42"/>
  <c r="J1" i="20" s="1"/>
  <c r="AE2" i="42"/>
  <c r="K1" i="20" s="1"/>
  <c r="AF2" i="42"/>
  <c r="L1" i="20" s="1"/>
  <c r="AG2" i="42"/>
  <c r="M1" i="20" s="1"/>
  <c r="AH2" i="42"/>
  <c r="N1" i="20" s="1"/>
  <c r="AI2" i="42"/>
  <c r="O1" i="20" s="1"/>
  <c r="AK2" i="42"/>
  <c r="Q1" i="20" s="1"/>
  <c r="AM2" i="42"/>
  <c r="S1" i="20" s="1"/>
  <c r="AN2" i="42"/>
  <c r="T1" i="20" s="1"/>
  <c r="AO2" i="42"/>
  <c r="U1" i="20" s="1"/>
  <c r="AP2" i="42"/>
  <c r="V1" i="20" s="1"/>
  <c r="AQ2" i="42"/>
  <c r="W1" i="20" s="1"/>
  <c r="AR2" i="42"/>
  <c r="X1" i="20" s="1"/>
  <c r="AS2" i="42"/>
  <c r="Y1" i="20" s="1"/>
  <c r="AT2" i="42"/>
  <c r="Z1" i="20" s="1"/>
  <c r="AU2" i="42"/>
  <c r="AA1" i="20" s="1"/>
  <c r="AW2" i="42"/>
  <c r="AC1" i="20" s="1"/>
  <c r="AY2" i="42"/>
  <c r="AE1" i="20" s="1"/>
  <c r="AZ2" i="42"/>
  <c r="AF1" i="20" s="1"/>
  <c r="BA2" i="42"/>
  <c r="AG1" i="20" s="1"/>
  <c r="BB2" i="42"/>
  <c r="AH1" i="20" s="1"/>
  <c r="BC2" i="42"/>
  <c r="AI1" i="20" s="1"/>
  <c r="BD2" i="42"/>
  <c r="AJ1" i="20" s="1"/>
  <c r="BE2" i="42"/>
  <c r="AK1" i="20" s="1"/>
  <c r="BF2" i="42"/>
  <c r="AL1" i="20" s="1"/>
  <c r="BH2" i="42"/>
  <c r="AN1" i="20" s="1"/>
  <c r="BJ2" i="42"/>
  <c r="AP1" i="20" s="1"/>
  <c r="BK2" i="42"/>
  <c r="AQ1" i="20" s="1"/>
  <c r="BL2" i="42"/>
  <c r="AR1" i="20" s="1"/>
  <c r="BM2" i="42"/>
  <c r="AS1" i="20" s="1"/>
  <c r="BO2" i="42"/>
  <c r="AU1" i="20" s="1"/>
  <c r="BP2" i="42"/>
  <c r="AV1" i="20" s="1"/>
  <c r="BQ2" i="42"/>
  <c r="AW1" i="20" s="1"/>
  <c r="BR2" i="42"/>
  <c r="AX1" i="20" s="1"/>
  <c r="BT2" i="42"/>
  <c r="AZ1" i="20" s="1"/>
  <c r="BV2" i="42"/>
  <c r="BB1" i="20" s="1"/>
  <c r="BW2" i="42"/>
  <c r="BC1" i="20" s="1"/>
  <c r="BX2" i="42"/>
  <c r="BD1" i="20" s="1"/>
  <c r="BY2" i="42"/>
  <c r="BE1" i="20" s="1"/>
  <c r="BZ2" i="42"/>
  <c r="BF1" i="20" s="1"/>
  <c r="CA2" i="42"/>
  <c r="BG1" i="20" s="1"/>
  <c r="CC2" i="42"/>
  <c r="BI1" i="20" s="1"/>
  <c r="CD2" i="42"/>
  <c r="BJ1" i="20" s="1"/>
  <c r="CF2" i="42"/>
  <c r="BL1" i="20" s="1"/>
  <c r="CG2" i="42"/>
  <c r="BM1" i="20" s="1"/>
  <c r="CH2" i="42"/>
  <c r="BN1" i="20" s="1"/>
  <c r="CI2" i="42"/>
  <c r="BO1" i="20" s="1"/>
  <c r="CK2" i="42"/>
  <c r="BQ1" i="20" s="1"/>
  <c r="CM2" i="42"/>
  <c r="BS1" i="20" s="1"/>
  <c r="CN2" i="42"/>
  <c r="BT1" i="20" s="1"/>
  <c r="CO2" i="42"/>
  <c r="BU1" i="20" s="1"/>
  <c r="CP2" i="42"/>
  <c r="BV1" i="20" s="1"/>
  <c r="CQ2" i="42"/>
  <c r="BW1" i="20" s="1"/>
  <c r="CS2" i="42"/>
  <c r="BY1" i="20" s="1"/>
  <c r="CV2" i="42"/>
  <c r="CB1" i="20" s="1"/>
  <c r="CW2" i="42"/>
  <c r="CC1" i="20" s="1"/>
  <c r="CX2" i="42"/>
  <c r="CD1" i="20" s="1"/>
  <c r="CF1" i="20"/>
  <c r="CG1" i="20"/>
  <c r="CI1" i="20"/>
  <c r="CJ1" i="20"/>
  <c r="CL1" i="20"/>
  <c r="DG2" i="42"/>
  <c r="CM1" i="20" s="1"/>
  <c r="DH2" i="42"/>
  <c r="CN1" i="20" s="1"/>
  <c r="DJ2" i="42"/>
  <c r="CP1" i="20" s="1"/>
  <c r="DL2" i="42"/>
  <c r="CR1" i="20" s="1"/>
  <c r="DL110" i="42"/>
  <c r="CP110" i="42"/>
  <c r="BL11" i="42"/>
  <c r="AR9" i="20" s="1"/>
  <c r="BL12" i="42"/>
  <c r="AR10" i="20" s="1"/>
  <c r="BL13" i="42"/>
  <c r="AR11" i="20" s="1"/>
  <c r="BL14" i="42"/>
  <c r="AR12" i="20" s="1"/>
  <c r="BL15" i="42"/>
  <c r="AR13" i="20" s="1"/>
  <c r="BL16" i="42"/>
  <c r="AR14" i="20" s="1"/>
  <c r="BL17" i="42"/>
  <c r="AR15" i="20" s="1"/>
  <c r="BL18" i="42"/>
  <c r="AR16" i="20" s="1"/>
  <c r="BL19" i="42"/>
  <c r="AR17" i="20" s="1"/>
  <c r="BL23" i="42"/>
  <c r="AR21" i="20" s="1"/>
  <c r="BL24" i="42"/>
  <c r="AR22" i="20" s="1"/>
  <c r="BL25" i="42"/>
  <c r="AR23" i="20" s="1"/>
  <c r="BL26" i="42"/>
  <c r="AR24" i="20" s="1"/>
  <c r="BL27" i="42"/>
  <c r="AR25" i="20" s="1"/>
  <c r="BL28" i="42"/>
  <c r="AR26" i="20" s="1"/>
  <c r="BL29" i="42"/>
  <c r="AR27" i="20" s="1"/>
  <c r="BL30" i="42"/>
  <c r="AR28" i="20" s="1"/>
  <c r="BL31" i="42"/>
  <c r="AR29" i="20" s="1"/>
  <c r="BL32" i="42"/>
  <c r="AR30" i="20" s="1"/>
  <c r="BL33" i="42"/>
  <c r="AR31" i="20" s="1"/>
  <c r="BL34" i="42"/>
  <c r="AR32" i="20" s="1"/>
  <c r="BL35" i="42"/>
  <c r="AR33" i="20" s="1"/>
  <c r="BL36" i="42"/>
  <c r="AR34" i="20" s="1"/>
  <c r="BL38" i="42"/>
  <c r="AR36" i="20" s="1"/>
  <c r="BL39" i="42"/>
  <c r="AR37" i="20" s="1"/>
  <c r="BL40" i="42"/>
  <c r="AR38" i="20" s="1"/>
  <c r="BL41" i="42"/>
  <c r="AR39" i="20" s="1"/>
  <c r="BL42" i="42"/>
  <c r="AR40" i="20" s="1"/>
  <c r="BL43" i="42"/>
  <c r="AR41" i="20" s="1"/>
  <c r="BL44" i="42"/>
  <c r="AR42" i="20" s="1"/>
  <c r="BL45" i="42"/>
  <c r="AR43" i="20" s="1"/>
  <c r="BL52" i="42"/>
  <c r="AR50" i="20" s="1"/>
  <c r="BL53" i="42"/>
  <c r="AR51" i="20" s="1"/>
  <c r="BL54" i="42"/>
  <c r="AR52" i="20" s="1"/>
  <c r="BL56" i="42"/>
  <c r="AR54" i="20" s="1"/>
  <c r="BL57" i="42"/>
  <c r="AR55" i="20" s="1"/>
  <c r="BL58" i="42"/>
  <c r="AR56" i="20" s="1"/>
  <c r="BL59" i="42"/>
  <c r="AR57" i="20" s="1"/>
  <c r="BL60" i="42"/>
  <c r="AR58" i="20" s="1"/>
  <c r="BL61" i="42"/>
  <c r="AR59" i="20" s="1"/>
  <c r="BL62" i="42"/>
  <c r="AR60" i="20" s="1"/>
  <c r="BL63" i="42"/>
  <c r="AR61" i="20" s="1"/>
  <c r="BL64" i="42"/>
  <c r="AR62" i="20" s="1"/>
  <c r="BL65" i="42"/>
  <c r="AR63" i="20" s="1"/>
  <c r="BL66" i="42"/>
  <c r="AR64" i="20" s="1"/>
  <c r="BL67" i="42"/>
  <c r="AR65" i="20" s="1"/>
  <c r="BL68" i="42"/>
  <c r="AR66" i="20" s="1"/>
  <c r="BL69" i="42"/>
  <c r="AR67" i="20" s="1"/>
  <c r="BL70" i="42"/>
  <c r="AR68" i="20" s="1"/>
  <c r="BL71" i="42"/>
  <c r="AR69" i="20" s="1"/>
  <c r="BL72" i="42"/>
  <c r="AR70" i="20" s="1"/>
  <c r="BL76" i="42"/>
  <c r="AR74" i="20" s="1"/>
  <c r="BL77" i="42"/>
  <c r="AR75" i="20" s="1"/>
  <c r="BL78" i="42"/>
  <c r="AR76" i="20" s="1"/>
  <c r="BL79" i="42"/>
  <c r="AR77" i="20" s="1"/>
  <c r="BL80" i="42"/>
  <c r="AR78" i="20" s="1"/>
  <c r="BL81" i="42"/>
  <c r="AR79" i="20" s="1"/>
  <c r="BL82" i="42"/>
  <c r="AR80" i="20" s="1"/>
  <c r="BL83" i="42"/>
  <c r="AR81" i="20" s="1"/>
  <c r="BL84" i="42"/>
  <c r="AR82" i="20" s="1"/>
  <c r="BL85" i="42"/>
  <c r="AR83" i="20" s="1"/>
  <c r="BL86" i="42"/>
  <c r="AR84" i="20" s="1"/>
  <c r="BL87" i="42"/>
  <c r="AR85" i="20" s="1"/>
  <c r="BL88" i="42"/>
  <c r="AR86" i="20" s="1"/>
  <c r="BL89" i="42"/>
  <c r="AR87" i="20" s="1"/>
  <c r="BL91" i="42"/>
  <c r="AR89" i="20" s="1"/>
  <c r="BL92" i="42"/>
  <c r="AR90" i="20" s="1"/>
  <c r="BL93" i="42"/>
  <c r="AR91" i="20" s="1"/>
  <c r="BL94" i="42"/>
  <c r="AR92" i="20" s="1"/>
  <c r="BL95" i="42"/>
  <c r="AR93" i="20" s="1"/>
  <c r="BL96" i="42"/>
  <c r="AR94" i="20" s="1"/>
  <c r="BL97" i="42"/>
  <c r="AR95" i="20" s="1"/>
  <c r="BL98" i="42"/>
  <c r="AR96" i="20" s="1"/>
  <c r="BL99" i="42"/>
  <c r="AR97" i="20" s="1"/>
  <c r="BL100" i="42"/>
  <c r="AR98" i="20" s="1"/>
  <c r="BL101" i="42"/>
  <c r="AR99" i="20" s="1"/>
  <c r="BL102" i="42"/>
  <c r="AR100" i="20" s="1"/>
  <c r="BL5" i="42"/>
  <c r="AR3" i="20" s="1"/>
  <c r="BL6" i="42"/>
  <c r="AR4" i="20" s="1"/>
  <c r="BL7" i="42"/>
  <c r="AR5" i="20" s="1"/>
  <c r="BL8" i="42"/>
  <c r="AR6" i="20" s="1"/>
  <c r="BL9" i="42"/>
  <c r="AR7" i="20" s="1"/>
  <c r="BL10" i="42"/>
  <c r="AR8" i="20" s="1"/>
  <c r="BL4" i="42"/>
  <c r="BK5" i="42"/>
  <c r="AQ3" i="20" s="1"/>
  <c r="BK6" i="42"/>
  <c r="AQ4" i="20" s="1"/>
  <c r="BK7" i="42"/>
  <c r="AQ5" i="20" s="1"/>
  <c r="BK8" i="42"/>
  <c r="AQ6" i="20" s="1"/>
  <c r="BK9" i="42"/>
  <c r="AQ7" i="20" s="1"/>
  <c r="BK10" i="42"/>
  <c r="AQ8" i="20" s="1"/>
  <c r="BK11" i="42"/>
  <c r="AQ9" i="20" s="1"/>
  <c r="BK12" i="42"/>
  <c r="AQ10" i="20" s="1"/>
  <c r="BK13" i="42"/>
  <c r="AQ11" i="20" s="1"/>
  <c r="BK14" i="42"/>
  <c r="AQ12" i="20" s="1"/>
  <c r="BK15" i="42"/>
  <c r="AQ13" i="20" s="1"/>
  <c r="BK16" i="42"/>
  <c r="AQ14" i="20" s="1"/>
  <c r="BK17" i="42"/>
  <c r="AQ15" i="20" s="1"/>
  <c r="BK18" i="42"/>
  <c r="AQ16" i="20" s="1"/>
  <c r="BK19" i="42"/>
  <c r="AQ17" i="20" s="1"/>
  <c r="BK23" i="42"/>
  <c r="AQ21" i="20" s="1"/>
  <c r="BK24" i="42"/>
  <c r="AQ22" i="20" s="1"/>
  <c r="BK25" i="42"/>
  <c r="AQ23" i="20" s="1"/>
  <c r="BK26" i="42"/>
  <c r="AQ24" i="20" s="1"/>
  <c r="BK27" i="42"/>
  <c r="AQ25" i="20" s="1"/>
  <c r="BK28" i="42"/>
  <c r="AQ26" i="20" s="1"/>
  <c r="BK29" i="42"/>
  <c r="AQ27" i="20" s="1"/>
  <c r="BK30" i="42"/>
  <c r="AQ28" i="20" s="1"/>
  <c r="BK31" i="42"/>
  <c r="AQ29" i="20" s="1"/>
  <c r="BK32" i="42"/>
  <c r="AQ30" i="20" s="1"/>
  <c r="BK33" i="42"/>
  <c r="AQ31" i="20" s="1"/>
  <c r="BK34" i="42"/>
  <c r="AQ32" i="20" s="1"/>
  <c r="BK35" i="42"/>
  <c r="AQ33" i="20" s="1"/>
  <c r="BK36" i="42"/>
  <c r="AQ34" i="20" s="1"/>
  <c r="BK38" i="42"/>
  <c r="AQ36" i="20" s="1"/>
  <c r="BK39" i="42"/>
  <c r="AQ37" i="20" s="1"/>
  <c r="BK40" i="42"/>
  <c r="AQ38" i="20" s="1"/>
  <c r="BK41" i="42"/>
  <c r="AQ39" i="20" s="1"/>
  <c r="BK42" i="42"/>
  <c r="AQ40" i="20" s="1"/>
  <c r="BK43" i="42"/>
  <c r="AQ41" i="20" s="1"/>
  <c r="BK44" i="42"/>
  <c r="AQ42" i="20" s="1"/>
  <c r="BK45" i="42"/>
  <c r="AQ43" i="20" s="1"/>
  <c r="BK52" i="42"/>
  <c r="AQ50" i="20" s="1"/>
  <c r="BK53" i="42"/>
  <c r="AQ51" i="20" s="1"/>
  <c r="BK54" i="42"/>
  <c r="AQ52" i="20" s="1"/>
  <c r="BK56" i="42"/>
  <c r="AQ54" i="20" s="1"/>
  <c r="BK57" i="42"/>
  <c r="AQ55" i="20" s="1"/>
  <c r="BK58" i="42"/>
  <c r="AQ56" i="20" s="1"/>
  <c r="BK59" i="42"/>
  <c r="AQ57" i="20" s="1"/>
  <c r="BK60" i="42"/>
  <c r="AQ58" i="20" s="1"/>
  <c r="BK61" i="42"/>
  <c r="AQ59" i="20" s="1"/>
  <c r="BK62" i="42"/>
  <c r="AQ60" i="20" s="1"/>
  <c r="BK63" i="42"/>
  <c r="AQ61" i="20" s="1"/>
  <c r="BK64" i="42"/>
  <c r="AQ62" i="20" s="1"/>
  <c r="BK65" i="42"/>
  <c r="AQ63" i="20" s="1"/>
  <c r="BK66" i="42"/>
  <c r="AQ64" i="20" s="1"/>
  <c r="BK67" i="42"/>
  <c r="AQ65" i="20" s="1"/>
  <c r="BK68" i="42"/>
  <c r="AQ66" i="20" s="1"/>
  <c r="BK69" i="42"/>
  <c r="AQ67" i="20" s="1"/>
  <c r="BK70" i="42"/>
  <c r="AQ68" i="20" s="1"/>
  <c r="BK71" i="42"/>
  <c r="AQ69" i="20" s="1"/>
  <c r="BK72" i="42"/>
  <c r="AQ70" i="20" s="1"/>
  <c r="BK76" i="42"/>
  <c r="AQ74" i="20" s="1"/>
  <c r="BK77" i="42"/>
  <c r="AQ75" i="20" s="1"/>
  <c r="BK78" i="42"/>
  <c r="AQ76" i="20" s="1"/>
  <c r="BK79" i="42"/>
  <c r="AQ77" i="20" s="1"/>
  <c r="BK80" i="42"/>
  <c r="AQ78" i="20" s="1"/>
  <c r="BK81" i="42"/>
  <c r="AQ79" i="20" s="1"/>
  <c r="BK82" i="42"/>
  <c r="AQ80" i="20" s="1"/>
  <c r="BK83" i="42"/>
  <c r="AQ81" i="20" s="1"/>
  <c r="BK84" i="42"/>
  <c r="AQ82" i="20" s="1"/>
  <c r="BK85" i="42"/>
  <c r="AQ83" i="20" s="1"/>
  <c r="BK86" i="42"/>
  <c r="AQ84" i="20" s="1"/>
  <c r="BK87" i="42"/>
  <c r="AQ85" i="20" s="1"/>
  <c r="BK88" i="42"/>
  <c r="AQ86" i="20" s="1"/>
  <c r="BK89" i="42"/>
  <c r="AQ87" i="20" s="1"/>
  <c r="BK91" i="42"/>
  <c r="AQ89" i="20" s="1"/>
  <c r="BK92" i="42"/>
  <c r="AQ90" i="20" s="1"/>
  <c r="BK93" i="42"/>
  <c r="AQ91" i="20" s="1"/>
  <c r="BK94" i="42"/>
  <c r="AQ92" i="20" s="1"/>
  <c r="BK95" i="42"/>
  <c r="AQ93" i="20" s="1"/>
  <c r="BK96" i="42"/>
  <c r="AQ94" i="20" s="1"/>
  <c r="BK97" i="42"/>
  <c r="AQ95" i="20" s="1"/>
  <c r="BK98" i="42"/>
  <c r="AQ96" i="20" s="1"/>
  <c r="BK99" i="42"/>
  <c r="AQ97" i="20" s="1"/>
  <c r="BK100" i="42"/>
  <c r="AQ98" i="20" s="1"/>
  <c r="BK101" i="42"/>
  <c r="AQ99" i="20" s="1"/>
  <c r="BK102" i="42"/>
  <c r="AQ100" i="20" s="1"/>
  <c r="BK4" i="42"/>
  <c r="BJ5" i="42"/>
  <c r="AP3" i="20" s="1"/>
  <c r="BJ6" i="42"/>
  <c r="AP4" i="20" s="1"/>
  <c r="BJ7" i="42"/>
  <c r="AP5" i="20" s="1"/>
  <c r="BJ8" i="42"/>
  <c r="AP6" i="20" s="1"/>
  <c r="BJ9" i="42"/>
  <c r="AP7" i="20" s="1"/>
  <c r="BJ10" i="42"/>
  <c r="AP8" i="20" s="1"/>
  <c r="BJ11" i="42"/>
  <c r="AP9" i="20" s="1"/>
  <c r="BJ12" i="42"/>
  <c r="AP10" i="20" s="1"/>
  <c r="BJ13" i="42"/>
  <c r="AP11" i="20" s="1"/>
  <c r="BJ14" i="42"/>
  <c r="AP12" i="20" s="1"/>
  <c r="BJ15" i="42"/>
  <c r="AP13" i="20" s="1"/>
  <c r="BJ16" i="42"/>
  <c r="AP14" i="20" s="1"/>
  <c r="BJ17" i="42"/>
  <c r="AP15" i="20" s="1"/>
  <c r="BJ18" i="42"/>
  <c r="AP16" i="20" s="1"/>
  <c r="BJ19" i="42"/>
  <c r="AP17" i="20" s="1"/>
  <c r="BJ23" i="42"/>
  <c r="AP21" i="20" s="1"/>
  <c r="BJ24" i="42"/>
  <c r="AP22" i="20" s="1"/>
  <c r="BJ25" i="42"/>
  <c r="AP23" i="20" s="1"/>
  <c r="BJ26" i="42"/>
  <c r="AP24" i="20" s="1"/>
  <c r="BJ27" i="42"/>
  <c r="AP25" i="20" s="1"/>
  <c r="BJ28" i="42"/>
  <c r="AP26" i="20" s="1"/>
  <c r="BJ29" i="42"/>
  <c r="AP27" i="20" s="1"/>
  <c r="BJ30" i="42"/>
  <c r="AP28" i="20" s="1"/>
  <c r="BJ31" i="42"/>
  <c r="AP29" i="20" s="1"/>
  <c r="BJ32" i="42"/>
  <c r="AP30" i="20" s="1"/>
  <c r="BJ33" i="42"/>
  <c r="AP31" i="20" s="1"/>
  <c r="BJ34" i="42"/>
  <c r="AP32" i="20" s="1"/>
  <c r="BJ35" i="42"/>
  <c r="AP33" i="20" s="1"/>
  <c r="BJ36" i="42"/>
  <c r="AP34" i="20" s="1"/>
  <c r="BJ38" i="42"/>
  <c r="AP36" i="20" s="1"/>
  <c r="BJ39" i="42"/>
  <c r="AP37" i="20" s="1"/>
  <c r="BJ40" i="42"/>
  <c r="AP38" i="20" s="1"/>
  <c r="BJ41" i="42"/>
  <c r="AP39" i="20" s="1"/>
  <c r="BJ42" i="42"/>
  <c r="AP40" i="20" s="1"/>
  <c r="BJ43" i="42"/>
  <c r="AP41" i="20" s="1"/>
  <c r="BJ44" i="42"/>
  <c r="AP42" i="20" s="1"/>
  <c r="BJ45" i="42"/>
  <c r="AP43" i="20" s="1"/>
  <c r="BJ52" i="42"/>
  <c r="AP50" i="20" s="1"/>
  <c r="BJ53" i="42"/>
  <c r="AP51" i="20" s="1"/>
  <c r="BJ54" i="42"/>
  <c r="AP52" i="20" s="1"/>
  <c r="BJ56" i="42"/>
  <c r="AP54" i="20" s="1"/>
  <c r="BJ57" i="42"/>
  <c r="AP55" i="20" s="1"/>
  <c r="BJ58" i="42"/>
  <c r="AP56" i="20" s="1"/>
  <c r="BJ59" i="42"/>
  <c r="AP57" i="20" s="1"/>
  <c r="BJ60" i="42"/>
  <c r="AP58" i="20" s="1"/>
  <c r="BJ61" i="42"/>
  <c r="AP59" i="20" s="1"/>
  <c r="BJ62" i="42"/>
  <c r="AP60" i="20" s="1"/>
  <c r="BJ63" i="42"/>
  <c r="AP61" i="20" s="1"/>
  <c r="BJ64" i="42"/>
  <c r="AP62" i="20" s="1"/>
  <c r="BJ65" i="42"/>
  <c r="AP63" i="20" s="1"/>
  <c r="BJ66" i="42"/>
  <c r="AP64" i="20" s="1"/>
  <c r="BJ67" i="42"/>
  <c r="AP65" i="20" s="1"/>
  <c r="BJ68" i="42"/>
  <c r="AP66" i="20" s="1"/>
  <c r="BJ69" i="42"/>
  <c r="AP67" i="20" s="1"/>
  <c r="BJ70" i="42"/>
  <c r="AP68" i="20" s="1"/>
  <c r="BJ71" i="42"/>
  <c r="AP69" i="20" s="1"/>
  <c r="BJ72" i="42"/>
  <c r="AP70" i="20" s="1"/>
  <c r="BJ76" i="42"/>
  <c r="AP74" i="20" s="1"/>
  <c r="BJ77" i="42"/>
  <c r="AP75" i="20" s="1"/>
  <c r="BJ78" i="42"/>
  <c r="AP76" i="20" s="1"/>
  <c r="BJ79" i="42"/>
  <c r="AP77" i="20" s="1"/>
  <c r="BJ80" i="42"/>
  <c r="AP78" i="20" s="1"/>
  <c r="BJ81" i="42"/>
  <c r="AP79" i="20" s="1"/>
  <c r="BJ82" i="42"/>
  <c r="AP80" i="20" s="1"/>
  <c r="BJ83" i="42"/>
  <c r="AP81" i="20" s="1"/>
  <c r="BJ84" i="42"/>
  <c r="AP82" i="20" s="1"/>
  <c r="BJ85" i="42"/>
  <c r="AP83" i="20" s="1"/>
  <c r="BJ86" i="42"/>
  <c r="AP84" i="20" s="1"/>
  <c r="BJ87" i="42"/>
  <c r="AP85" i="20" s="1"/>
  <c r="BJ88" i="42"/>
  <c r="AP86" i="20" s="1"/>
  <c r="BJ89" i="42"/>
  <c r="AP87" i="20" s="1"/>
  <c r="BJ91" i="42"/>
  <c r="AP89" i="20" s="1"/>
  <c r="BJ92" i="42"/>
  <c r="AP90" i="20" s="1"/>
  <c r="BJ93" i="42"/>
  <c r="AP91" i="20" s="1"/>
  <c r="BJ94" i="42"/>
  <c r="AP92" i="20" s="1"/>
  <c r="BJ95" i="42"/>
  <c r="AP93" i="20" s="1"/>
  <c r="BJ96" i="42"/>
  <c r="AP94" i="20" s="1"/>
  <c r="BJ97" i="42"/>
  <c r="AP95" i="20" s="1"/>
  <c r="BJ98" i="42"/>
  <c r="AP96" i="20" s="1"/>
  <c r="BJ99" i="42"/>
  <c r="AP97" i="20" s="1"/>
  <c r="BJ100" i="42"/>
  <c r="AP98" i="20" s="1"/>
  <c r="BJ101" i="42"/>
  <c r="AP99" i="20" s="1"/>
  <c r="BJ102" i="42"/>
  <c r="AP100" i="20" s="1"/>
  <c r="BJ4" i="42"/>
  <c r="BH24" i="42"/>
  <c r="AN22" i="20" s="1"/>
  <c r="BH25" i="42"/>
  <c r="AN23" i="20" s="1"/>
  <c r="BH26" i="42"/>
  <c r="AN24" i="20" s="1"/>
  <c r="BH27" i="42"/>
  <c r="AN25" i="20" s="1"/>
  <c r="BH28" i="42"/>
  <c r="AN26" i="20" s="1"/>
  <c r="BH29" i="42"/>
  <c r="AN27" i="20" s="1"/>
  <c r="BH30" i="42"/>
  <c r="AN28" i="20" s="1"/>
  <c r="BH31" i="42"/>
  <c r="AN29" i="20" s="1"/>
  <c r="BH32" i="42"/>
  <c r="AN30" i="20" s="1"/>
  <c r="BH33" i="42"/>
  <c r="AN31" i="20" s="1"/>
  <c r="BH34" i="42"/>
  <c r="AN32" i="20" s="1"/>
  <c r="BH35" i="42"/>
  <c r="AN33" i="20" s="1"/>
  <c r="BH36" i="42"/>
  <c r="AN34" i="20" s="1"/>
  <c r="BH39" i="42"/>
  <c r="AN37" i="20" s="1"/>
  <c r="BH40" i="42"/>
  <c r="AN38" i="20" s="1"/>
  <c r="BH41" i="42"/>
  <c r="AN39" i="20" s="1"/>
  <c r="BH42" i="42"/>
  <c r="AN40" i="20" s="1"/>
  <c r="BH43" i="42"/>
  <c r="AN41" i="20" s="1"/>
  <c r="BH44" i="42"/>
  <c r="AN42" i="20" s="1"/>
  <c r="BH45" i="42"/>
  <c r="AN43" i="20" s="1"/>
  <c r="BH52" i="42"/>
  <c r="AN50" i="20" s="1"/>
  <c r="BH53" i="42"/>
  <c r="AN51" i="20" s="1"/>
  <c r="BH54" i="42"/>
  <c r="AN52" i="20" s="1"/>
  <c r="BH56" i="42"/>
  <c r="AN54" i="20" s="1"/>
  <c r="BH57" i="42"/>
  <c r="AN55" i="20" s="1"/>
  <c r="BH58" i="42"/>
  <c r="AN56" i="20" s="1"/>
  <c r="BH59" i="42"/>
  <c r="AN57" i="20" s="1"/>
  <c r="BH60" i="42"/>
  <c r="AN58" i="20" s="1"/>
  <c r="BH61" i="42"/>
  <c r="AN59" i="20" s="1"/>
  <c r="BH62" i="42"/>
  <c r="AN60" i="20" s="1"/>
  <c r="BH63" i="42"/>
  <c r="AN61" i="20" s="1"/>
  <c r="BH64" i="42"/>
  <c r="AN62" i="20" s="1"/>
  <c r="BH65" i="42"/>
  <c r="AN63" i="20" s="1"/>
  <c r="BH66" i="42"/>
  <c r="AN64" i="20" s="1"/>
  <c r="BH67" i="42"/>
  <c r="AN65" i="20" s="1"/>
  <c r="BH68" i="42"/>
  <c r="AN66" i="20" s="1"/>
  <c r="BH69" i="42"/>
  <c r="AN67" i="20" s="1"/>
  <c r="BH70" i="42"/>
  <c r="AN68" i="20" s="1"/>
  <c r="BH71" i="42"/>
  <c r="AN69" i="20" s="1"/>
  <c r="BH72" i="42"/>
  <c r="AN70" i="20" s="1"/>
  <c r="BH76" i="42"/>
  <c r="AN74" i="20" s="1"/>
  <c r="BH77" i="42"/>
  <c r="AN75" i="20" s="1"/>
  <c r="BH78" i="42"/>
  <c r="AN76" i="20" s="1"/>
  <c r="BH79" i="42"/>
  <c r="AN77" i="20" s="1"/>
  <c r="BH80" i="42"/>
  <c r="AN78" i="20" s="1"/>
  <c r="BH81" i="42"/>
  <c r="AN79" i="20" s="1"/>
  <c r="BH82" i="42"/>
  <c r="AN80" i="20" s="1"/>
  <c r="BH83" i="42"/>
  <c r="AN81" i="20" s="1"/>
  <c r="BH84" i="42"/>
  <c r="AN82" i="20" s="1"/>
  <c r="BH85" i="42"/>
  <c r="AN83" i="20" s="1"/>
  <c r="BH86" i="42"/>
  <c r="AN84" i="20" s="1"/>
  <c r="BH87" i="42"/>
  <c r="AN85" i="20" s="1"/>
  <c r="BH88" i="42"/>
  <c r="AN86" i="20" s="1"/>
  <c r="BH89" i="42"/>
  <c r="AN87" i="20" s="1"/>
  <c r="BH91" i="42"/>
  <c r="AN89" i="20" s="1"/>
  <c r="BH92" i="42"/>
  <c r="AN90" i="20" s="1"/>
  <c r="BH93" i="42"/>
  <c r="AN91" i="20" s="1"/>
  <c r="BH94" i="42"/>
  <c r="AN92" i="20" s="1"/>
  <c r="BH95" i="42"/>
  <c r="AN93" i="20" s="1"/>
  <c r="BH96" i="42"/>
  <c r="AN94" i="20" s="1"/>
  <c r="BH97" i="42"/>
  <c r="AN95" i="20" s="1"/>
  <c r="BH98" i="42"/>
  <c r="AN96" i="20" s="1"/>
  <c r="BH99" i="42"/>
  <c r="AN97" i="20" s="1"/>
  <c r="BH100" i="42"/>
  <c r="AN98" i="20" s="1"/>
  <c r="BH101" i="42"/>
  <c r="AN99" i="20" s="1"/>
  <c r="BH102" i="42"/>
  <c r="AN100" i="20" s="1"/>
  <c r="BH4" i="42"/>
  <c r="AN2" i="20" s="1"/>
  <c r="BH5" i="42"/>
  <c r="AN3" i="20" s="1"/>
  <c r="BH6" i="42"/>
  <c r="AN4" i="20" s="1"/>
  <c r="BH7" i="42"/>
  <c r="AN5" i="20" s="1"/>
  <c r="BH8" i="42"/>
  <c r="AN6" i="20" s="1"/>
  <c r="BH9" i="42"/>
  <c r="AN7" i="20" s="1"/>
  <c r="BH10" i="42"/>
  <c r="AN8" i="20" s="1"/>
  <c r="BH11" i="42"/>
  <c r="AN9" i="20" s="1"/>
  <c r="BH12" i="42"/>
  <c r="AN10" i="20" s="1"/>
  <c r="BH13" i="42"/>
  <c r="AN11" i="20" s="1"/>
  <c r="BH14" i="42"/>
  <c r="AN12" i="20" s="1"/>
  <c r="BH15" i="42"/>
  <c r="AN13" i="20" s="1"/>
  <c r="BH16" i="42"/>
  <c r="AN14" i="20" s="1"/>
  <c r="BH17" i="42"/>
  <c r="AN15" i="20" s="1"/>
  <c r="BH18" i="42"/>
  <c r="AN16" i="20" s="1"/>
  <c r="BH19" i="42"/>
  <c r="AN17" i="20" s="1"/>
  <c r="BH23" i="42"/>
  <c r="AN21" i="20" s="1"/>
  <c r="BF11" i="42"/>
  <c r="AL9" i="20" s="1"/>
  <c r="BF12" i="42"/>
  <c r="AL10" i="20" s="1"/>
  <c r="BF13" i="42"/>
  <c r="AL11" i="20" s="1"/>
  <c r="BF14" i="42"/>
  <c r="AL12" i="20" s="1"/>
  <c r="BF15" i="42"/>
  <c r="AL13" i="20" s="1"/>
  <c r="BF16" i="42"/>
  <c r="AL14" i="20" s="1"/>
  <c r="BF17" i="42"/>
  <c r="AL15" i="20" s="1"/>
  <c r="BF18" i="42"/>
  <c r="AL16" i="20" s="1"/>
  <c r="BF19" i="42"/>
  <c r="AL17" i="20" s="1"/>
  <c r="BF23" i="42"/>
  <c r="AL21" i="20" s="1"/>
  <c r="BF24" i="42"/>
  <c r="AL22" i="20" s="1"/>
  <c r="BF25" i="42"/>
  <c r="AL23" i="20" s="1"/>
  <c r="BF26" i="42"/>
  <c r="AL24" i="20" s="1"/>
  <c r="BF27" i="42"/>
  <c r="AL25" i="20" s="1"/>
  <c r="BF28" i="42"/>
  <c r="AL26" i="20" s="1"/>
  <c r="BF29" i="42"/>
  <c r="AL27" i="20" s="1"/>
  <c r="BF30" i="42"/>
  <c r="AL28" i="20" s="1"/>
  <c r="BF31" i="42"/>
  <c r="AL29" i="20" s="1"/>
  <c r="BF32" i="42"/>
  <c r="AL30" i="20" s="1"/>
  <c r="BF33" i="42"/>
  <c r="AL31" i="20" s="1"/>
  <c r="BF34" i="42"/>
  <c r="AL32" i="20" s="1"/>
  <c r="BF35" i="42"/>
  <c r="AL33" i="20" s="1"/>
  <c r="BF36" i="42"/>
  <c r="AL34" i="20" s="1"/>
  <c r="BF39" i="42"/>
  <c r="AL37" i="20" s="1"/>
  <c r="BF40" i="42"/>
  <c r="AL38" i="20" s="1"/>
  <c r="BF41" i="42"/>
  <c r="AL39" i="20" s="1"/>
  <c r="BF42" i="42"/>
  <c r="AL40" i="20" s="1"/>
  <c r="BF43" i="42"/>
  <c r="AL41" i="20" s="1"/>
  <c r="BF44" i="42"/>
  <c r="AL42" i="20" s="1"/>
  <c r="BF45" i="42"/>
  <c r="AL43" i="20" s="1"/>
  <c r="BF52" i="42"/>
  <c r="AL50" i="20" s="1"/>
  <c r="BF53" i="42"/>
  <c r="AL51" i="20" s="1"/>
  <c r="BF54" i="42"/>
  <c r="AL52" i="20" s="1"/>
  <c r="BF56" i="42"/>
  <c r="AL54" i="20" s="1"/>
  <c r="BF57" i="42"/>
  <c r="AL55" i="20" s="1"/>
  <c r="BF58" i="42"/>
  <c r="AL56" i="20" s="1"/>
  <c r="BF59" i="42"/>
  <c r="AL57" i="20" s="1"/>
  <c r="BF60" i="42"/>
  <c r="AL58" i="20" s="1"/>
  <c r="BF61" i="42"/>
  <c r="AL59" i="20" s="1"/>
  <c r="BF62" i="42"/>
  <c r="AL60" i="20" s="1"/>
  <c r="BF63" i="42"/>
  <c r="AL61" i="20" s="1"/>
  <c r="BF64" i="42"/>
  <c r="AL62" i="20" s="1"/>
  <c r="BF65" i="42"/>
  <c r="AL63" i="20" s="1"/>
  <c r="BF66" i="42"/>
  <c r="AL64" i="20" s="1"/>
  <c r="BF67" i="42"/>
  <c r="AL65" i="20" s="1"/>
  <c r="BF68" i="42"/>
  <c r="AL66" i="20" s="1"/>
  <c r="BF69" i="42"/>
  <c r="AL67" i="20" s="1"/>
  <c r="BF70" i="42"/>
  <c r="AL68" i="20" s="1"/>
  <c r="BF71" i="42"/>
  <c r="AL69" i="20" s="1"/>
  <c r="BF72" i="42"/>
  <c r="AL70" i="20" s="1"/>
  <c r="BF76" i="42"/>
  <c r="AL74" i="20" s="1"/>
  <c r="BF77" i="42"/>
  <c r="AL75" i="20" s="1"/>
  <c r="BF78" i="42"/>
  <c r="AL76" i="20" s="1"/>
  <c r="BF79" i="42"/>
  <c r="AL77" i="20" s="1"/>
  <c r="BF80" i="42"/>
  <c r="AL78" i="20" s="1"/>
  <c r="BF81" i="42"/>
  <c r="AL79" i="20" s="1"/>
  <c r="BF82" i="42"/>
  <c r="AL80" i="20" s="1"/>
  <c r="BF83" i="42"/>
  <c r="AL81" i="20" s="1"/>
  <c r="BF84" i="42"/>
  <c r="AL82" i="20" s="1"/>
  <c r="BF85" i="42"/>
  <c r="AL83" i="20" s="1"/>
  <c r="BF86" i="42"/>
  <c r="AL84" i="20" s="1"/>
  <c r="BF87" i="42"/>
  <c r="AL85" i="20" s="1"/>
  <c r="BF88" i="42"/>
  <c r="AL86" i="20" s="1"/>
  <c r="BF89" i="42"/>
  <c r="AL87" i="20" s="1"/>
  <c r="BF91" i="42"/>
  <c r="AL89" i="20" s="1"/>
  <c r="BF92" i="42"/>
  <c r="AL90" i="20" s="1"/>
  <c r="BF93" i="42"/>
  <c r="AL91" i="20" s="1"/>
  <c r="BF94" i="42"/>
  <c r="AL92" i="20" s="1"/>
  <c r="BF95" i="42"/>
  <c r="AL93" i="20" s="1"/>
  <c r="BF96" i="42"/>
  <c r="AL94" i="20" s="1"/>
  <c r="BF97" i="42"/>
  <c r="AL95" i="20" s="1"/>
  <c r="BF98" i="42"/>
  <c r="AL96" i="20" s="1"/>
  <c r="BF99" i="42"/>
  <c r="AL97" i="20" s="1"/>
  <c r="BF100" i="42"/>
  <c r="AL98" i="20" s="1"/>
  <c r="BF101" i="42"/>
  <c r="AL99" i="20" s="1"/>
  <c r="BF102" i="42"/>
  <c r="AL100" i="20" s="1"/>
  <c r="BF5" i="42"/>
  <c r="AL3" i="20" s="1"/>
  <c r="BF6" i="42"/>
  <c r="AL4" i="20" s="1"/>
  <c r="BF7" i="42"/>
  <c r="AL5" i="20" s="1"/>
  <c r="BF8" i="42"/>
  <c r="BF9" i="42"/>
  <c r="AL7" i="20" s="1"/>
  <c r="BF10" i="42"/>
  <c r="AL8" i="20" s="1"/>
  <c r="BF4" i="42"/>
  <c r="AL2" i="20" s="1"/>
  <c r="BE5" i="42"/>
  <c r="AK3" i="20" s="1"/>
  <c r="BE6" i="42"/>
  <c r="AK4" i="20" s="1"/>
  <c r="BE7" i="42"/>
  <c r="BE8" i="42"/>
  <c r="AK6" i="20" s="1"/>
  <c r="BE9" i="42"/>
  <c r="AK7" i="20" s="1"/>
  <c r="BE10" i="42"/>
  <c r="AK8" i="20" s="1"/>
  <c r="BE11" i="42"/>
  <c r="AK9" i="20" s="1"/>
  <c r="BE12" i="42"/>
  <c r="AK10" i="20" s="1"/>
  <c r="BE13" i="42"/>
  <c r="AK11" i="20" s="1"/>
  <c r="BE14" i="42"/>
  <c r="AK12" i="20" s="1"/>
  <c r="BE15" i="42"/>
  <c r="AK13" i="20" s="1"/>
  <c r="BE16" i="42"/>
  <c r="AK14" i="20" s="1"/>
  <c r="BE17" i="42"/>
  <c r="AK15" i="20" s="1"/>
  <c r="BE18" i="42"/>
  <c r="AK16" i="20" s="1"/>
  <c r="BE19" i="42"/>
  <c r="AK17" i="20" s="1"/>
  <c r="BE23" i="42"/>
  <c r="AK21" i="20" s="1"/>
  <c r="BE24" i="42"/>
  <c r="AK22" i="20" s="1"/>
  <c r="BE25" i="42"/>
  <c r="AK23" i="20" s="1"/>
  <c r="BE26" i="42"/>
  <c r="AK24" i="20" s="1"/>
  <c r="BE27" i="42"/>
  <c r="AK25" i="20" s="1"/>
  <c r="BE28" i="42"/>
  <c r="AK26" i="20" s="1"/>
  <c r="BE29" i="42"/>
  <c r="AK27" i="20" s="1"/>
  <c r="BE30" i="42"/>
  <c r="AK28" i="20" s="1"/>
  <c r="BE31" i="42"/>
  <c r="AK29" i="20" s="1"/>
  <c r="BE32" i="42"/>
  <c r="AK30" i="20" s="1"/>
  <c r="BE33" i="42"/>
  <c r="AK31" i="20" s="1"/>
  <c r="BE34" i="42"/>
  <c r="AK32" i="20" s="1"/>
  <c r="BE35" i="42"/>
  <c r="AK33" i="20" s="1"/>
  <c r="BE36" i="42"/>
  <c r="AK34" i="20" s="1"/>
  <c r="BE38" i="42"/>
  <c r="AK36" i="20" s="1"/>
  <c r="BE39" i="42"/>
  <c r="AK37" i="20" s="1"/>
  <c r="BE40" i="42"/>
  <c r="AK38" i="20" s="1"/>
  <c r="BE41" i="42"/>
  <c r="AK39" i="20" s="1"/>
  <c r="BE42" i="42"/>
  <c r="AK40" i="20" s="1"/>
  <c r="BE43" i="42"/>
  <c r="AK41" i="20" s="1"/>
  <c r="BE44" i="42"/>
  <c r="AK42" i="20" s="1"/>
  <c r="BE45" i="42"/>
  <c r="AK43" i="20" s="1"/>
  <c r="BE52" i="42"/>
  <c r="AK50" i="20" s="1"/>
  <c r="BE53" i="42"/>
  <c r="AK51" i="20" s="1"/>
  <c r="BE54" i="42"/>
  <c r="AK52" i="20" s="1"/>
  <c r="BE56" i="42"/>
  <c r="AK54" i="20" s="1"/>
  <c r="BE57" i="42"/>
  <c r="AK55" i="20" s="1"/>
  <c r="BE58" i="42"/>
  <c r="AK56" i="20" s="1"/>
  <c r="BE59" i="42"/>
  <c r="AK57" i="20" s="1"/>
  <c r="BE60" i="42"/>
  <c r="AK58" i="20" s="1"/>
  <c r="BE61" i="42"/>
  <c r="AK59" i="20" s="1"/>
  <c r="BE62" i="42"/>
  <c r="AK60" i="20" s="1"/>
  <c r="BE63" i="42"/>
  <c r="AK61" i="20" s="1"/>
  <c r="BE64" i="42"/>
  <c r="AK62" i="20" s="1"/>
  <c r="BE65" i="42"/>
  <c r="AK63" i="20" s="1"/>
  <c r="BE66" i="42"/>
  <c r="AK64" i="20" s="1"/>
  <c r="BE67" i="42"/>
  <c r="AK65" i="20" s="1"/>
  <c r="BE68" i="42"/>
  <c r="AK66" i="20" s="1"/>
  <c r="BE69" i="42"/>
  <c r="AK67" i="20" s="1"/>
  <c r="BE70" i="42"/>
  <c r="AK68" i="20" s="1"/>
  <c r="BE71" i="42"/>
  <c r="AK69" i="20" s="1"/>
  <c r="BE72" i="42"/>
  <c r="AK70" i="20" s="1"/>
  <c r="BE76" i="42"/>
  <c r="AK74" i="20" s="1"/>
  <c r="BE77" i="42"/>
  <c r="AK75" i="20" s="1"/>
  <c r="BE78" i="42"/>
  <c r="AK76" i="20" s="1"/>
  <c r="BE79" i="42"/>
  <c r="AK77" i="20" s="1"/>
  <c r="BE80" i="42"/>
  <c r="AK78" i="20" s="1"/>
  <c r="BE81" i="42"/>
  <c r="AK79" i="20" s="1"/>
  <c r="BE82" i="42"/>
  <c r="AK80" i="20" s="1"/>
  <c r="BE83" i="42"/>
  <c r="AK81" i="20" s="1"/>
  <c r="BE84" i="42"/>
  <c r="AK82" i="20" s="1"/>
  <c r="BE85" i="42"/>
  <c r="AK83" i="20" s="1"/>
  <c r="BE86" i="42"/>
  <c r="AK84" i="20" s="1"/>
  <c r="BE87" i="42"/>
  <c r="AK85" i="20" s="1"/>
  <c r="BE88" i="42"/>
  <c r="AK86" i="20" s="1"/>
  <c r="BE89" i="42"/>
  <c r="AK87" i="20" s="1"/>
  <c r="BE91" i="42"/>
  <c r="AK89" i="20" s="1"/>
  <c r="BE92" i="42"/>
  <c r="AK90" i="20" s="1"/>
  <c r="BE93" i="42"/>
  <c r="AK91" i="20" s="1"/>
  <c r="BE94" i="42"/>
  <c r="AK92" i="20" s="1"/>
  <c r="BE95" i="42"/>
  <c r="AK93" i="20" s="1"/>
  <c r="BE96" i="42"/>
  <c r="AK94" i="20" s="1"/>
  <c r="BE97" i="42"/>
  <c r="AK95" i="20" s="1"/>
  <c r="BE98" i="42"/>
  <c r="AK96" i="20" s="1"/>
  <c r="BE99" i="42"/>
  <c r="AK97" i="20" s="1"/>
  <c r="BE100" i="42"/>
  <c r="AK98" i="20" s="1"/>
  <c r="BE101" i="42"/>
  <c r="AK99" i="20" s="1"/>
  <c r="BE102" i="42"/>
  <c r="AK100" i="20" s="1"/>
  <c r="BE4" i="42"/>
  <c r="AK2" i="20" s="1"/>
  <c r="A3" i="20"/>
  <c r="B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B3" i="20"/>
  <c r="FC3" i="20"/>
  <c r="FD3" i="20"/>
  <c r="FE3" i="20"/>
  <c r="FF3" i="20"/>
  <c r="A4" i="20"/>
  <c r="B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B4" i="20"/>
  <c r="FC4" i="20"/>
  <c r="FD4" i="20"/>
  <c r="FE4" i="20"/>
  <c r="FF4" i="20"/>
  <c r="A5" i="20"/>
  <c r="B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B5" i="20"/>
  <c r="FC5" i="20"/>
  <c r="FD5" i="20"/>
  <c r="FE5" i="20"/>
  <c r="FF5" i="20"/>
  <c r="A6" i="20"/>
  <c r="B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B6" i="20"/>
  <c r="FC6" i="20"/>
  <c r="FD6" i="20"/>
  <c r="FE6" i="20"/>
  <c r="FF6" i="20"/>
  <c r="A7" i="20"/>
  <c r="B7" i="20"/>
  <c r="DT7" i="20"/>
  <c r="DU7" i="20"/>
  <c r="DV7" i="20"/>
  <c r="DW7" i="20"/>
  <c r="DX7" i="20"/>
  <c r="DY7" i="20"/>
  <c r="DZ7" i="20"/>
  <c r="EA7" i="20"/>
  <c r="EB7" i="20"/>
  <c r="EC7" i="20"/>
  <c r="ED7" i="20"/>
  <c r="EE7" i="20"/>
  <c r="EF7" i="20"/>
  <c r="EG7" i="20"/>
  <c r="EH7" i="20"/>
  <c r="EI7" i="20"/>
  <c r="EM7" i="20"/>
  <c r="EN7" i="20"/>
  <c r="EO7" i="20"/>
  <c r="EP7" i="20"/>
  <c r="EQ7" i="20"/>
  <c r="ER7" i="20"/>
  <c r="ES7" i="20"/>
  <c r="ET7" i="20"/>
  <c r="EU7" i="20"/>
  <c r="EV7" i="20"/>
  <c r="EW7" i="20"/>
  <c r="EX7" i="20"/>
  <c r="EY7" i="20"/>
  <c r="EZ7" i="20"/>
  <c r="FB7" i="20"/>
  <c r="FC7" i="20"/>
  <c r="FD7" i="20"/>
  <c r="FE7" i="20"/>
  <c r="FF7" i="20"/>
  <c r="A8" i="20"/>
  <c r="B8" i="20"/>
  <c r="DT8" i="20"/>
  <c r="DU8" i="20"/>
  <c r="DV8" i="20"/>
  <c r="DW8" i="20"/>
  <c r="DX8" i="20"/>
  <c r="DY8" i="20"/>
  <c r="DZ8" i="20"/>
  <c r="EA8" i="20"/>
  <c r="EB8" i="20"/>
  <c r="EC8" i="20"/>
  <c r="ED8" i="20"/>
  <c r="EE8" i="20"/>
  <c r="EF8" i="20"/>
  <c r="EG8" i="20"/>
  <c r="EH8" i="20"/>
  <c r="EI8" i="20"/>
  <c r="EM8" i="20"/>
  <c r="EN8" i="20"/>
  <c r="EO8" i="20"/>
  <c r="EP8" i="20"/>
  <c r="EQ8" i="20"/>
  <c r="ER8" i="20"/>
  <c r="ES8" i="20"/>
  <c r="ET8" i="20"/>
  <c r="EU8" i="20"/>
  <c r="EV8" i="20"/>
  <c r="EW8" i="20"/>
  <c r="EX8" i="20"/>
  <c r="EY8" i="20"/>
  <c r="EZ8" i="20"/>
  <c r="FB8" i="20"/>
  <c r="FC8" i="20"/>
  <c r="FD8" i="20"/>
  <c r="FE8" i="20"/>
  <c r="FF8" i="20"/>
  <c r="A9" i="20"/>
  <c r="B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B9" i="20"/>
  <c r="FC9" i="20"/>
  <c r="FD9" i="20"/>
  <c r="FE9" i="20"/>
  <c r="FF9" i="20"/>
  <c r="A10" i="20"/>
  <c r="B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B10" i="20"/>
  <c r="FC10" i="20"/>
  <c r="FD10" i="20"/>
  <c r="FE10" i="20"/>
  <c r="FF10" i="20"/>
  <c r="A11" i="20"/>
  <c r="B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B11" i="20"/>
  <c r="FC11" i="20"/>
  <c r="FD11" i="20"/>
  <c r="FE11" i="20"/>
  <c r="FF11" i="20"/>
  <c r="A12" i="20"/>
  <c r="B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B12" i="20"/>
  <c r="FC12" i="20"/>
  <c r="FD12" i="20"/>
  <c r="FE12" i="20"/>
  <c r="FF12" i="20"/>
  <c r="A13" i="20"/>
  <c r="B13" i="20"/>
  <c r="DT13" i="20"/>
  <c r="DU13" i="20"/>
  <c r="DV13" i="20"/>
  <c r="DW13" i="20"/>
  <c r="DX13" i="20"/>
  <c r="DY13" i="20"/>
  <c r="DZ13" i="20"/>
  <c r="EA13" i="20"/>
  <c r="EB13" i="20"/>
  <c r="EC13" i="20"/>
  <c r="ED13" i="20"/>
  <c r="EE13" i="20"/>
  <c r="EF13" i="20"/>
  <c r="EG13" i="20"/>
  <c r="EH13" i="20"/>
  <c r="EI13" i="20"/>
  <c r="EM13" i="20"/>
  <c r="EN13" i="20"/>
  <c r="EO13" i="20"/>
  <c r="EP13" i="20"/>
  <c r="EQ13" i="20"/>
  <c r="ER13" i="20"/>
  <c r="ES13" i="20"/>
  <c r="ET13" i="20"/>
  <c r="EU13" i="20"/>
  <c r="EV13" i="20"/>
  <c r="EW13" i="20"/>
  <c r="EX13" i="20"/>
  <c r="EY13" i="20"/>
  <c r="EZ13" i="20"/>
  <c r="FB13" i="20"/>
  <c r="FC13" i="20"/>
  <c r="FD13" i="20"/>
  <c r="FE13" i="20"/>
  <c r="FF13" i="20"/>
  <c r="A14" i="20"/>
  <c r="B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M14" i="20"/>
  <c r="EN14" i="20"/>
  <c r="EO14" i="20"/>
  <c r="EP14" i="20"/>
  <c r="EQ14" i="20"/>
  <c r="ER14" i="20"/>
  <c r="ES14" i="20"/>
  <c r="ET14" i="20"/>
  <c r="EU14" i="20"/>
  <c r="EV14" i="20"/>
  <c r="EW14" i="20"/>
  <c r="EX14" i="20"/>
  <c r="EY14" i="20"/>
  <c r="EZ14" i="20"/>
  <c r="FB14" i="20"/>
  <c r="FC14" i="20"/>
  <c r="FD14" i="20"/>
  <c r="FE14" i="20"/>
  <c r="FF14" i="20"/>
  <c r="A15" i="20"/>
  <c r="B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B15" i="20"/>
  <c r="FC15" i="20"/>
  <c r="FD15" i="20"/>
  <c r="FE15" i="20"/>
  <c r="FF15" i="20"/>
  <c r="A16" i="20"/>
  <c r="B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B16" i="20"/>
  <c r="FC16" i="20"/>
  <c r="FD16" i="20"/>
  <c r="FE16" i="20"/>
  <c r="FF16" i="20"/>
  <c r="A17" i="20"/>
  <c r="B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B17" i="20"/>
  <c r="FC17" i="20"/>
  <c r="FD17" i="20"/>
  <c r="FE17" i="20"/>
  <c r="FF17" i="20"/>
  <c r="A21" i="20"/>
  <c r="B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B21" i="20"/>
  <c r="FC21" i="20"/>
  <c r="FD21" i="20"/>
  <c r="FE21" i="20"/>
  <c r="FF21" i="20"/>
  <c r="A22" i="20"/>
  <c r="B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B22" i="20"/>
  <c r="FC22" i="20"/>
  <c r="FD22" i="20"/>
  <c r="FE22" i="20"/>
  <c r="FF22" i="20"/>
  <c r="A23" i="20"/>
  <c r="B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B23" i="20"/>
  <c r="FC23" i="20"/>
  <c r="FD23" i="20"/>
  <c r="FE23" i="20"/>
  <c r="FF23" i="20"/>
  <c r="A24" i="20"/>
  <c r="B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B24" i="20"/>
  <c r="FC24" i="20"/>
  <c r="FD24" i="20"/>
  <c r="FE24" i="20"/>
  <c r="FF24" i="20"/>
  <c r="A25" i="20"/>
  <c r="B25" i="20"/>
  <c r="DT25" i="20"/>
  <c r="DU25" i="20"/>
  <c r="DV25" i="20"/>
  <c r="DW25" i="20"/>
  <c r="DX25" i="20"/>
  <c r="DY25" i="20"/>
  <c r="DZ25" i="20"/>
  <c r="EA25" i="20"/>
  <c r="EB25" i="20"/>
  <c r="EC25" i="20"/>
  <c r="ED25" i="20"/>
  <c r="EE25" i="20"/>
  <c r="EF25" i="20"/>
  <c r="EG25" i="20"/>
  <c r="EH25" i="20"/>
  <c r="EI25" i="20"/>
  <c r="EM25" i="20"/>
  <c r="EN25" i="20"/>
  <c r="EO25" i="20"/>
  <c r="EP25" i="20"/>
  <c r="EQ25" i="20"/>
  <c r="ER25" i="20"/>
  <c r="ES25" i="20"/>
  <c r="ET25" i="20"/>
  <c r="EU25" i="20"/>
  <c r="EV25" i="20"/>
  <c r="EW25" i="20"/>
  <c r="EX25" i="20"/>
  <c r="EY25" i="20"/>
  <c r="EZ25" i="20"/>
  <c r="FB25" i="20"/>
  <c r="FC25" i="20"/>
  <c r="FD25" i="20"/>
  <c r="FE25" i="20"/>
  <c r="FF25" i="20"/>
  <c r="A26" i="20"/>
  <c r="B26" i="20"/>
  <c r="DT26" i="20"/>
  <c r="DU26" i="20"/>
  <c r="DV26" i="20"/>
  <c r="DW26" i="20"/>
  <c r="DX26" i="20"/>
  <c r="DY26" i="20"/>
  <c r="DZ26" i="20"/>
  <c r="EA26" i="20"/>
  <c r="EB26" i="20"/>
  <c r="EC26" i="20"/>
  <c r="ED26" i="20"/>
  <c r="EE26" i="20"/>
  <c r="EF26" i="20"/>
  <c r="EG26" i="20"/>
  <c r="EH26" i="20"/>
  <c r="EI26" i="20"/>
  <c r="EM26" i="20"/>
  <c r="EN26" i="20"/>
  <c r="EO26" i="20"/>
  <c r="EP26" i="20"/>
  <c r="EQ26" i="20"/>
  <c r="ER26" i="20"/>
  <c r="ES26" i="20"/>
  <c r="ET26" i="20"/>
  <c r="EU26" i="20"/>
  <c r="EV26" i="20"/>
  <c r="EW26" i="20"/>
  <c r="EX26" i="20"/>
  <c r="EY26" i="20"/>
  <c r="EZ26" i="20"/>
  <c r="FB26" i="20"/>
  <c r="FC26" i="20"/>
  <c r="FD26" i="20"/>
  <c r="FE26" i="20"/>
  <c r="FF26" i="20"/>
  <c r="A27" i="20"/>
  <c r="B27" i="20"/>
  <c r="DT27" i="20"/>
  <c r="DU27" i="20"/>
  <c r="DV27" i="20"/>
  <c r="DW27" i="20"/>
  <c r="DX27" i="20"/>
  <c r="DY27" i="20"/>
  <c r="DZ27" i="20"/>
  <c r="EA27" i="20"/>
  <c r="EB27" i="20"/>
  <c r="EC27" i="20"/>
  <c r="ED27" i="20"/>
  <c r="EE27" i="20"/>
  <c r="EF27" i="20"/>
  <c r="EG27" i="20"/>
  <c r="EH27" i="20"/>
  <c r="EI27" i="20"/>
  <c r="EM27" i="20"/>
  <c r="EN27" i="20"/>
  <c r="EO27" i="20"/>
  <c r="EP27" i="20"/>
  <c r="EQ27" i="20"/>
  <c r="ER27" i="20"/>
  <c r="ES27" i="20"/>
  <c r="ET27" i="20"/>
  <c r="EU27" i="20"/>
  <c r="EV27" i="20"/>
  <c r="EW27" i="20"/>
  <c r="EX27" i="20"/>
  <c r="EY27" i="20"/>
  <c r="EZ27" i="20"/>
  <c r="FB27" i="20"/>
  <c r="FC27" i="20"/>
  <c r="FD27" i="20"/>
  <c r="FE27" i="20"/>
  <c r="FF27" i="20"/>
  <c r="A28" i="20"/>
  <c r="B28" i="20"/>
  <c r="DT28" i="20"/>
  <c r="DU28" i="20"/>
  <c r="DV28" i="20"/>
  <c r="DW28" i="20"/>
  <c r="DX28" i="20"/>
  <c r="DY28" i="20"/>
  <c r="DZ28" i="20"/>
  <c r="EA28" i="20"/>
  <c r="EB28" i="20"/>
  <c r="EC28" i="20"/>
  <c r="ED28" i="20"/>
  <c r="EE28" i="20"/>
  <c r="EF28" i="20"/>
  <c r="EG28" i="20"/>
  <c r="EH28" i="20"/>
  <c r="EI28" i="20"/>
  <c r="EM28" i="20"/>
  <c r="EN28" i="20"/>
  <c r="EO28" i="20"/>
  <c r="EP28" i="20"/>
  <c r="EQ28" i="20"/>
  <c r="ER28" i="20"/>
  <c r="ES28" i="20"/>
  <c r="ET28" i="20"/>
  <c r="EU28" i="20"/>
  <c r="EV28" i="20"/>
  <c r="EW28" i="20"/>
  <c r="EX28" i="20"/>
  <c r="EY28" i="20"/>
  <c r="EZ28" i="20"/>
  <c r="FB28" i="20"/>
  <c r="FC28" i="20"/>
  <c r="FD28" i="20"/>
  <c r="FE28" i="20"/>
  <c r="FF28" i="20"/>
  <c r="A29" i="20"/>
  <c r="B29" i="20"/>
  <c r="DT29" i="20"/>
  <c r="DU29" i="20"/>
  <c r="DV29" i="20"/>
  <c r="DW29" i="20"/>
  <c r="DX29" i="20"/>
  <c r="DY29" i="20"/>
  <c r="DZ29" i="20"/>
  <c r="EA29" i="20"/>
  <c r="EB29" i="20"/>
  <c r="EC29" i="20"/>
  <c r="ED29" i="20"/>
  <c r="EE29" i="20"/>
  <c r="EF29" i="20"/>
  <c r="EG29" i="20"/>
  <c r="EH29" i="20"/>
  <c r="EI29" i="20"/>
  <c r="EM29" i="20"/>
  <c r="EN29" i="20"/>
  <c r="EO29" i="20"/>
  <c r="EP29" i="20"/>
  <c r="EQ29" i="20"/>
  <c r="ER29" i="20"/>
  <c r="ES29" i="20"/>
  <c r="ET29" i="20"/>
  <c r="EU29" i="20"/>
  <c r="EV29" i="20"/>
  <c r="EW29" i="20"/>
  <c r="EX29" i="20"/>
  <c r="EY29" i="20"/>
  <c r="EZ29" i="20"/>
  <c r="FB29" i="20"/>
  <c r="FC29" i="20"/>
  <c r="FD29" i="20"/>
  <c r="FE29" i="20"/>
  <c r="FF29" i="20"/>
  <c r="A30" i="20"/>
  <c r="B30" i="20"/>
  <c r="DT30" i="20"/>
  <c r="DU30" i="20"/>
  <c r="DV30" i="20"/>
  <c r="DW30" i="20"/>
  <c r="DX30" i="20"/>
  <c r="DY30" i="20"/>
  <c r="DZ30" i="20"/>
  <c r="EA30" i="20"/>
  <c r="EB30" i="20"/>
  <c r="EC30" i="20"/>
  <c r="ED30" i="20"/>
  <c r="EE30" i="20"/>
  <c r="EF30" i="20"/>
  <c r="EG30" i="20"/>
  <c r="EH30" i="20"/>
  <c r="EI30" i="20"/>
  <c r="EM30" i="20"/>
  <c r="EN30" i="20"/>
  <c r="EO30" i="20"/>
  <c r="EP30" i="20"/>
  <c r="EQ30" i="20"/>
  <c r="ER30" i="20"/>
  <c r="ES30" i="20"/>
  <c r="ET30" i="20"/>
  <c r="EU30" i="20"/>
  <c r="EV30" i="20"/>
  <c r="EW30" i="20"/>
  <c r="EX30" i="20"/>
  <c r="EY30" i="20"/>
  <c r="EZ30" i="20"/>
  <c r="FB30" i="20"/>
  <c r="FC30" i="20"/>
  <c r="FD30" i="20"/>
  <c r="FE30" i="20"/>
  <c r="FF30" i="20"/>
  <c r="A31" i="20"/>
  <c r="B31" i="20"/>
  <c r="DT31" i="20"/>
  <c r="DU31" i="20"/>
  <c r="DV31" i="20"/>
  <c r="DW31" i="20"/>
  <c r="DX31" i="20"/>
  <c r="DY31" i="20"/>
  <c r="DZ31" i="20"/>
  <c r="EA31" i="20"/>
  <c r="EB31" i="20"/>
  <c r="EC31" i="20"/>
  <c r="ED31" i="20"/>
  <c r="EE31" i="20"/>
  <c r="EF31" i="20"/>
  <c r="EG31" i="20"/>
  <c r="EH31" i="20"/>
  <c r="EI31" i="20"/>
  <c r="EM31" i="20"/>
  <c r="EN31" i="20"/>
  <c r="EO31" i="20"/>
  <c r="EP31" i="20"/>
  <c r="EQ31" i="20"/>
  <c r="ER31" i="20"/>
  <c r="ES31" i="20"/>
  <c r="ET31" i="20"/>
  <c r="EU31" i="20"/>
  <c r="EV31" i="20"/>
  <c r="EW31" i="20"/>
  <c r="EX31" i="20"/>
  <c r="EY31" i="20"/>
  <c r="EZ31" i="20"/>
  <c r="FB31" i="20"/>
  <c r="FC31" i="20"/>
  <c r="FD31" i="20"/>
  <c r="FE31" i="20"/>
  <c r="FF31" i="20"/>
  <c r="A32" i="20"/>
  <c r="B32" i="20"/>
  <c r="DT32" i="20"/>
  <c r="DU32" i="20"/>
  <c r="DV32" i="20"/>
  <c r="DW32" i="20"/>
  <c r="DX32" i="20"/>
  <c r="DY32" i="20"/>
  <c r="DZ32" i="20"/>
  <c r="EA32" i="20"/>
  <c r="EB32" i="20"/>
  <c r="EC32" i="20"/>
  <c r="ED32" i="20"/>
  <c r="EE32" i="20"/>
  <c r="EF32" i="20"/>
  <c r="EG32" i="20"/>
  <c r="EH32" i="20"/>
  <c r="EI32" i="20"/>
  <c r="EM32" i="20"/>
  <c r="EN32" i="20"/>
  <c r="EO32" i="20"/>
  <c r="EP32" i="20"/>
  <c r="EQ32" i="20"/>
  <c r="ER32" i="20"/>
  <c r="ES32" i="20"/>
  <c r="ET32" i="20"/>
  <c r="EU32" i="20"/>
  <c r="EV32" i="20"/>
  <c r="EW32" i="20"/>
  <c r="EX32" i="20"/>
  <c r="EY32" i="20"/>
  <c r="EZ32" i="20"/>
  <c r="FB32" i="20"/>
  <c r="FC32" i="20"/>
  <c r="FD32" i="20"/>
  <c r="FE32" i="20"/>
  <c r="FF32" i="20"/>
  <c r="A33" i="20"/>
  <c r="B33" i="20"/>
  <c r="DT33" i="20"/>
  <c r="DU33" i="20"/>
  <c r="DV33" i="20"/>
  <c r="DW33" i="20"/>
  <c r="DX33" i="20"/>
  <c r="DY33" i="20"/>
  <c r="DZ33" i="20"/>
  <c r="EA33" i="20"/>
  <c r="EB33" i="20"/>
  <c r="EC33" i="20"/>
  <c r="ED33" i="20"/>
  <c r="EE33" i="20"/>
  <c r="EF33" i="20"/>
  <c r="EG33" i="20"/>
  <c r="EH33" i="20"/>
  <c r="EI33" i="20"/>
  <c r="EM33" i="20"/>
  <c r="EN33" i="20"/>
  <c r="EO33" i="20"/>
  <c r="EP33" i="20"/>
  <c r="EQ33" i="20"/>
  <c r="ER33" i="20"/>
  <c r="ES33" i="20"/>
  <c r="ET33" i="20"/>
  <c r="EU33" i="20"/>
  <c r="EV33" i="20"/>
  <c r="EW33" i="20"/>
  <c r="EX33" i="20"/>
  <c r="EY33" i="20"/>
  <c r="EZ33" i="20"/>
  <c r="FB33" i="20"/>
  <c r="FC33" i="20"/>
  <c r="FD33" i="20"/>
  <c r="FE33" i="20"/>
  <c r="FF33" i="20"/>
  <c r="A34" i="20"/>
  <c r="B34" i="20"/>
  <c r="DT34" i="20"/>
  <c r="DU34" i="20"/>
  <c r="DV34" i="20"/>
  <c r="DW34" i="20"/>
  <c r="DX34" i="20"/>
  <c r="DY34" i="20"/>
  <c r="DZ34" i="20"/>
  <c r="EA34" i="20"/>
  <c r="EB34" i="20"/>
  <c r="EC34" i="20"/>
  <c r="ED34" i="20"/>
  <c r="EE34" i="20"/>
  <c r="EF34" i="20"/>
  <c r="EG34" i="20"/>
  <c r="EH34" i="20"/>
  <c r="EI34" i="20"/>
  <c r="EM34" i="20"/>
  <c r="EN34" i="20"/>
  <c r="EO34" i="20"/>
  <c r="EP34" i="20"/>
  <c r="EQ34" i="20"/>
  <c r="ER34" i="20"/>
  <c r="ES34" i="20"/>
  <c r="ET34" i="20"/>
  <c r="EU34" i="20"/>
  <c r="EV34" i="20"/>
  <c r="EW34" i="20"/>
  <c r="EX34" i="20"/>
  <c r="EY34" i="20"/>
  <c r="EZ34" i="20"/>
  <c r="FB34" i="20"/>
  <c r="FC34" i="20"/>
  <c r="FD34" i="20"/>
  <c r="FE34" i="20"/>
  <c r="FF34" i="20"/>
  <c r="A36" i="20"/>
  <c r="B36" i="20"/>
  <c r="DT36" i="20"/>
  <c r="DU36" i="20"/>
  <c r="DV36" i="20"/>
  <c r="DW36" i="20"/>
  <c r="DX36" i="20"/>
  <c r="DY36" i="20"/>
  <c r="DZ36" i="20"/>
  <c r="EA36" i="20"/>
  <c r="EB36" i="20"/>
  <c r="EC36" i="20"/>
  <c r="ED36" i="20"/>
  <c r="EE36" i="20"/>
  <c r="EF36" i="20"/>
  <c r="EG36" i="20"/>
  <c r="EH36" i="20"/>
  <c r="EI36" i="20"/>
  <c r="EM36" i="20"/>
  <c r="EN36" i="20"/>
  <c r="EO36" i="20"/>
  <c r="EP36" i="20"/>
  <c r="EQ36" i="20"/>
  <c r="ER36" i="20"/>
  <c r="ES36" i="20"/>
  <c r="ET36" i="20"/>
  <c r="EU36" i="20"/>
  <c r="EV36" i="20"/>
  <c r="EW36" i="20"/>
  <c r="EX36" i="20"/>
  <c r="EY36" i="20"/>
  <c r="EZ36" i="20"/>
  <c r="FB36" i="20"/>
  <c r="FC36" i="20"/>
  <c r="FD36" i="20"/>
  <c r="FE36" i="20"/>
  <c r="FF36" i="20"/>
  <c r="A37" i="20"/>
  <c r="B37" i="20"/>
  <c r="DT37" i="20"/>
  <c r="DU37" i="20"/>
  <c r="DV37" i="20"/>
  <c r="DW37" i="20"/>
  <c r="DX37" i="20"/>
  <c r="DY37" i="20"/>
  <c r="DZ37" i="20"/>
  <c r="EA37" i="20"/>
  <c r="EB37" i="20"/>
  <c r="EC37" i="20"/>
  <c r="ED37" i="20"/>
  <c r="EE37" i="20"/>
  <c r="EF37" i="20"/>
  <c r="EG37" i="20"/>
  <c r="EH37" i="20"/>
  <c r="EI37" i="20"/>
  <c r="EM37" i="20"/>
  <c r="EN37" i="20"/>
  <c r="EO37" i="20"/>
  <c r="EP37" i="20"/>
  <c r="EQ37" i="20"/>
  <c r="ER37" i="20"/>
  <c r="ES37" i="20"/>
  <c r="ET37" i="20"/>
  <c r="EU37" i="20"/>
  <c r="EV37" i="20"/>
  <c r="EW37" i="20"/>
  <c r="EX37" i="20"/>
  <c r="EY37" i="20"/>
  <c r="EZ37" i="20"/>
  <c r="FB37" i="20"/>
  <c r="FC37" i="20"/>
  <c r="FD37" i="20"/>
  <c r="FE37" i="20"/>
  <c r="FF37" i="20"/>
  <c r="A38" i="20"/>
  <c r="B38" i="20"/>
  <c r="DT38" i="20"/>
  <c r="DU38" i="20"/>
  <c r="DV38" i="20"/>
  <c r="DW38" i="20"/>
  <c r="DX38" i="20"/>
  <c r="DY38" i="20"/>
  <c r="DZ38" i="20"/>
  <c r="EA38" i="20"/>
  <c r="EB38" i="20"/>
  <c r="EC38" i="20"/>
  <c r="ED38" i="20"/>
  <c r="EE38" i="20"/>
  <c r="EF38" i="20"/>
  <c r="EG38" i="20"/>
  <c r="EH38" i="20"/>
  <c r="EI38" i="20"/>
  <c r="EM38" i="20"/>
  <c r="EN38" i="20"/>
  <c r="EO38" i="20"/>
  <c r="EP38" i="20"/>
  <c r="EQ38" i="20"/>
  <c r="ER38" i="20"/>
  <c r="ES38" i="20"/>
  <c r="ET38" i="20"/>
  <c r="EU38" i="20"/>
  <c r="EV38" i="20"/>
  <c r="EW38" i="20"/>
  <c r="EX38" i="20"/>
  <c r="EY38" i="20"/>
  <c r="EZ38" i="20"/>
  <c r="FB38" i="20"/>
  <c r="FC38" i="20"/>
  <c r="FD38" i="20"/>
  <c r="FE38" i="20"/>
  <c r="FF38" i="20"/>
  <c r="A39" i="20"/>
  <c r="B39" i="20"/>
  <c r="DT39" i="20"/>
  <c r="DU39" i="20"/>
  <c r="DV39" i="20"/>
  <c r="DW39" i="20"/>
  <c r="DX39" i="20"/>
  <c r="DY39" i="20"/>
  <c r="DZ39" i="20"/>
  <c r="EA39" i="20"/>
  <c r="EB39" i="20"/>
  <c r="EC39" i="20"/>
  <c r="ED39" i="20"/>
  <c r="EE39" i="20"/>
  <c r="EF39" i="20"/>
  <c r="EG39" i="20"/>
  <c r="EH39" i="20"/>
  <c r="EI39" i="20"/>
  <c r="EM39" i="20"/>
  <c r="EN39" i="20"/>
  <c r="EO39" i="20"/>
  <c r="EP39" i="20"/>
  <c r="EQ39" i="20"/>
  <c r="ER39" i="20"/>
  <c r="ES39" i="20"/>
  <c r="ET39" i="20"/>
  <c r="EU39" i="20"/>
  <c r="EV39" i="20"/>
  <c r="EW39" i="20"/>
  <c r="EX39" i="20"/>
  <c r="EY39" i="20"/>
  <c r="EZ39" i="20"/>
  <c r="FB39" i="20"/>
  <c r="FC39" i="20"/>
  <c r="FD39" i="20"/>
  <c r="FE39" i="20"/>
  <c r="FF39" i="20"/>
  <c r="A40" i="20"/>
  <c r="B40" i="20"/>
  <c r="DT40" i="20"/>
  <c r="DU40" i="20"/>
  <c r="DV40" i="20"/>
  <c r="DW40" i="20"/>
  <c r="DX40" i="20"/>
  <c r="DY40" i="20"/>
  <c r="DZ40" i="20"/>
  <c r="EA40" i="20"/>
  <c r="EB40" i="20"/>
  <c r="EC40" i="20"/>
  <c r="ED40" i="20"/>
  <c r="EE40" i="20"/>
  <c r="EF40" i="20"/>
  <c r="EG40" i="20"/>
  <c r="EH40" i="20"/>
  <c r="EI40" i="20"/>
  <c r="EM40" i="20"/>
  <c r="EN40" i="20"/>
  <c r="EO40" i="20"/>
  <c r="EP40" i="20"/>
  <c r="EQ40" i="20"/>
  <c r="ER40" i="20"/>
  <c r="ES40" i="20"/>
  <c r="ET40" i="20"/>
  <c r="EU40" i="20"/>
  <c r="EV40" i="20"/>
  <c r="EW40" i="20"/>
  <c r="EX40" i="20"/>
  <c r="EY40" i="20"/>
  <c r="EZ40" i="20"/>
  <c r="FB40" i="20"/>
  <c r="FC40" i="20"/>
  <c r="FD40" i="20"/>
  <c r="FE40" i="20"/>
  <c r="FF40" i="20"/>
  <c r="A41" i="20"/>
  <c r="B41" i="20"/>
  <c r="DT41" i="20"/>
  <c r="DU41" i="20"/>
  <c r="DV41" i="20"/>
  <c r="DW41" i="20"/>
  <c r="DX41" i="20"/>
  <c r="DY41" i="20"/>
  <c r="DZ41" i="20"/>
  <c r="EA41" i="20"/>
  <c r="EB41" i="20"/>
  <c r="EC41" i="20"/>
  <c r="ED41" i="20"/>
  <c r="EE41" i="20"/>
  <c r="EF41" i="20"/>
  <c r="EG41" i="20"/>
  <c r="EH41" i="20"/>
  <c r="EI41" i="20"/>
  <c r="EM41" i="20"/>
  <c r="EN41" i="20"/>
  <c r="EO41" i="20"/>
  <c r="EP41" i="20"/>
  <c r="EQ41" i="20"/>
  <c r="ER41" i="20"/>
  <c r="ES41" i="20"/>
  <c r="ET41" i="20"/>
  <c r="EU41" i="20"/>
  <c r="EW41" i="20"/>
  <c r="EX41" i="20"/>
  <c r="EY41" i="20"/>
  <c r="EZ41" i="20"/>
  <c r="FC41" i="20"/>
  <c r="FE41" i="20"/>
  <c r="FF41" i="20"/>
  <c r="A42" i="20"/>
  <c r="B42" i="20"/>
  <c r="DT42" i="20"/>
  <c r="DU42" i="20"/>
  <c r="DV42" i="20"/>
  <c r="DW42" i="20"/>
  <c r="DX42" i="20"/>
  <c r="DY42" i="20"/>
  <c r="DZ42" i="20"/>
  <c r="EA42" i="20"/>
  <c r="EB42" i="20"/>
  <c r="EC42" i="20"/>
  <c r="ED42" i="20"/>
  <c r="EE42" i="20"/>
  <c r="EF42" i="20"/>
  <c r="EG42" i="20"/>
  <c r="EH42" i="20"/>
  <c r="EI42" i="20"/>
  <c r="EM42" i="20"/>
  <c r="EN42" i="20"/>
  <c r="EO42" i="20"/>
  <c r="EP42" i="20"/>
  <c r="EQ42" i="20"/>
  <c r="ER42" i="20"/>
  <c r="ES42" i="20"/>
  <c r="ET42" i="20"/>
  <c r="EU42" i="20"/>
  <c r="EW42" i="20"/>
  <c r="EX42" i="20"/>
  <c r="EY42" i="20"/>
  <c r="EZ42" i="20"/>
  <c r="FC42" i="20"/>
  <c r="FE42" i="20"/>
  <c r="FF42" i="20"/>
  <c r="A43" i="20"/>
  <c r="DT43" i="20"/>
  <c r="DU43" i="20"/>
  <c r="DV43" i="20"/>
  <c r="DW43" i="20"/>
  <c r="DX43" i="20"/>
  <c r="DY43" i="20"/>
  <c r="DZ43" i="20"/>
  <c r="EA43" i="20"/>
  <c r="EB43" i="20"/>
  <c r="EC43" i="20"/>
  <c r="ED43" i="20"/>
  <c r="EE43" i="20"/>
  <c r="EF43" i="20"/>
  <c r="EG43" i="20"/>
  <c r="EH43" i="20"/>
  <c r="EI43" i="20"/>
  <c r="EM43" i="20"/>
  <c r="EN43" i="20"/>
  <c r="EO43" i="20"/>
  <c r="EP43" i="20"/>
  <c r="EQ43" i="20"/>
  <c r="ER43" i="20"/>
  <c r="ES43" i="20"/>
  <c r="ET43" i="20"/>
  <c r="EU43" i="20"/>
  <c r="EV43" i="20"/>
  <c r="EW43" i="20"/>
  <c r="EX43" i="20"/>
  <c r="EY43" i="20"/>
  <c r="EZ43" i="20"/>
  <c r="FB43" i="20"/>
  <c r="FC43" i="20"/>
  <c r="FD43" i="20"/>
  <c r="FE43" i="20"/>
  <c r="FF43" i="20"/>
  <c r="A44" i="20"/>
  <c r="B44" i="20"/>
  <c r="DT44" i="20"/>
  <c r="DU44" i="20"/>
  <c r="DV44" i="20"/>
  <c r="DW44" i="20"/>
  <c r="DX44" i="20"/>
  <c r="DY44" i="20"/>
  <c r="DZ44" i="20"/>
  <c r="EA44" i="20"/>
  <c r="EB44" i="20"/>
  <c r="EC44" i="20"/>
  <c r="ED44" i="20"/>
  <c r="EE44" i="20"/>
  <c r="EF44" i="20"/>
  <c r="EG44" i="20"/>
  <c r="EH44" i="20"/>
  <c r="EI44" i="20"/>
  <c r="EM44" i="20"/>
  <c r="EN44" i="20"/>
  <c r="EO44" i="20"/>
  <c r="EP44" i="20"/>
  <c r="EQ44" i="20"/>
  <c r="ER44" i="20"/>
  <c r="ES44" i="20"/>
  <c r="ET44" i="20"/>
  <c r="EU44" i="20"/>
  <c r="EV44" i="20"/>
  <c r="EW44" i="20"/>
  <c r="EX44" i="20"/>
  <c r="EY44" i="20"/>
  <c r="EZ44" i="20"/>
  <c r="FB44" i="20"/>
  <c r="FC44" i="20"/>
  <c r="FD44" i="20"/>
  <c r="FE44" i="20"/>
  <c r="FF44" i="20"/>
  <c r="A45" i="20"/>
  <c r="B45" i="20"/>
  <c r="DT45" i="20"/>
  <c r="DU45" i="20"/>
  <c r="DV45" i="20"/>
  <c r="DW45" i="20"/>
  <c r="DX45" i="20"/>
  <c r="DY45" i="20"/>
  <c r="DZ45" i="20"/>
  <c r="EA45" i="20"/>
  <c r="EB45" i="20"/>
  <c r="EC45" i="20"/>
  <c r="ED45" i="20"/>
  <c r="EE45" i="20"/>
  <c r="EF45" i="20"/>
  <c r="EG45" i="20"/>
  <c r="EH45" i="20"/>
  <c r="EI45" i="20"/>
  <c r="EM45" i="20"/>
  <c r="EN45" i="20"/>
  <c r="EO45" i="20"/>
  <c r="EP45" i="20"/>
  <c r="EQ45" i="20"/>
  <c r="ER45" i="20"/>
  <c r="ES45" i="20"/>
  <c r="ET45" i="20"/>
  <c r="EU45" i="20"/>
  <c r="EV45" i="20"/>
  <c r="EW45" i="20"/>
  <c r="EX45" i="20"/>
  <c r="EY45" i="20"/>
  <c r="EZ45" i="20"/>
  <c r="FB45" i="20"/>
  <c r="FC45" i="20"/>
  <c r="FD45" i="20"/>
  <c r="FE45" i="20"/>
  <c r="FF45" i="20"/>
  <c r="A46" i="20"/>
  <c r="B46" i="20"/>
  <c r="DT46" i="20"/>
  <c r="DU46" i="20"/>
  <c r="DV46" i="20"/>
  <c r="DW46" i="20"/>
  <c r="DX46" i="20"/>
  <c r="DY46" i="20"/>
  <c r="DZ46" i="20"/>
  <c r="EA46" i="20"/>
  <c r="EB46" i="20"/>
  <c r="EC46" i="20"/>
  <c r="ED46" i="20"/>
  <c r="EE46" i="20"/>
  <c r="EF46" i="20"/>
  <c r="EG46" i="20"/>
  <c r="EH46" i="20"/>
  <c r="EI46" i="20"/>
  <c r="EM46" i="20"/>
  <c r="EN46" i="20"/>
  <c r="EO46" i="20"/>
  <c r="EP46" i="20"/>
  <c r="EQ46" i="20"/>
  <c r="ER46" i="20"/>
  <c r="ES46" i="20"/>
  <c r="ET46" i="20"/>
  <c r="EU46" i="20"/>
  <c r="EV46" i="20"/>
  <c r="EW46" i="20"/>
  <c r="EX46" i="20"/>
  <c r="EY46" i="20"/>
  <c r="EZ46" i="20"/>
  <c r="FB46" i="20"/>
  <c r="FC46" i="20"/>
  <c r="FD46" i="20"/>
  <c r="FE46" i="20"/>
  <c r="FF46" i="20"/>
  <c r="A47" i="20"/>
  <c r="B47" i="20"/>
  <c r="DT47" i="20"/>
  <c r="DU47" i="20"/>
  <c r="DV47" i="20"/>
  <c r="DW47" i="20"/>
  <c r="DX47" i="20"/>
  <c r="DY47" i="20"/>
  <c r="DZ47" i="20"/>
  <c r="EA47" i="20"/>
  <c r="EB47" i="20"/>
  <c r="EC47" i="20"/>
  <c r="ED47" i="20"/>
  <c r="EE47" i="20"/>
  <c r="EF47" i="20"/>
  <c r="EG47" i="20"/>
  <c r="EH47" i="20"/>
  <c r="EI47" i="20"/>
  <c r="EM47" i="20"/>
  <c r="EN47" i="20"/>
  <c r="EO47" i="20"/>
  <c r="EP47" i="20"/>
  <c r="EQ47" i="20"/>
  <c r="ER47" i="20"/>
  <c r="ES47" i="20"/>
  <c r="ET47" i="20"/>
  <c r="EU47" i="20"/>
  <c r="EV47" i="20"/>
  <c r="EW47" i="20"/>
  <c r="EX47" i="20"/>
  <c r="EY47" i="20"/>
  <c r="EZ47" i="20"/>
  <c r="FB47" i="20"/>
  <c r="FC47" i="20"/>
  <c r="FD47" i="20"/>
  <c r="FE47" i="20"/>
  <c r="FF47" i="20"/>
  <c r="A48" i="20"/>
  <c r="B48" i="20"/>
  <c r="DT48" i="20"/>
  <c r="DU48" i="20"/>
  <c r="DV48" i="20"/>
  <c r="DW48" i="20"/>
  <c r="DX48" i="20"/>
  <c r="DY48" i="20"/>
  <c r="DZ48" i="20"/>
  <c r="EA48" i="20"/>
  <c r="EB48" i="20"/>
  <c r="EC48" i="20"/>
  <c r="ED48" i="20"/>
  <c r="EE48" i="20"/>
  <c r="EF48" i="20"/>
  <c r="EG48" i="20"/>
  <c r="EH48" i="20"/>
  <c r="EI48" i="20"/>
  <c r="EM48" i="20"/>
  <c r="EN48" i="20"/>
  <c r="EO48" i="20"/>
  <c r="EP48" i="20"/>
  <c r="EQ48" i="20"/>
  <c r="ER48" i="20"/>
  <c r="ES48" i="20"/>
  <c r="ET48" i="20"/>
  <c r="EU48" i="20"/>
  <c r="EV48" i="20"/>
  <c r="EW48" i="20"/>
  <c r="EX48" i="20"/>
  <c r="EY48" i="20"/>
  <c r="EZ48" i="20"/>
  <c r="FB48" i="20"/>
  <c r="FC48" i="20"/>
  <c r="FD48" i="20"/>
  <c r="FE48" i="20"/>
  <c r="FF48" i="20"/>
  <c r="A49" i="20"/>
  <c r="B49" i="20"/>
  <c r="DT49" i="20"/>
  <c r="DU49" i="20"/>
  <c r="DV49" i="20"/>
  <c r="DW49" i="20"/>
  <c r="DX49" i="20"/>
  <c r="DY49" i="20"/>
  <c r="DZ49" i="20"/>
  <c r="EA49" i="20"/>
  <c r="EB49" i="20"/>
  <c r="EC49" i="20"/>
  <c r="ED49" i="20"/>
  <c r="EE49" i="20"/>
  <c r="EF49" i="20"/>
  <c r="EG49" i="20"/>
  <c r="EH49" i="20"/>
  <c r="EI49" i="20"/>
  <c r="EM49" i="20"/>
  <c r="EN49" i="20"/>
  <c r="EO49" i="20"/>
  <c r="EP49" i="20"/>
  <c r="EQ49" i="20"/>
  <c r="ER49" i="20"/>
  <c r="ES49" i="20"/>
  <c r="ET49" i="20"/>
  <c r="EU49" i="20"/>
  <c r="EV49" i="20"/>
  <c r="EW49" i="20"/>
  <c r="EX49" i="20"/>
  <c r="EY49" i="20"/>
  <c r="EZ49" i="20"/>
  <c r="FB49" i="20"/>
  <c r="FC49" i="20"/>
  <c r="FD49" i="20"/>
  <c r="FE49" i="20"/>
  <c r="FF49" i="20"/>
  <c r="A50" i="20"/>
  <c r="B50" i="20"/>
  <c r="DT50" i="20"/>
  <c r="DU50" i="20"/>
  <c r="DV50" i="20"/>
  <c r="DW50" i="20"/>
  <c r="DX50" i="20"/>
  <c r="DY50" i="20"/>
  <c r="DZ50" i="20"/>
  <c r="EA50" i="20"/>
  <c r="EB50" i="20"/>
  <c r="EC50" i="20"/>
  <c r="ED50" i="20"/>
  <c r="EE50" i="20"/>
  <c r="EF50" i="20"/>
  <c r="EG50" i="20"/>
  <c r="EH50" i="20"/>
  <c r="EI50" i="20"/>
  <c r="EM50" i="20"/>
  <c r="EN50" i="20"/>
  <c r="EO50" i="20"/>
  <c r="EP50" i="20"/>
  <c r="EQ50" i="20"/>
  <c r="ER50" i="20"/>
  <c r="ES50" i="20"/>
  <c r="ET50" i="20"/>
  <c r="EU50" i="20"/>
  <c r="EV50" i="20"/>
  <c r="EW50" i="20"/>
  <c r="EX50" i="20"/>
  <c r="EY50" i="20"/>
  <c r="EZ50" i="20"/>
  <c r="FB50" i="20"/>
  <c r="FC50" i="20"/>
  <c r="FD50" i="20"/>
  <c r="FE50" i="20"/>
  <c r="FF50" i="20"/>
  <c r="A51" i="20"/>
  <c r="B51" i="20"/>
  <c r="DT51" i="20"/>
  <c r="DU51" i="20"/>
  <c r="DV51" i="20"/>
  <c r="DW51" i="20"/>
  <c r="DX51" i="20"/>
  <c r="DY51" i="20"/>
  <c r="DZ51" i="20"/>
  <c r="EA51" i="20"/>
  <c r="EB51" i="20"/>
  <c r="EC51" i="20"/>
  <c r="ED51" i="20"/>
  <c r="EE51" i="20"/>
  <c r="EF51" i="20"/>
  <c r="EG51" i="20"/>
  <c r="EH51" i="20"/>
  <c r="EI51" i="20"/>
  <c r="EM51" i="20"/>
  <c r="EN51" i="20"/>
  <c r="EO51" i="20"/>
  <c r="EP51" i="20"/>
  <c r="EQ51" i="20"/>
  <c r="ER51" i="20"/>
  <c r="ES51" i="20"/>
  <c r="ET51" i="20"/>
  <c r="EU51" i="20"/>
  <c r="EV51" i="20"/>
  <c r="EW51" i="20"/>
  <c r="EX51" i="20"/>
  <c r="EY51" i="20"/>
  <c r="EZ51" i="20"/>
  <c r="FB51" i="20"/>
  <c r="FC51" i="20"/>
  <c r="FD51" i="20"/>
  <c r="FE51" i="20"/>
  <c r="FF51" i="20"/>
  <c r="A52" i="20"/>
  <c r="B52" i="20"/>
  <c r="DT52" i="20"/>
  <c r="DU52" i="20"/>
  <c r="DV52" i="20"/>
  <c r="DW52" i="20"/>
  <c r="DX52" i="20"/>
  <c r="DY52" i="20"/>
  <c r="DZ52" i="20"/>
  <c r="EA52" i="20"/>
  <c r="EB52" i="20"/>
  <c r="EC52" i="20"/>
  <c r="ED52" i="20"/>
  <c r="EE52" i="20"/>
  <c r="EF52" i="20"/>
  <c r="EG52" i="20"/>
  <c r="EH52" i="20"/>
  <c r="EI52" i="20"/>
  <c r="EM52" i="20"/>
  <c r="EN52" i="20"/>
  <c r="EO52" i="20"/>
  <c r="EP52" i="20"/>
  <c r="EQ52" i="20"/>
  <c r="ER52" i="20"/>
  <c r="ES52" i="20"/>
  <c r="ET52" i="20"/>
  <c r="EU52" i="20"/>
  <c r="EV52" i="20"/>
  <c r="EW52" i="20"/>
  <c r="EX52" i="20"/>
  <c r="EY52" i="20"/>
  <c r="EZ52" i="20"/>
  <c r="FB52" i="20"/>
  <c r="FC52" i="20"/>
  <c r="FD52" i="20"/>
  <c r="FE52" i="20"/>
  <c r="FF52" i="20"/>
  <c r="A53" i="20"/>
  <c r="DT53" i="20"/>
  <c r="DU53" i="20"/>
  <c r="DV53" i="20"/>
  <c r="DW53" i="20"/>
  <c r="DX53" i="20"/>
  <c r="DY53" i="20"/>
  <c r="DZ53" i="20"/>
  <c r="EA53" i="20"/>
  <c r="EB53" i="20"/>
  <c r="EC53" i="20"/>
  <c r="ED53" i="20"/>
  <c r="EE53" i="20"/>
  <c r="EF53" i="20"/>
  <c r="EG53" i="20"/>
  <c r="EH53" i="20"/>
  <c r="EI53" i="20"/>
  <c r="EM53" i="20"/>
  <c r="EN53" i="20"/>
  <c r="EO53" i="20"/>
  <c r="EP53" i="20"/>
  <c r="EQ53" i="20"/>
  <c r="ER53" i="20"/>
  <c r="ES53" i="20"/>
  <c r="ET53" i="20"/>
  <c r="EU53" i="20"/>
  <c r="EV53" i="20"/>
  <c r="EW53" i="20"/>
  <c r="EX53" i="20"/>
  <c r="EY53" i="20"/>
  <c r="EZ53" i="20"/>
  <c r="FB53" i="20"/>
  <c r="FC53" i="20"/>
  <c r="FD53" i="20"/>
  <c r="FE53" i="20"/>
  <c r="FF53" i="20"/>
  <c r="A54" i="20"/>
  <c r="B54" i="20"/>
  <c r="DT54" i="20"/>
  <c r="DU54" i="20"/>
  <c r="DV54" i="20"/>
  <c r="DW54" i="20"/>
  <c r="DX54" i="20"/>
  <c r="DY54" i="20"/>
  <c r="DZ54" i="20"/>
  <c r="EA54" i="20"/>
  <c r="EB54" i="20"/>
  <c r="EC54" i="20"/>
  <c r="ED54" i="20"/>
  <c r="EE54" i="20"/>
  <c r="EF54" i="20"/>
  <c r="EG54" i="20"/>
  <c r="EH54" i="20"/>
  <c r="EI54" i="20"/>
  <c r="EM54" i="20"/>
  <c r="EN54" i="20"/>
  <c r="EO54" i="20"/>
  <c r="EP54" i="20"/>
  <c r="EQ54" i="20"/>
  <c r="ER54" i="20"/>
  <c r="ES54" i="20"/>
  <c r="ET54" i="20"/>
  <c r="EU54" i="20"/>
  <c r="EV54" i="20"/>
  <c r="EW54" i="20"/>
  <c r="EX54" i="20"/>
  <c r="EY54" i="20"/>
  <c r="EZ54" i="20"/>
  <c r="FB54" i="20"/>
  <c r="FC54" i="20"/>
  <c r="FD54" i="20"/>
  <c r="FE54" i="20"/>
  <c r="FF54" i="20"/>
  <c r="A55" i="20"/>
  <c r="B55" i="20"/>
  <c r="DT55" i="20"/>
  <c r="DU55" i="20"/>
  <c r="DV55" i="20"/>
  <c r="DW55" i="20"/>
  <c r="DX55" i="20"/>
  <c r="DY55" i="20"/>
  <c r="DZ55" i="20"/>
  <c r="EA55" i="20"/>
  <c r="EB55" i="20"/>
  <c r="EC55" i="20"/>
  <c r="ED55" i="20"/>
  <c r="EE55" i="20"/>
  <c r="EF55" i="20"/>
  <c r="EG55" i="20"/>
  <c r="EH55" i="20"/>
  <c r="EI55" i="20"/>
  <c r="EM55" i="20"/>
  <c r="EN55" i="20"/>
  <c r="EO55" i="20"/>
  <c r="EP55" i="20"/>
  <c r="EQ55" i="20"/>
  <c r="ER55" i="20"/>
  <c r="ES55" i="20"/>
  <c r="ET55" i="20"/>
  <c r="EU55" i="20"/>
  <c r="EV55" i="20"/>
  <c r="EW55" i="20"/>
  <c r="EX55" i="20"/>
  <c r="EY55" i="20"/>
  <c r="EZ55" i="20"/>
  <c r="FB55" i="20"/>
  <c r="FC55" i="20"/>
  <c r="FD55" i="20"/>
  <c r="FE55" i="20"/>
  <c r="FF55" i="20"/>
  <c r="A56" i="20"/>
  <c r="B56" i="20"/>
  <c r="DT56" i="20"/>
  <c r="DU56" i="20"/>
  <c r="DV56" i="20"/>
  <c r="DW56" i="20"/>
  <c r="DX56" i="20"/>
  <c r="DY56" i="20"/>
  <c r="DZ56" i="20"/>
  <c r="EA56" i="20"/>
  <c r="EB56" i="20"/>
  <c r="EC56" i="20"/>
  <c r="ED56" i="20"/>
  <c r="EE56" i="20"/>
  <c r="EF56" i="20"/>
  <c r="EG56" i="20"/>
  <c r="EH56" i="20"/>
  <c r="EI56" i="20"/>
  <c r="EM56" i="20"/>
  <c r="EN56" i="20"/>
  <c r="EO56" i="20"/>
  <c r="EP56" i="20"/>
  <c r="EQ56" i="20"/>
  <c r="ER56" i="20"/>
  <c r="ES56" i="20"/>
  <c r="ET56" i="20"/>
  <c r="EU56" i="20"/>
  <c r="EV56" i="20"/>
  <c r="EW56" i="20"/>
  <c r="EX56" i="20"/>
  <c r="EY56" i="20"/>
  <c r="EZ56" i="20"/>
  <c r="FB56" i="20"/>
  <c r="FC56" i="20"/>
  <c r="FD56" i="20"/>
  <c r="FE56" i="20"/>
  <c r="FF56" i="20"/>
  <c r="A57" i="20"/>
  <c r="B57" i="20"/>
  <c r="DT57" i="20"/>
  <c r="DU57" i="20"/>
  <c r="DV57" i="20"/>
  <c r="DW57" i="20"/>
  <c r="DX57" i="20"/>
  <c r="DY57" i="20"/>
  <c r="DZ57" i="20"/>
  <c r="EA57" i="20"/>
  <c r="EB57" i="20"/>
  <c r="EC57" i="20"/>
  <c r="ED57" i="20"/>
  <c r="EE57" i="20"/>
  <c r="EF57" i="20"/>
  <c r="EG57" i="20"/>
  <c r="EH57" i="20"/>
  <c r="EI57" i="20"/>
  <c r="EM57" i="20"/>
  <c r="EN57" i="20"/>
  <c r="EO57" i="20"/>
  <c r="EP57" i="20"/>
  <c r="EQ57" i="20"/>
  <c r="ER57" i="20"/>
  <c r="ES57" i="20"/>
  <c r="ET57" i="20"/>
  <c r="EU57" i="20"/>
  <c r="EV57" i="20"/>
  <c r="EW57" i="20"/>
  <c r="EX57" i="20"/>
  <c r="EY57" i="20"/>
  <c r="EZ57" i="20"/>
  <c r="FB57" i="20"/>
  <c r="FC57" i="20"/>
  <c r="FD57" i="20"/>
  <c r="FE57" i="20"/>
  <c r="FF57" i="20"/>
  <c r="A58" i="20"/>
  <c r="B58" i="20"/>
  <c r="DT58" i="20"/>
  <c r="DU58" i="20"/>
  <c r="DV58" i="20"/>
  <c r="DW58" i="20"/>
  <c r="DX58" i="20"/>
  <c r="DY58" i="20"/>
  <c r="DZ58" i="20"/>
  <c r="EA58" i="20"/>
  <c r="EB58" i="20"/>
  <c r="EC58" i="20"/>
  <c r="ED58" i="20"/>
  <c r="EE58" i="20"/>
  <c r="EF58" i="20"/>
  <c r="EG58" i="20"/>
  <c r="EH58" i="20"/>
  <c r="EI58" i="20"/>
  <c r="EM58" i="20"/>
  <c r="EN58" i="20"/>
  <c r="EO58" i="20"/>
  <c r="EP58" i="20"/>
  <c r="EQ58" i="20"/>
  <c r="ER58" i="20"/>
  <c r="ES58" i="20"/>
  <c r="ET58" i="20"/>
  <c r="EU58" i="20"/>
  <c r="EV58" i="20"/>
  <c r="EW58" i="20"/>
  <c r="EX58" i="20"/>
  <c r="EY58" i="20"/>
  <c r="EZ58" i="20"/>
  <c r="FB58" i="20"/>
  <c r="FC58" i="20"/>
  <c r="FD58" i="20"/>
  <c r="FE58" i="20"/>
  <c r="FF58" i="20"/>
  <c r="A59" i="20"/>
  <c r="B59" i="20"/>
  <c r="DT59" i="20"/>
  <c r="DU59" i="20"/>
  <c r="DV59" i="20"/>
  <c r="DW59" i="20"/>
  <c r="DX59" i="20"/>
  <c r="DY59" i="20"/>
  <c r="DZ59" i="20"/>
  <c r="EA59" i="20"/>
  <c r="EB59" i="20"/>
  <c r="EC59" i="20"/>
  <c r="ED59" i="20"/>
  <c r="EE59" i="20"/>
  <c r="EF59" i="20"/>
  <c r="EG59" i="20"/>
  <c r="EH59" i="20"/>
  <c r="EI59" i="20"/>
  <c r="EM59" i="20"/>
  <c r="EN59" i="20"/>
  <c r="EO59" i="20"/>
  <c r="EP59" i="20"/>
  <c r="EQ59" i="20"/>
  <c r="ER59" i="20"/>
  <c r="ES59" i="20"/>
  <c r="ET59" i="20"/>
  <c r="EU59" i="20"/>
  <c r="EV59" i="20"/>
  <c r="EW59" i="20"/>
  <c r="EX59" i="20"/>
  <c r="EY59" i="20"/>
  <c r="EZ59" i="20"/>
  <c r="FB59" i="20"/>
  <c r="FC59" i="20"/>
  <c r="FD59" i="20"/>
  <c r="FE59" i="20"/>
  <c r="FF59" i="20"/>
  <c r="A60" i="20"/>
  <c r="B60" i="20"/>
  <c r="DT60" i="20"/>
  <c r="DU60" i="20"/>
  <c r="DV60" i="20"/>
  <c r="DW60" i="20"/>
  <c r="DX60" i="20"/>
  <c r="DY60" i="20"/>
  <c r="DZ60" i="20"/>
  <c r="EA60" i="20"/>
  <c r="EB60" i="20"/>
  <c r="EC60" i="20"/>
  <c r="ED60" i="20"/>
  <c r="EE60" i="20"/>
  <c r="EF60" i="20"/>
  <c r="EG60" i="20"/>
  <c r="EH60" i="20"/>
  <c r="EI60" i="20"/>
  <c r="EM60" i="20"/>
  <c r="EN60" i="20"/>
  <c r="EO60" i="20"/>
  <c r="EP60" i="20"/>
  <c r="EQ60" i="20"/>
  <c r="ER60" i="20"/>
  <c r="ES60" i="20"/>
  <c r="ET60" i="20"/>
  <c r="EU60" i="20"/>
  <c r="EV60" i="20"/>
  <c r="EW60" i="20"/>
  <c r="EX60" i="20"/>
  <c r="EY60" i="20"/>
  <c r="EZ60" i="20"/>
  <c r="FB60" i="20"/>
  <c r="FC60" i="20"/>
  <c r="FD60" i="20"/>
  <c r="FE60" i="20"/>
  <c r="FF60" i="20"/>
  <c r="A61" i="20"/>
  <c r="B61" i="20"/>
  <c r="DT61" i="20"/>
  <c r="DU61" i="20"/>
  <c r="DV61" i="20"/>
  <c r="DW61" i="20"/>
  <c r="DX61" i="20"/>
  <c r="DY61" i="20"/>
  <c r="DZ61" i="20"/>
  <c r="EA61" i="20"/>
  <c r="EB61" i="20"/>
  <c r="EC61" i="20"/>
  <c r="ED61" i="20"/>
  <c r="EE61" i="20"/>
  <c r="EF61" i="20"/>
  <c r="EG61" i="20"/>
  <c r="EH61" i="20"/>
  <c r="EI61" i="20"/>
  <c r="EM61" i="20"/>
  <c r="EN61" i="20"/>
  <c r="EO61" i="20"/>
  <c r="EP61" i="20"/>
  <c r="EQ61" i="20"/>
  <c r="ER61" i="20"/>
  <c r="ES61" i="20"/>
  <c r="ET61" i="20"/>
  <c r="EU61" i="20"/>
  <c r="EV61" i="20"/>
  <c r="EW61" i="20"/>
  <c r="EX61" i="20"/>
  <c r="EY61" i="20"/>
  <c r="EZ61" i="20"/>
  <c r="FB61" i="20"/>
  <c r="FC61" i="20"/>
  <c r="FD61" i="20"/>
  <c r="FE61" i="20"/>
  <c r="FF61" i="20"/>
  <c r="A62" i="20"/>
  <c r="B62" i="20"/>
  <c r="DT62" i="20"/>
  <c r="DU62" i="20"/>
  <c r="DV62" i="20"/>
  <c r="DW62" i="20"/>
  <c r="DX62" i="20"/>
  <c r="DY62" i="20"/>
  <c r="DZ62" i="20"/>
  <c r="EA62" i="20"/>
  <c r="EB62" i="20"/>
  <c r="EC62" i="20"/>
  <c r="ED62" i="20"/>
  <c r="EE62" i="20"/>
  <c r="EF62" i="20"/>
  <c r="EG62" i="20"/>
  <c r="EH62" i="20"/>
  <c r="EI62" i="20"/>
  <c r="EM62" i="20"/>
  <c r="EN62" i="20"/>
  <c r="EO62" i="20"/>
  <c r="EP62" i="20"/>
  <c r="EQ62" i="20"/>
  <c r="ER62" i="20"/>
  <c r="ES62" i="20"/>
  <c r="ET62" i="20"/>
  <c r="EU62" i="20"/>
  <c r="EV62" i="20"/>
  <c r="EW62" i="20"/>
  <c r="EX62" i="20"/>
  <c r="EY62" i="20"/>
  <c r="EZ62" i="20"/>
  <c r="FB62" i="20"/>
  <c r="FC62" i="20"/>
  <c r="FD62" i="20"/>
  <c r="FE62" i="20"/>
  <c r="FF62" i="20"/>
  <c r="A63" i="20"/>
  <c r="B63" i="20"/>
  <c r="DT63" i="20"/>
  <c r="DU63" i="20"/>
  <c r="DV63" i="20"/>
  <c r="DW63" i="20"/>
  <c r="DX63" i="20"/>
  <c r="DY63" i="20"/>
  <c r="DZ63" i="20"/>
  <c r="EA63" i="20"/>
  <c r="EB63" i="20"/>
  <c r="EC63" i="20"/>
  <c r="ED63" i="20"/>
  <c r="EE63" i="20"/>
  <c r="EF63" i="20"/>
  <c r="EG63" i="20"/>
  <c r="EH63" i="20"/>
  <c r="EI63" i="20"/>
  <c r="EM63" i="20"/>
  <c r="EN63" i="20"/>
  <c r="EO63" i="20"/>
  <c r="EP63" i="20"/>
  <c r="EQ63" i="20"/>
  <c r="ER63" i="20"/>
  <c r="ES63" i="20"/>
  <c r="ET63" i="20"/>
  <c r="EU63" i="20"/>
  <c r="EV63" i="20"/>
  <c r="EW63" i="20"/>
  <c r="EX63" i="20"/>
  <c r="EY63" i="20"/>
  <c r="EZ63" i="20"/>
  <c r="FB63" i="20"/>
  <c r="FC63" i="20"/>
  <c r="FD63" i="20"/>
  <c r="FE63" i="20"/>
  <c r="FF63" i="20"/>
  <c r="A64" i="20"/>
  <c r="B64" i="20"/>
  <c r="DT64" i="20"/>
  <c r="DU64" i="20"/>
  <c r="DV64" i="20"/>
  <c r="DW64" i="20"/>
  <c r="DX64" i="20"/>
  <c r="DY64" i="20"/>
  <c r="DZ64" i="20"/>
  <c r="EA64" i="20"/>
  <c r="EB64" i="20"/>
  <c r="EC64" i="20"/>
  <c r="ED64" i="20"/>
  <c r="EE64" i="20"/>
  <c r="EF64" i="20"/>
  <c r="EG64" i="20"/>
  <c r="EH64" i="20"/>
  <c r="EI64" i="20"/>
  <c r="EM64" i="20"/>
  <c r="EN64" i="20"/>
  <c r="EO64" i="20"/>
  <c r="EP64" i="20"/>
  <c r="EQ64" i="20"/>
  <c r="ER64" i="20"/>
  <c r="ES64" i="20"/>
  <c r="ET64" i="20"/>
  <c r="EU64" i="20"/>
  <c r="EV64" i="20"/>
  <c r="EW64" i="20"/>
  <c r="EX64" i="20"/>
  <c r="EY64" i="20"/>
  <c r="EZ64" i="20"/>
  <c r="FB64" i="20"/>
  <c r="FC64" i="20"/>
  <c r="FD64" i="20"/>
  <c r="FE64" i="20"/>
  <c r="FF64" i="20"/>
  <c r="A65" i="20"/>
  <c r="B65" i="20"/>
  <c r="DT65" i="20"/>
  <c r="DU65" i="20"/>
  <c r="DV65" i="20"/>
  <c r="DW65" i="20"/>
  <c r="DX65" i="20"/>
  <c r="DY65" i="20"/>
  <c r="DZ65" i="20"/>
  <c r="EA65" i="20"/>
  <c r="EB65" i="20"/>
  <c r="EC65" i="20"/>
  <c r="ED65" i="20"/>
  <c r="EE65" i="20"/>
  <c r="EF65" i="20"/>
  <c r="EG65" i="20"/>
  <c r="EH65" i="20"/>
  <c r="EI65" i="20"/>
  <c r="EM65" i="20"/>
  <c r="EN65" i="20"/>
  <c r="EO65" i="20"/>
  <c r="EP65" i="20"/>
  <c r="EQ65" i="20"/>
  <c r="ER65" i="20"/>
  <c r="ES65" i="20"/>
  <c r="ET65" i="20"/>
  <c r="EU65" i="20"/>
  <c r="EV65" i="20"/>
  <c r="EW65" i="20"/>
  <c r="EX65" i="20"/>
  <c r="EY65" i="20"/>
  <c r="EZ65" i="20"/>
  <c r="FB65" i="20"/>
  <c r="FC65" i="20"/>
  <c r="FD65" i="20"/>
  <c r="FE65" i="20"/>
  <c r="FF65" i="20"/>
  <c r="A66" i="20"/>
  <c r="B66" i="20"/>
  <c r="DT66" i="20"/>
  <c r="DU66" i="20"/>
  <c r="DV66" i="20"/>
  <c r="DW66" i="20"/>
  <c r="DX66" i="20"/>
  <c r="DY66" i="20"/>
  <c r="DZ66" i="20"/>
  <c r="EA66" i="20"/>
  <c r="EB66" i="20"/>
  <c r="EC66" i="20"/>
  <c r="ED66" i="20"/>
  <c r="EE66" i="20"/>
  <c r="EF66" i="20"/>
  <c r="EG66" i="20"/>
  <c r="EH66" i="20"/>
  <c r="EI66" i="20"/>
  <c r="EM66" i="20"/>
  <c r="EN66" i="20"/>
  <c r="EO66" i="20"/>
  <c r="EP66" i="20"/>
  <c r="EQ66" i="20"/>
  <c r="ER66" i="20"/>
  <c r="ES66" i="20"/>
  <c r="ET66" i="20"/>
  <c r="EU66" i="20"/>
  <c r="EV66" i="20"/>
  <c r="EW66" i="20"/>
  <c r="EX66" i="20"/>
  <c r="EY66" i="20"/>
  <c r="EZ66" i="20"/>
  <c r="FB66" i="20"/>
  <c r="FC66" i="20"/>
  <c r="FD66" i="20"/>
  <c r="FE66" i="20"/>
  <c r="FF66" i="20"/>
  <c r="A67" i="20"/>
  <c r="B67" i="20"/>
  <c r="DT67" i="20"/>
  <c r="DU67" i="20"/>
  <c r="DV67" i="20"/>
  <c r="DW67" i="20"/>
  <c r="DX67" i="20"/>
  <c r="DY67" i="20"/>
  <c r="DZ67" i="20"/>
  <c r="EA67" i="20"/>
  <c r="EB67" i="20"/>
  <c r="EC67" i="20"/>
  <c r="ED67" i="20"/>
  <c r="EE67" i="20"/>
  <c r="EF67" i="20"/>
  <c r="EG67" i="20"/>
  <c r="EH67" i="20"/>
  <c r="EI67" i="20"/>
  <c r="EM67" i="20"/>
  <c r="EN67" i="20"/>
  <c r="EO67" i="20"/>
  <c r="EP67" i="20"/>
  <c r="EQ67" i="20"/>
  <c r="ER67" i="20"/>
  <c r="ES67" i="20"/>
  <c r="ET67" i="20"/>
  <c r="EU67" i="20"/>
  <c r="EV67" i="20"/>
  <c r="EW67" i="20"/>
  <c r="EX67" i="20"/>
  <c r="EY67" i="20"/>
  <c r="EZ67" i="20"/>
  <c r="FB67" i="20"/>
  <c r="FC67" i="20"/>
  <c r="FD67" i="20"/>
  <c r="FE67" i="20"/>
  <c r="FF67" i="20"/>
  <c r="A68" i="20"/>
  <c r="B68" i="20"/>
  <c r="DT68" i="20"/>
  <c r="DU68" i="20"/>
  <c r="DV68" i="20"/>
  <c r="DW68" i="20"/>
  <c r="DX68" i="20"/>
  <c r="DY68" i="20"/>
  <c r="DZ68" i="20"/>
  <c r="EA68" i="20"/>
  <c r="EB68" i="20"/>
  <c r="EC68" i="20"/>
  <c r="ED68" i="20"/>
  <c r="EE68" i="20"/>
  <c r="EF68" i="20"/>
  <c r="EG68" i="20"/>
  <c r="EH68" i="20"/>
  <c r="EI68" i="20"/>
  <c r="EM68" i="20"/>
  <c r="EN68" i="20"/>
  <c r="EO68" i="20"/>
  <c r="EP68" i="20"/>
  <c r="EQ68" i="20"/>
  <c r="ER68" i="20"/>
  <c r="ES68" i="20"/>
  <c r="ET68" i="20"/>
  <c r="EU68" i="20"/>
  <c r="EV68" i="20"/>
  <c r="EW68" i="20"/>
  <c r="EX68" i="20"/>
  <c r="EY68" i="20"/>
  <c r="EZ68" i="20"/>
  <c r="FB68" i="20"/>
  <c r="FC68" i="20"/>
  <c r="FD68" i="20"/>
  <c r="FE68" i="20"/>
  <c r="FF68" i="20"/>
  <c r="A69" i="20"/>
  <c r="B69" i="20"/>
  <c r="DT69" i="20"/>
  <c r="DU69" i="20"/>
  <c r="DV69" i="20"/>
  <c r="DW69" i="20"/>
  <c r="DX69" i="20"/>
  <c r="DY69" i="20"/>
  <c r="DZ69" i="20"/>
  <c r="EA69" i="20"/>
  <c r="EB69" i="20"/>
  <c r="EC69" i="20"/>
  <c r="ED69" i="20"/>
  <c r="EE69" i="20"/>
  <c r="EF69" i="20"/>
  <c r="EG69" i="20"/>
  <c r="EH69" i="20"/>
  <c r="EI69" i="20"/>
  <c r="EM69" i="20"/>
  <c r="EN69" i="20"/>
  <c r="EO69" i="20"/>
  <c r="EP69" i="20"/>
  <c r="EQ69" i="20"/>
  <c r="ER69" i="20"/>
  <c r="ES69" i="20"/>
  <c r="ET69" i="20"/>
  <c r="EU69" i="20"/>
  <c r="EV69" i="20"/>
  <c r="EW69" i="20"/>
  <c r="EX69" i="20"/>
  <c r="EY69" i="20"/>
  <c r="EZ69" i="20"/>
  <c r="FB69" i="20"/>
  <c r="FC69" i="20"/>
  <c r="FD69" i="20"/>
  <c r="FE69" i="20"/>
  <c r="FF69" i="20"/>
  <c r="A70" i="20"/>
  <c r="B70" i="20"/>
  <c r="DT70" i="20"/>
  <c r="DU70" i="20"/>
  <c r="DV70" i="20"/>
  <c r="DW70" i="20"/>
  <c r="DX70" i="20"/>
  <c r="DY70" i="20"/>
  <c r="DZ70" i="20"/>
  <c r="EA70" i="20"/>
  <c r="EB70" i="20"/>
  <c r="EC70" i="20"/>
  <c r="ED70" i="20"/>
  <c r="EE70" i="20"/>
  <c r="EF70" i="20"/>
  <c r="EG70" i="20"/>
  <c r="EH70" i="20"/>
  <c r="EI70" i="20"/>
  <c r="EM70" i="20"/>
  <c r="EN70" i="20"/>
  <c r="EO70" i="20"/>
  <c r="EP70" i="20"/>
  <c r="EQ70" i="20"/>
  <c r="ER70" i="20"/>
  <c r="ES70" i="20"/>
  <c r="ET70" i="20"/>
  <c r="EU70" i="20"/>
  <c r="EV70" i="20"/>
  <c r="EW70" i="20"/>
  <c r="EX70" i="20"/>
  <c r="EY70" i="20"/>
  <c r="EZ70" i="20"/>
  <c r="FB70" i="20"/>
  <c r="FC70" i="20"/>
  <c r="FD70" i="20"/>
  <c r="FE70" i="20"/>
  <c r="FF70" i="20"/>
  <c r="A74" i="20"/>
  <c r="B74" i="20"/>
  <c r="DT74" i="20"/>
  <c r="DU74" i="20"/>
  <c r="DV74" i="20"/>
  <c r="DW74" i="20"/>
  <c r="DX74" i="20"/>
  <c r="DY74" i="20"/>
  <c r="DZ74" i="20"/>
  <c r="EA74" i="20"/>
  <c r="EB74" i="20"/>
  <c r="EC74" i="20"/>
  <c r="ED74" i="20"/>
  <c r="EE74" i="20"/>
  <c r="EF74" i="20"/>
  <c r="EG74" i="20"/>
  <c r="EH74" i="20"/>
  <c r="EI74" i="20"/>
  <c r="EM74" i="20"/>
  <c r="EN74" i="20"/>
  <c r="EO74" i="20"/>
  <c r="EP74" i="20"/>
  <c r="EQ74" i="20"/>
  <c r="ER74" i="20"/>
  <c r="ES74" i="20"/>
  <c r="ET74" i="20"/>
  <c r="EU74" i="20"/>
  <c r="EV74" i="20"/>
  <c r="EW74" i="20"/>
  <c r="EX74" i="20"/>
  <c r="EY74" i="20"/>
  <c r="EZ74" i="20"/>
  <c r="FB74" i="20"/>
  <c r="FC74" i="20"/>
  <c r="FD74" i="20"/>
  <c r="FE74" i="20"/>
  <c r="FF74" i="20"/>
  <c r="A75" i="20"/>
  <c r="B75" i="20"/>
  <c r="DT75" i="20"/>
  <c r="DU75" i="20"/>
  <c r="DV75" i="20"/>
  <c r="DW75" i="20"/>
  <c r="DX75" i="20"/>
  <c r="DY75" i="20"/>
  <c r="DZ75" i="20"/>
  <c r="EA75" i="20"/>
  <c r="EB75" i="20"/>
  <c r="EC75" i="20"/>
  <c r="ED75" i="20"/>
  <c r="EE75" i="20"/>
  <c r="EF75" i="20"/>
  <c r="EG75" i="20"/>
  <c r="EH75" i="20"/>
  <c r="EI75" i="20"/>
  <c r="EM75" i="20"/>
  <c r="EN75" i="20"/>
  <c r="EO75" i="20"/>
  <c r="EP75" i="20"/>
  <c r="EQ75" i="20"/>
  <c r="ER75" i="20"/>
  <c r="ES75" i="20"/>
  <c r="ET75" i="20"/>
  <c r="EU75" i="20"/>
  <c r="EV75" i="20"/>
  <c r="EW75" i="20"/>
  <c r="EX75" i="20"/>
  <c r="EY75" i="20"/>
  <c r="EZ75" i="20"/>
  <c r="FB75" i="20"/>
  <c r="FC75" i="20"/>
  <c r="FD75" i="20"/>
  <c r="FE75" i="20"/>
  <c r="FF75" i="20"/>
  <c r="A76" i="20"/>
  <c r="B76" i="20"/>
  <c r="DT76" i="20"/>
  <c r="DU76" i="20"/>
  <c r="DV76" i="20"/>
  <c r="DW76" i="20"/>
  <c r="DX76" i="20"/>
  <c r="DY76" i="20"/>
  <c r="DZ76" i="20"/>
  <c r="EA76" i="20"/>
  <c r="EB76" i="20"/>
  <c r="EC76" i="20"/>
  <c r="ED76" i="20"/>
  <c r="EE76" i="20"/>
  <c r="EF76" i="20"/>
  <c r="EG76" i="20"/>
  <c r="EH76" i="20"/>
  <c r="EI76" i="20"/>
  <c r="EM76" i="20"/>
  <c r="EN76" i="20"/>
  <c r="EO76" i="20"/>
  <c r="EP76" i="20"/>
  <c r="EQ76" i="20"/>
  <c r="ER76" i="20"/>
  <c r="ES76" i="20"/>
  <c r="ET76" i="20"/>
  <c r="EU76" i="20"/>
  <c r="EV76" i="20"/>
  <c r="EW76" i="20"/>
  <c r="EX76" i="20"/>
  <c r="EY76" i="20"/>
  <c r="EZ76" i="20"/>
  <c r="FB76" i="20"/>
  <c r="FC76" i="20"/>
  <c r="FD76" i="20"/>
  <c r="FE76" i="20"/>
  <c r="FF76" i="20"/>
  <c r="A77" i="20"/>
  <c r="B77" i="20"/>
  <c r="DT77" i="20"/>
  <c r="DU77" i="20"/>
  <c r="DV77" i="20"/>
  <c r="DW77" i="20"/>
  <c r="DX77" i="20"/>
  <c r="DY77" i="20"/>
  <c r="DZ77" i="20"/>
  <c r="EA77" i="20"/>
  <c r="EB77" i="20"/>
  <c r="EC77" i="20"/>
  <c r="ED77" i="20"/>
  <c r="EE77" i="20"/>
  <c r="EF77" i="20"/>
  <c r="EG77" i="20"/>
  <c r="EH77" i="20"/>
  <c r="EI77" i="20"/>
  <c r="EM77" i="20"/>
  <c r="EN77" i="20"/>
  <c r="EO77" i="20"/>
  <c r="EP77" i="20"/>
  <c r="EQ77" i="20"/>
  <c r="ER77" i="20"/>
  <c r="ES77" i="20"/>
  <c r="ET77" i="20"/>
  <c r="EU77" i="20"/>
  <c r="EV77" i="20"/>
  <c r="EW77" i="20"/>
  <c r="EX77" i="20"/>
  <c r="EY77" i="20"/>
  <c r="EZ77" i="20"/>
  <c r="FB77" i="20"/>
  <c r="FC77" i="20"/>
  <c r="FD77" i="20"/>
  <c r="FE77" i="20"/>
  <c r="FF77" i="20"/>
  <c r="A78" i="20"/>
  <c r="B78" i="20"/>
  <c r="DT78" i="20"/>
  <c r="DU78" i="20"/>
  <c r="DV78" i="20"/>
  <c r="DW78" i="20"/>
  <c r="DX78" i="20"/>
  <c r="DY78" i="20"/>
  <c r="DZ78" i="20"/>
  <c r="EA78" i="20"/>
  <c r="EB78" i="20"/>
  <c r="EC78" i="20"/>
  <c r="ED78" i="20"/>
  <c r="EE78" i="20"/>
  <c r="EF78" i="20"/>
  <c r="EG78" i="20"/>
  <c r="EH78" i="20"/>
  <c r="EI78" i="20"/>
  <c r="EM78" i="20"/>
  <c r="EN78" i="20"/>
  <c r="EO78" i="20"/>
  <c r="EP78" i="20"/>
  <c r="EQ78" i="20"/>
  <c r="ER78" i="20"/>
  <c r="ES78" i="20"/>
  <c r="ET78" i="20"/>
  <c r="EU78" i="20"/>
  <c r="EV78" i="20"/>
  <c r="EW78" i="20"/>
  <c r="EX78" i="20"/>
  <c r="EY78" i="20"/>
  <c r="EZ78" i="20"/>
  <c r="FB78" i="20"/>
  <c r="FC78" i="20"/>
  <c r="FD78" i="20"/>
  <c r="FE78" i="20"/>
  <c r="FF78" i="20"/>
  <c r="A79" i="20"/>
  <c r="B79" i="20"/>
  <c r="DT79" i="20"/>
  <c r="DU79" i="20"/>
  <c r="DV79" i="20"/>
  <c r="DW79" i="20"/>
  <c r="DX79" i="20"/>
  <c r="DY79" i="20"/>
  <c r="DZ79" i="20"/>
  <c r="EA79" i="20"/>
  <c r="EB79" i="20"/>
  <c r="EC79" i="20"/>
  <c r="ED79" i="20"/>
  <c r="EE79" i="20"/>
  <c r="EF79" i="20"/>
  <c r="EG79" i="20"/>
  <c r="EH79" i="20"/>
  <c r="EI79" i="20"/>
  <c r="EM79" i="20"/>
  <c r="EN79" i="20"/>
  <c r="EO79" i="20"/>
  <c r="EP79" i="20"/>
  <c r="EQ79" i="20"/>
  <c r="ER79" i="20"/>
  <c r="ES79" i="20"/>
  <c r="ET79" i="20"/>
  <c r="EU79" i="20"/>
  <c r="EV79" i="20"/>
  <c r="EW79" i="20"/>
  <c r="EX79" i="20"/>
  <c r="EY79" i="20"/>
  <c r="EZ79" i="20"/>
  <c r="FB79" i="20"/>
  <c r="FC79" i="20"/>
  <c r="FD79" i="20"/>
  <c r="FE79" i="20"/>
  <c r="FF79" i="20"/>
  <c r="A80" i="20"/>
  <c r="B80" i="20"/>
  <c r="DT80" i="20"/>
  <c r="DU80" i="20"/>
  <c r="DV80" i="20"/>
  <c r="DW80" i="20"/>
  <c r="DX80" i="20"/>
  <c r="DY80" i="20"/>
  <c r="DZ80" i="20"/>
  <c r="EA80" i="20"/>
  <c r="EB80" i="20"/>
  <c r="EC80" i="20"/>
  <c r="ED80" i="20"/>
  <c r="EE80" i="20"/>
  <c r="EF80" i="20"/>
  <c r="EG80" i="20"/>
  <c r="EH80" i="20"/>
  <c r="EI80" i="20"/>
  <c r="EM80" i="20"/>
  <c r="EN80" i="20"/>
  <c r="EO80" i="20"/>
  <c r="EP80" i="20"/>
  <c r="EQ80" i="20"/>
  <c r="ER80" i="20"/>
  <c r="ES80" i="20"/>
  <c r="ET80" i="20"/>
  <c r="EU80" i="20"/>
  <c r="EV80" i="20"/>
  <c r="EW80" i="20"/>
  <c r="EX80" i="20"/>
  <c r="EY80" i="20"/>
  <c r="EZ80" i="20"/>
  <c r="FB80" i="20"/>
  <c r="FC80" i="20"/>
  <c r="FD80" i="20"/>
  <c r="FE80" i="20"/>
  <c r="FF80" i="20"/>
  <c r="A81" i="20"/>
  <c r="B81" i="20"/>
  <c r="DT81" i="20"/>
  <c r="DU81" i="20"/>
  <c r="DV81" i="20"/>
  <c r="DW81" i="20"/>
  <c r="DX81" i="20"/>
  <c r="DY81" i="20"/>
  <c r="DZ81" i="20"/>
  <c r="EA81" i="20"/>
  <c r="EB81" i="20"/>
  <c r="EC81" i="20"/>
  <c r="ED81" i="20"/>
  <c r="EE81" i="20"/>
  <c r="EF81" i="20"/>
  <c r="EG81" i="20"/>
  <c r="EH81" i="20"/>
  <c r="EI81" i="20"/>
  <c r="EM81" i="20"/>
  <c r="EN81" i="20"/>
  <c r="EO81" i="20"/>
  <c r="EP81" i="20"/>
  <c r="EQ81" i="20"/>
  <c r="ER81" i="20"/>
  <c r="ES81" i="20"/>
  <c r="ET81" i="20"/>
  <c r="EU81" i="20"/>
  <c r="EV81" i="20"/>
  <c r="EW81" i="20"/>
  <c r="EX81" i="20"/>
  <c r="EY81" i="20"/>
  <c r="EZ81" i="20"/>
  <c r="FB81" i="20"/>
  <c r="FC81" i="20"/>
  <c r="FD81" i="20"/>
  <c r="FE81" i="20"/>
  <c r="FF81" i="20"/>
  <c r="A82" i="20"/>
  <c r="B82" i="20"/>
  <c r="DT82" i="20"/>
  <c r="DU82" i="20"/>
  <c r="DV82" i="20"/>
  <c r="DW82" i="20"/>
  <c r="DX82" i="20"/>
  <c r="DY82" i="20"/>
  <c r="DZ82" i="20"/>
  <c r="EA82" i="20"/>
  <c r="EB82" i="20"/>
  <c r="EC82" i="20"/>
  <c r="ED82" i="20"/>
  <c r="EE82" i="20"/>
  <c r="EF82" i="20"/>
  <c r="EG82" i="20"/>
  <c r="EH82" i="20"/>
  <c r="EI82" i="20"/>
  <c r="EM82" i="20"/>
  <c r="EN82" i="20"/>
  <c r="EO82" i="20"/>
  <c r="EP82" i="20"/>
  <c r="EQ82" i="20"/>
  <c r="ER82" i="20"/>
  <c r="ES82" i="20"/>
  <c r="ET82" i="20"/>
  <c r="EU82" i="20"/>
  <c r="EV82" i="20"/>
  <c r="EW82" i="20"/>
  <c r="EX82" i="20"/>
  <c r="EY82" i="20"/>
  <c r="EZ82" i="20"/>
  <c r="FB82" i="20"/>
  <c r="FC82" i="20"/>
  <c r="FD82" i="20"/>
  <c r="FE82" i="20"/>
  <c r="FF82" i="20"/>
  <c r="A83" i="20"/>
  <c r="B83" i="20"/>
  <c r="DT83" i="20"/>
  <c r="DU83" i="20"/>
  <c r="DV83" i="20"/>
  <c r="DW83" i="20"/>
  <c r="DX83" i="20"/>
  <c r="DY83" i="20"/>
  <c r="DZ83" i="20"/>
  <c r="EA83" i="20"/>
  <c r="EB83" i="20"/>
  <c r="EC83" i="20"/>
  <c r="ED83" i="20"/>
  <c r="EE83" i="20"/>
  <c r="EF83" i="20"/>
  <c r="EG83" i="20"/>
  <c r="EH83" i="20"/>
  <c r="EI83" i="20"/>
  <c r="EM83" i="20"/>
  <c r="EN83" i="20"/>
  <c r="EO83" i="20"/>
  <c r="EP83" i="20"/>
  <c r="EQ83" i="20"/>
  <c r="ER83" i="20"/>
  <c r="ES83" i="20"/>
  <c r="ET83" i="20"/>
  <c r="EU83" i="20"/>
  <c r="EV83" i="20"/>
  <c r="EW83" i="20"/>
  <c r="EX83" i="20"/>
  <c r="EY83" i="20"/>
  <c r="EZ83" i="20"/>
  <c r="FB83" i="20"/>
  <c r="FC83" i="20"/>
  <c r="FD83" i="20"/>
  <c r="FE83" i="20"/>
  <c r="FF83" i="20"/>
  <c r="A84" i="20"/>
  <c r="B84" i="20"/>
  <c r="DT84" i="20"/>
  <c r="DU84" i="20"/>
  <c r="DV84" i="20"/>
  <c r="DW84" i="20"/>
  <c r="DX84" i="20"/>
  <c r="DY84" i="20"/>
  <c r="DZ84" i="20"/>
  <c r="EA84" i="20"/>
  <c r="EB84" i="20"/>
  <c r="EC84" i="20"/>
  <c r="ED84" i="20"/>
  <c r="EE84" i="20"/>
  <c r="EF84" i="20"/>
  <c r="EG84" i="20"/>
  <c r="EH84" i="20"/>
  <c r="EI84" i="20"/>
  <c r="EM84" i="20"/>
  <c r="EN84" i="20"/>
  <c r="EO84" i="20"/>
  <c r="EP84" i="20"/>
  <c r="EQ84" i="20"/>
  <c r="ER84" i="20"/>
  <c r="ES84" i="20"/>
  <c r="ET84" i="20"/>
  <c r="EU84" i="20"/>
  <c r="EV84" i="20"/>
  <c r="EW84" i="20"/>
  <c r="EX84" i="20"/>
  <c r="EY84" i="20"/>
  <c r="EZ84" i="20"/>
  <c r="FB84" i="20"/>
  <c r="FC84" i="20"/>
  <c r="FD84" i="20"/>
  <c r="FE84" i="20"/>
  <c r="FF84" i="20"/>
  <c r="A85" i="20"/>
  <c r="B85" i="20"/>
  <c r="DT85" i="20"/>
  <c r="DU85" i="20"/>
  <c r="DV85" i="20"/>
  <c r="DW85" i="20"/>
  <c r="DX85" i="20"/>
  <c r="DY85" i="20"/>
  <c r="DZ85" i="20"/>
  <c r="EA85" i="20"/>
  <c r="EB85" i="20"/>
  <c r="EC85" i="20"/>
  <c r="ED85" i="20"/>
  <c r="EE85" i="20"/>
  <c r="EF85" i="20"/>
  <c r="EG85" i="20"/>
  <c r="EH85" i="20"/>
  <c r="EI85" i="20"/>
  <c r="EM85" i="20"/>
  <c r="EN85" i="20"/>
  <c r="EO85" i="20"/>
  <c r="EP85" i="20"/>
  <c r="EQ85" i="20"/>
  <c r="ER85" i="20"/>
  <c r="ES85" i="20"/>
  <c r="ET85" i="20"/>
  <c r="EU85" i="20"/>
  <c r="EV85" i="20"/>
  <c r="EW85" i="20"/>
  <c r="EX85" i="20"/>
  <c r="EY85" i="20"/>
  <c r="EZ85" i="20"/>
  <c r="FB85" i="20"/>
  <c r="FC85" i="20"/>
  <c r="FD85" i="20"/>
  <c r="FE85" i="20"/>
  <c r="FF85" i="20"/>
  <c r="A86" i="20"/>
  <c r="B86" i="20"/>
  <c r="DT86" i="20"/>
  <c r="DU86" i="20"/>
  <c r="DV86" i="20"/>
  <c r="DW86" i="20"/>
  <c r="DX86" i="20"/>
  <c r="DY86" i="20"/>
  <c r="DZ86" i="20"/>
  <c r="EA86" i="20"/>
  <c r="EB86" i="20"/>
  <c r="EC86" i="20"/>
  <c r="ED86" i="20"/>
  <c r="EE86" i="20"/>
  <c r="EF86" i="20"/>
  <c r="EG86" i="20"/>
  <c r="EH86" i="20"/>
  <c r="EI86" i="20"/>
  <c r="EM86" i="20"/>
  <c r="EN86" i="20"/>
  <c r="EO86" i="20"/>
  <c r="EP86" i="20"/>
  <c r="EQ86" i="20"/>
  <c r="ER86" i="20"/>
  <c r="ES86" i="20"/>
  <c r="ET86" i="20"/>
  <c r="EU86" i="20"/>
  <c r="EV86" i="20"/>
  <c r="EW86" i="20"/>
  <c r="EX86" i="20"/>
  <c r="EY86" i="20"/>
  <c r="EZ86" i="20"/>
  <c r="FB86" i="20"/>
  <c r="FC86" i="20"/>
  <c r="FD86" i="20"/>
  <c r="FE86" i="20"/>
  <c r="FF86" i="20"/>
  <c r="A87" i="20"/>
  <c r="B87" i="20"/>
  <c r="DT87" i="20"/>
  <c r="DU87" i="20"/>
  <c r="DV87" i="20"/>
  <c r="DW87" i="20"/>
  <c r="DX87" i="20"/>
  <c r="DY87" i="20"/>
  <c r="DZ87" i="20"/>
  <c r="EA87" i="20"/>
  <c r="EB87" i="20"/>
  <c r="EC87" i="20"/>
  <c r="ED87" i="20"/>
  <c r="EE87" i="20"/>
  <c r="EF87" i="20"/>
  <c r="EG87" i="20"/>
  <c r="EH87" i="20"/>
  <c r="EI87" i="20"/>
  <c r="EM87" i="20"/>
  <c r="EN87" i="20"/>
  <c r="EO87" i="20"/>
  <c r="EP87" i="20"/>
  <c r="EQ87" i="20"/>
  <c r="ER87" i="20"/>
  <c r="ES87" i="20"/>
  <c r="ET87" i="20"/>
  <c r="EU87" i="20"/>
  <c r="EV87" i="20"/>
  <c r="EW87" i="20"/>
  <c r="EX87" i="20"/>
  <c r="EY87" i="20"/>
  <c r="EZ87" i="20"/>
  <c r="FB87" i="20"/>
  <c r="FC87" i="20"/>
  <c r="FD87" i="20"/>
  <c r="FE87" i="20"/>
  <c r="FF87" i="20"/>
  <c r="A89" i="20"/>
  <c r="B89" i="20"/>
  <c r="DT89" i="20"/>
  <c r="DU89" i="20"/>
  <c r="DV89" i="20"/>
  <c r="DW89" i="20"/>
  <c r="DX89" i="20"/>
  <c r="DY89" i="20"/>
  <c r="DZ89" i="20"/>
  <c r="EA89" i="20"/>
  <c r="EB89" i="20"/>
  <c r="EC89" i="20"/>
  <c r="ED89" i="20"/>
  <c r="EE89" i="20"/>
  <c r="EF89" i="20"/>
  <c r="EG89" i="20"/>
  <c r="EH89" i="20"/>
  <c r="EI89" i="20"/>
  <c r="EM89" i="20"/>
  <c r="EN89" i="20"/>
  <c r="EO89" i="20"/>
  <c r="EP89" i="20"/>
  <c r="EQ89" i="20"/>
  <c r="ER89" i="20"/>
  <c r="ES89" i="20"/>
  <c r="ET89" i="20"/>
  <c r="EU89" i="20"/>
  <c r="EV89" i="20"/>
  <c r="EW89" i="20"/>
  <c r="EX89" i="20"/>
  <c r="EY89" i="20"/>
  <c r="EZ89" i="20"/>
  <c r="FB89" i="20"/>
  <c r="FC89" i="20"/>
  <c r="FD89" i="20"/>
  <c r="FE89" i="20"/>
  <c r="FF89" i="20"/>
  <c r="A90" i="20"/>
  <c r="B90" i="20"/>
  <c r="DT90" i="20"/>
  <c r="DU90" i="20"/>
  <c r="DV90" i="20"/>
  <c r="DW90" i="20"/>
  <c r="DX90" i="20"/>
  <c r="DY90" i="20"/>
  <c r="DZ90" i="20"/>
  <c r="EA90" i="20"/>
  <c r="EB90" i="20"/>
  <c r="EC90" i="20"/>
  <c r="ED90" i="20"/>
  <c r="EE90" i="20"/>
  <c r="EF90" i="20"/>
  <c r="EG90" i="20"/>
  <c r="EH90" i="20"/>
  <c r="EI90" i="20"/>
  <c r="EM90" i="20"/>
  <c r="EN90" i="20"/>
  <c r="EO90" i="20"/>
  <c r="EP90" i="20"/>
  <c r="EQ90" i="20"/>
  <c r="ER90" i="20"/>
  <c r="ES90" i="20"/>
  <c r="ET90" i="20"/>
  <c r="EU90" i="20"/>
  <c r="EV90" i="20"/>
  <c r="EW90" i="20"/>
  <c r="EX90" i="20"/>
  <c r="EY90" i="20"/>
  <c r="EZ90" i="20"/>
  <c r="FB90" i="20"/>
  <c r="FC90" i="20"/>
  <c r="FD90" i="20"/>
  <c r="FE90" i="20"/>
  <c r="FF90" i="20"/>
  <c r="A91" i="20"/>
  <c r="B91" i="20"/>
  <c r="DT91" i="20"/>
  <c r="DU91" i="20"/>
  <c r="DV91" i="20"/>
  <c r="DW91" i="20"/>
  <c r="DX91" i="20"/>
  <c r="DY91" i="20"/>
  <c r="DZ91" i="20"/>
  <c r="EA91" i="20"/>
  <c r="EB91" i="20"/>
  <c r="EC91" i="20"/>
  <c r="ED91" i="20"/>
  <c r="EE91" i="20"/>
  <c r="EF91" i="20"/>
  <c r="EG91" i="20"/>
  <c r="EH91" i="20"/>
  <c r="EI91" i="20"/>
  <c r="EM91" i="20"/>
  <c r="EN91" i="20"/>
  <c r="EO91" i="20"/>
  <c r="EP91" i="20"/>
  <c r="EQ91" i="20"/>
  <c r="ER91" i="20"/>
  <c r="ES91" i="20"/>
  <c r="ET91" i="20"/>
  <c r="EU91" i="20"/>
  <c r="EV91" i="20"/>
  <c r="EW91" i="20"/>
  <c r="EX91" i="20"/>
  <c r="EY91" i="20"/>
  <c r="EZ91" i="20"/>
  <c r="FB91" i="20"/>
  <c r="FC91" i="20"/>
  <c r="FD91" i="20"/>
  <c r="FE91" i="20"/>
  <c r="FF91" i="20"/>
  <c r="A92" i="20"/>
  <c r="B92" i="20"/>
  <c r="DT92" i="20"/>
  <c r="DU92" i="20"/>
  <c r="DV92" i="20"/>
  <c r="DW92" i="20"/>
  <c r="DX92" i="20"/>
  <c r="DY92" i="20"/>
  <c r="DZ92" i="20"/>
  <c r="EA92" i="20"/>
  <c r="EB92" i="20"/>
  <c r="EC92" i="20"/>
  <c r="ED92" i="20"/>
  <c r="EE92" i="20"/>
  <c r="EF92" i="20"/>
  <c r="EG92" i="20"/>
  <c r="EH92" i="20"/>
  <c r="EI92" i="20"/>
  <c r="EM92" i="20"/>
  <c r="EN92" i="20"/>
  <c r="EO92" i="20"/>
  <c r="EP92" i="20"/>
  <c r="EQ92" i="20"/>
  <c r="ER92" i="20"/>
  <c r="ES92" i="20"/>
  <c r="ET92" i="20"/>
  <c r="EU92" i="20"/>
  <c r="EV92" i="20"/>
  <c r="EW92" i="20"/>
  <c r="EX92" i="20"/>
  <c r="EY92" i="20"/>
  <c r="EZ92" i="20"/>
  <c r="FB92" i="20"/>
  <c r="FC92" i="20"/>
  <c r="FD92" i="20"/>
  <c r="FE92" i="20"/>
  <c r="FF92" i="20"/>
  <c r="A93" i="20"/>
  <c r="B93" i="20"/>
  <c r="DT93" i="20"/>
  <c r="DU93" i="20"/>
  <c r="DV93" i="20"/>
  <c r="DW93" i="20"/>
  <c r="DX93" i="20"/>
  <c r="DY93" i="20"/>
  <c r="DZ93" i="20"/>
  <c r="EA93" i="20"/>
  <c r="EB93" i="20"/>
  <c r="EC93" i="20"/>
  <c r="ED93" i="20"/>
  <c r="EE93" i="20"/>
  <c r="EF93" i="20"/>
  <c r="EG93" i="20"/>
  <c r="EH93" i="20"/>
  <c r="EI93" i="20"/>
  <c r="EM93" i="20"/>
  <c r="EN93" i="20"/>
  <c r="EO93" i="20"/>
  <c r="EP93" i="20"/>
  <c r="EQ93" i="20"/>
  <c r="ER93" i="20"/>
  <c r="ES93" i="20"/>
  <c r="ET93" i="20"/>
  <c r="EU93" i="20"/>
  <c r="EV93" i="20"/>
  <c r="EW93" i="20"/>
  <c r="EX93" i="20"/>
  <c r="EY93" i="20"/>
  <c r="EZ93" i="20"/>
  <c r="FB93" i="20"/>
  <c r="FC93" i="20"/>
  <c r="FD93" i="20"/>
  <c r="FE93" i="20"/>
  <c r="FF93" i="20"/>
  <c r="A94" i="20"/>
  <c r="B94" i="20"/>
  <c r="DT94" i="20"/>
  <c r="DU94" i="20"/>
  <c r="DV94" i="20"/>
  <c r="DW94" i="20"/>
  <c r="DX94" i="20"/>
  <c r="DY94" i="20"/>
  <c r="DZ94" i="20"/>
  <c r="EA94" i="20"/>
  <c r="EB94" i="20"/>
  <c r="EC94" i="20"/>
  <c r="ED94" i="20"/>
  <c r="EE94" i="20"/>
  <c r="EF94" i="20"/>
  <c r="EG94" i="20"/>
  <c r="EH94" i="20"/>
  <c r="EI94" i="20"/>
  <c r="EM94" i="20"/>
  <c r="EN94" i="20"/>
  <c r="EO94" i="20"/>
  <c r="EP94" i="20"/>
  <c r="EQ94" i="20"/>
  <c r="ER94" i="20"/>
  <c r="ES94" i="20"/>
  <c r="ET94" i="20"/>
  <c r="EU94" i="20"/>
  <c r="EW94" i="20"/>
  <c r="EX94" i="20"/>
  <c r="EY94" i="20"/>
  <c r="EZ94" i="20"/>
  <c r="FC94" i="20"/>
  <c r="FE94" i="20"/>
  <c r="FF94" i="20"/>
  <c r="A95" i="20"/>
  <c r="B95" i="20"/>
  <c r="DT95" i="20"/>
  <c r="DU95" i="20"/>
  <c r="DV95" i="20"/>
  <c r="DW95" i="20"/>
  <c r="DX95" i="20"/>
  <c r="DY95" i="20"/>
  <c r="DZ95" i="20"/>
  <c r="EA95" i="20"/>
  <c r="EB95" i="20"/>
  <c r="EC95" i="20"/>
  <c r="ED95" i="20"/>
  <c r="EE95" i="20"/>
  <c r="EF95" i="20"/>
  <c r="EG95" i="20"/>
  <c r="EH95" i="20"/>
  <c r="EI95" i="20"/>
  <c r="EM95" i="20"/>
  <c r="EN95" i="20"/>
  <c r="EO95" i="20"/>
  <c r="EP95" i="20"/>
  <c r="EQ95" i="20"/>
  <c r="ER95" i="20"/>
  <c r="ES95" i="20"/>
  <c r="ET95" i="20"/>
  <c r="EU95" i="20"/>
  <c r="EW95" i="20"/>
  <c r="EX95" i="20"/>
  <c r="EY95" i="20"/>
  <c r="EZ95" i="20"/>
  <c r="FC95" i="20"/>
  <c r="FE95" i="20"/>
  <c r="FF95" i="20"/>
  <c r="A96" i="20"/>
  <c r="B96" i="20"/>
  <c r="DT96" i="20"/>
  <c r="DU96" i="20"/>
  <c r="DV96" i="20"/>
  <c r="DW96" i="20"/>
  <c r="DX96" i="20"/>
  <c r="DY96" i="20"/>
  <c r="DZ96" i="20"/>
  <c r="EA96" i="20"/>
  <c r="EB96" i="20"/>
  <c r="EC96" i="20"/>
  <c r="ED96" i="20"/>
  <c r="EE96" i="20"/>
  <c r="EF96" i="20"/>
  <c r="EG96" i="20"/>
  <c r="EH96" i="20"/>
  <c r="EI96" i="20"/>
  <c r="EM96" i="20"/>
  <c r="EN96" i="20"/>
  <c r="EO96" i="20"/>
  <c r="EP96" i="20"/>
  <c r="EQ96" i="20"/>
  <c r="ER96" i="20"/>
  <c r="ES96" i="20"/>
  <c r="ET96" i="20"/>
  <c r="EU96" i="20"/>
  <c r="EV96" i="20"/>
  <c r="EW96" i="20"/>
  <c r="EX96" i="20"/>
  <c r="EY96" i="20"/>
  <c r="EZ96" i="20"/>
  <c r="FB96" i="20"/>
  <c r="FC96" i="20"/>
  <c r="FD96" i="20"/>
  <c r="FE96" i="20"/>
  <c r="FF96" i="20"/>
  <c r="A97" i="20"/>
  <c r="B97" i="20"/>
  <c r="DT97" i="20"/>
  <c r="DU97" i="20"/>
  <c r="DV97" i="20"/>
  <c r="DW97" i="20"/>
  <c r="DX97" i="20"/>
  <c r="DY97" i="20"/>
  <c r="DZ97" i="20"/>
  <c r="EA97" i="20"/>
  <c r="EB97" i="20"/>
  <c r="EC97" i="20"/>
  <c r="ED97" i="20"/>
  <c r="EE97" i="20"/>
  <c r="EF97" i="20"/>
  <c r="EG97" i="20"/>
  <c r="EH97" i="20"/>
  <c r="EI97" i="20"/>
  <c r="EM97" i="20"/>
  <c r="EN97" i="20"/>
  <c r="EO97" i="20"/>
  <c r="EP97" i="20"/>
  <c r="EQ97" i="20"/>
  <c r="ER97" i="20"/>
  <c r="ES97" i="20"/>
  <c r="ET97" i="20"/>
  <c r="EU97" i="20"/>
  <c r="EV97" i="20"/>
  <c r="EW97" i="20"/>
  <c r="EX97" i="20"/>
  <c r="EY97" i="20"/>
  <c r="EZ97" i="20"/>
  <c r="FB97" i="20"/>
  <c r="FC97" i="20"/>
  <c r="FD97" i="20"/>
  <c r="FE97" i="20"/>
  <c r="FF97" i="20"/>
  <c r="A98" i="20"/>
  <c r="B98" i="20"/>
  <c r="DT98" i="20"/>
  <c r="DU98" i="20"/>
  <c r="DV98" i="20"/>
  <c r="DW98" i="20"/>
  <c r="DX98" i="20"/>
  <c r="DY98" i="20"/>
  <c r="DZ98" i="20"/>
  <c r="EA98" i="20"/>
  <c r="EB98" i="20"/>
  <c r="EC98" i="20"/>
  <c r="ED98" i="20"/>
  <c r="EE98" i="20"/>
  <c r="EF98" i="20"/>
  <c r="EG98" i="20"/>
  <c r="EH98" i="20"/>
  <c r="EI98" i="20"/>
  <c r="EM98" i="20"/>
  <c r="EN98" i="20"/>
  <c r="EO98" i="20"/>
  <c r="EP98" i="20"/>
  <c r="EQ98" i="20"/>
  <c r="ER98" i="20"/>
  <c r="ES98" i="20"/>
  <c r="ET98" i="20"/>
  <c r="EU98" i="20"/>
  <c r="EV98" i="20"/>
  <c r="EW98" i="20"/>
  <c r="EX98" i="20"/>
  <c r="EY98" i="20"/>
  <c r="EZ98" i="20"/>
  <c r="FB98" i="20"/>
  <c r="FC98" i="20"/>
  <c r="FD98" i="20"/>
  <c r="FE98" i="20"/>
  <c r="FF98" i="20"/>
  <c r="A99" i="20"/>
  <c r="B99" i="20"/>
  <c r="DT99" i="20"/>
  <c r="DU99" i="20"/>
  <c r="DV99" i="20"/>
  <c r="DW99" i="20"/>
  <c r="DX99" i="20"/>
  <c r="DY99" i="20"/>
  <c r="DZ99" i="20"/>
  <c r="EA99" i="20"/>
  <c r="EB99" i="20"/>
  <c r="EC99" i="20"/>
  <c r="ED99" i="20"/>
  <c r="EE99" i="20"/>
  <c r="EF99" i="20"/>
  <c r="EG99" i="20"/>
  <c r="EH99" i="20"/>
  <c r="EI99" i="20"/>
  <c r="EM99" i="20"/>
  <c r="EN99" i="20"/>
  <c r="EO99" i="20"/>
  <c r="EP99" i="20"/>
  <c r="EQ99" i="20"/>
  <c r="ER99" i="20"/>
  <c r="ES99" i="20"/>
  <c r="ET99" i="20"/>
  <c r="EU99" i="20"/>
  <c r="EV99" i="20"/>
  <c r="EW99" i="20"/>
  <c r="EX99" i="20"/>
  <c r="EY99" i="20"/>
  <c r="EZ99" i="20"/>
  <c r="FB99" i="20"/>
  <c r="FC99" i="20"/>
  <c r="FD99" i="20"/>
  <c r="FE99" i="20"/>
  <c r="FF99" i="20"/>
  <c r="A100" i="20"/>
  <c r="B100" i="20"/>
  <c r="DT100" i="20"/>
  <c r="DU100" i="20"/>
  <c r="DV100" i="20"/>
  <c r="DW100" i="20"/>
  <c r="DX100" i="20"/>
  <c r="DY100" i="20"/>
  <c r="DZ100" i="20"/>
  <c r="EA100" i="20"/>
  <c r="EB100" i="20"/>
  <c r="EC100" i="20"/>
  <c r="ED100" i="20"/>
  <c r="EE100" i="20"/>
  <c r="EF100" i="20"/>
  <c r="EG100" i="20"/>
  <c r="EH100" i="20"/>
  <c r="EI100" i="20"/>
  <c r="EM100" i="20"/>
  <c r="EN100" i="20"/>
  <c r="EO100" i="20"/>
  <c r="EP100" i="20"/>
  <c r="EQ100" i="20"/>
  <c r="ER100" i="20"/>
  <c r="ES100" i="20"/>
  <c r="ET100" i="20"/>
  <c r="EU100" i="20"/>
  <c r="EV100" i="20"/>
  <c r="EW100" i="20"/>
  <c r="EX100" i="20"/>
  <c r="EY100" i="20"/>
  <c r="EZ100" i="20"/>
  <c r="FB100" i="20"/>
  <c r="FC100" i="20"/>
  <c r="FD100" i="20"/>
  <c r="FE100" i="20"/>
  <c r="FF100" i="20"/>
  <c r="C32" i="9"/>
  <c r="D32" i="9"/>
  <c r="E32" i="9"/>
  <c r="Y2" i="42"/>
  <c r="E1" i="20" s="1"/>
  <c r="X2" i="42"/>
  <c r="D1" i="20" s="1"/>
  <c r="P35" i="11"/>
  <c r="I35" i="11"/>
  <c r="P17" i="11"/>
  <c r="I17" i="11"/>
  <c r="EZ2" i="20"/>
  <c r="EI2" i="20"/>
  <c r="FW110" i="42"/>
  <c r="FW2" i="42"/>
  <c r="EZ1" i="20" s="1"/>
  <c r="FF110" i="42"/>
  <c r="FF2" i="42"/>
  <c r="EI1" i="20" s="1"/>
  <c r="DJ110" i="42"/>
  <c r="DH110" i="42"/>
  <c r="K89" i="42"/>
  <c r="Q89" i="42"/>
  <c r="R89" i="42"/>
  <c r="K72" i="42"/>
  <c r="Q72" i="42"/>
  <c r="R72" i="42"/>
  <c r="K36" i="42"/>
  <c r="P36" i="42"/>
  <c r="P89" i="42" s="1"/>
  <c r="Q36" i="42"/>
  <c r="R36" i="42"/>
  <c r="K19" i="42"/>
  <c r="P19" i="42"/>
  <c r="P72" i="42" s="1"/>
  <c r="Q19" i="42"/>
  <c r="R19" i="42"/>
  <c r="I104" i="3"/>
  <c r="E104" i="3" s="1"/>
  <c r="J104" i="3"/>
  <c r="J85" i="3"/>
  <c r="Y37" i="3"/>
  <c r="Z37" i="3"/>
  <c r="AA37" i="3"/>
  <c r="AB37" i="3"/>
  <c r="AC37" i="3"/>
  <c r="T37" i="3"/>
  <c r="H104" i="3" s="1"/>
  <c r="D104" i="3" s="1"/>
  <c r="S37" i="3"/>
  <c r="I37" i="3"/>
  <c r="E37" i="3" s="1"/>
  <c r="J37" i="3"/>
  <c r="Y18" i="3"/>
  <c r="Z18" i="3"/>
  <c r="AA18" i="3"/>
  <c r="AB18" i="3"/>
  <c r="AC18" i="3"/>
  <c r="U18" i="3"/>
  <c r="I85" i="3" s="1"/>
  <c r="E85" i="3" s="1"/>
  <c r="T18" i="3"/>
  <c r="S18" i="3"/>
  <c r="J18" i="3"/>
  <c r="C33" i="9"/>
  <c r="D33" i="9"/>
  <c r="C16" i="9"/>
  <c r="D16" i="9"/>
  <c r="E16" i="9"/>
  <c r="F16" i="9"/>
  <c r="P16" i="11"/>
  <c r="I16" i="11"/>
  <c r="P15" i="11"/>
  <c r="I15" i="11"/>
  <c r="P14" i="11"/>
  <c r="I14" i="11"/>
  <c r="M29" i="11"/>
  <c r="I29" i="11"/>
  <c r="P26" i="11"/>
  <c r="I26" i="11"/>
  <c r="ER2" i="20"/>
  <c r="ES2" i="20"/>
  <c r="ET2" i="20"/>
  <c r="FO2" i="42"/>
  <c r="ER1" i="20" s="1"/>
  <c r="FP2" i="42"/>
  <c r="ES1" i="20" s="1"/>
  <c r="FQ2" i="42"/>
  <c r="ET1" i="20" s="1"/>
  <c r="M28" i="11"/>
  <c r="I28" i="11"/>
  <c r="EF2" i="20"/>
  <c r="EG2" i="20"/>
  <c r="EH2" i="20"/>
  <c r="EM2" i="20"/>
  <c r="EN2" i="20"/>
  <c r="EO2" i="20"/>
  <c r="EP2" i="20"/>
  <c r="EQ2" i="20"/>
  <c r="EU2" i="20"/>
  <c r="EV2" i="20"/>
  <c r="EW2" i="20"/>
  <c r="EX2" i="20"/>
  <c r="EY2" i="20"/>
  <c r="FB2" i="20"/>
  <c r="FC2" i="20"/>
  <c r="FD2" i="20"/>
  <c r="FE2" i="20"/>
  <c r="FF2" i="20"/>
  <c r="EU1" i="20"/>
  <c r="FB110" i="42"/>
  <c r="FC110" i="42"/>
  <c r="FD110" i="42"/>
  <c r="FE110" i="42"/>
  <c r="FC2" i="42"/>
  <c r="EF1" i="20" s="1"/>
  <c r="FD2" i="42"/>
  <c r="EG1" i="20" s="1"/>
  <c r="FE2" i="42"/>
  <c r="EH1" i="20" s="1"/>
  <c r="K84" i="42"/>
  <c r="Q84" i="42"/>
  <c r="R84" i="42"/>
  <c r="K31" i="42"/>
  <c r="P31" i="42"/>
  <c r="P84" i="42" s="1"/>
  <c r="Q31" i="42"/>
  <c r="R31" i="42"/>
  <c r="G30" i="42"/>
  <c r="F30" i="42"/>
  <c r="E30" i="42"/>
  <c r="G83" i="42"/>
  <c r="F83" i="42"/>
  <c r="E83" i="42"/>
  <c r="I97" i="3"/>
  <c r="E97" i="3" s="1"/>
  <c r="J97" i="3"/>
  <c r="AC30" i="3"/>
  <c r="AB30" i="3"/>
  <c r="AA30" i="3"/>
  <c r="Z30" i="3"/>
  <c r="Y30" i="3"/>
  <c r="AC29" i="3"/>
  <c r="AB29" i="3"/>
  <c r="AA29" i="3"/>
  <c r="Z29" i="3"/>
  <c r="Y29" i="3"/>
  <c r="AC27" i="3"/>
  <c r="AB27" i="3"/>
  <c r="AA27" i="3"/>
  <c r="Z27" i="3"/>
  <c r="Y27" i="3"/>
  <c r="S30" i="3"/>
  <c r="T30" i="3"/>
  <c r="H97" i="3" s="1"/>
  <c r="D97" i="3" s="1"/>
  <c r="I30" i="3"/>
  <c r="E30" i="3" s="1"/>
  <c r="J30" i="3"/>
  <c r="C28" i="9"/>
  <c r="D28" i="9"/>
  <c r="K16" i="42"/>
  <c r="P16" i="42"/>
  <c r="P69" i="42" s="1"/>
  <c r="Q16" i="42"/>
  <c r="R16" i="42"/>
  <c r="K17" i="42"/>
  <c r="P17" i="42"/>
  <c r="P70" i="42" s="1"/>
  <c r="Q17" i="42"/>
  <c r="R17" i="42"/>
  <c r="K18" i="42"/>
  <c r="P18" i="42"/>
  <c r="P71" i="42" s="1"/>
  <c r="Q18" i="42"/>
  <c r="R18" i="42"/>
  <c r="K69" i="42"/>
  <c r="Q69" i="42"/>
  <c r="R69" i="42"/>
  <c r="K70" i="42"/>
  <c r="Q70" i="42"/>
  <c r="R70" i="42"/>
  <c r="K71" i="42"/>
  <c r="Q71" i="42"/>
  <c r="R71" i="42"/>
  <c r="J82" i="3"/>
  <c r="J83" i="3"/>
  <c r="J84" i="3"/>
  <c r="Y15" i="3"/>
  <c r="Z15" i="3"/>
  <c r="AA15" i="3"/>
  <c r="AB15" i="3"/>
  <c r="AC15" i="3"/>
  <c r="Y16" i="3"/>
  <c r="Z16" i="3"/>
  <c r="AA16" i="3"/>
  <c r="AB16" i="3"/>
  <c r="AC16" i="3"/>
  <c r="Y17" i="3"/>
  <c r="Z17" i="3"/>
  <c r="AA17" i="3"/>
  <c r="AB17" i="3"/>
  <c r="AC17" i="3"/>
  <c r="U17" i="3"/>
  <c r="I84" i="3" s="1"/>
  <c r="E84" i="3" s="1"/>
  <c r="T17" i="3"/>
  <c r="S17" i="3"/>
  <c r="U16" i="3"/>
  <c r="I83" i="3" s="1"/>
  <c r="E83" i="3" s="1"/>
  <c r="T16" i="3"/>
  <c r="S16" i="3"/>
  <c r="U15" i="3"/>
  <c r="I15" i="3" s="1"/>
  <c r="E15" i="3" s="1"/>
  <c r="T15" i="3"/>
  <c r="S15" i="3"/>
  <c r="J15" i="3"/>
  <c r="J16" i="3"/>
  <c r="J17" i="3"/>
  <c r="C13" i="9"/>
  <c r="D13" i="9"/>
  <c r="E13" i="9"/>
  <c r="F13" i="9"/>
  <c r="C14" i="9"/>
  <c r="D14" i="9"/>
  <c r="E14" i="9"/>
  <c r="F14" i="9"/>
  <c r="C15" i="9"/>
  <c r="D15" i="9"/>
  <c r="E15" i="9"/>
  <c r="F15" i="9"/>
  <c r="K83" i="42"/>
  <c r="K82" i="42"/>
  <c r="R81" i="42"/>
  <c r="Q81" i="42"/>
  <c r="K81" i="42"/>
  <c r="J83" i="42"/>
  <c r="R83" i="42" s="1"/>
  <c r="I83" i="42"/>
  <c r="K28" i="42"/>
  <c r="P28" i="42"/>
  <c r="P81" i="42" s="1"/>
  <c r="Q28" i="42"/>
  <c r="R28" i="42"/>
  <c r="K29" i="42"/>
  <c r="Q29" i="42"/>
  <c r="R29" i="42"/>
  <c r="K30" i="42"/>
  <c r="P30" i="42"/>
  <c r="P83" i="42" s="1"/>
  <c r="Q30" i="42"/>
  <c r="R30" i="42"/>
  <c r="I94" i="3"/>
  <c r="E94" i="3" s="1"/>
  <c r="J94" i="3"/>
  <c r="I95" i="3"/>
  <c r="E95" i="3" s="1"/>
  <c r="J95" i="3"/>
  <c r="I96" i="3"/>
  <c r="E96" i="3" s="1"/>
  <c r="J96" i="3"/>
  <c r="T29" i="3"/>
  <c r="H29" i="3" s="1"/>
  <c r="D29" i="3" s="1"/>
  <c r="S29" i="3"/>
  <c r="T27" i="3"/>
  <c r="S27" i="3"/>
  <c r="I27" i="3"/>
  <c r="E27" i="3" s="1"/>
  <c r="J27" i="3"/>
  <c r="I28" i="3"/>
  <c r="E28" i="3" s="1"/>
  <c r="J28" i="3"/>
  <c r="I29" i="3"/>
  <c r="E29" i="3" s="1"/>
  <c r="J29" i="3"/>
  <c r="C25" i="9"/>
  <c r="D25" i="9"/>
  <c r="C27" i="9"/>
  <c r="D27" i="9"/>
  <c r="S26" i="15"/>
  <c r="P13" i="11"/>
  <c r="I13" i="11"/>
  <c r="EE2" i="20"/>
  <c r="FB2" i="42"/>
  <c r="EE1" i="20" s="1"/>
  <c r="K68" i="42"/>
  <c r="Q68" i="42"/>
  <c r="R68" i="42"/>
  <c r="K15" i="42"/>
  <c r="P15" i="42"/>
  <c r="P68" i="42" s="1"/>
  <c r="Q15" i="42"/>
  <c r="R15" i="42"/>
  <c r="J81" i="3"/>
  <c r="Y14" i="3"/>
  <c r="Z14" i="3"/>
  <c r="AA14" i="3"/>
  <c r="AB14" i="3"/>
  <c r="AC14" i="3"/>
  <c r="S14" i="3"/>
  <c r="T14" i="3"/>
  <c r="U14" i="3"/>
  <c r="J14" i="3"/>
  <c r="C12" i="9"/>
  <c r="D12" i="9"/>
  <c r="E12" i="9"/>
  <c r="F12" i="9"/>
  <c r="P12" i="11"/>
  <c r="I12" i="11"/>
  <c r="ED2" i="20"/>
  <c r="FA110" i="42"/>
  <c r="FA2" i="42"/>
  <c r="ED1" i="20" s="1"/>
  <c r="K67" i="42"/>
  <c r="Q67" i="42"/>
  <c r="R67" i="42"/>
  <c r="K14" i="42"/>
  <c r="P14" i="42"/>
  <c r="P67" i="42" s="1"/>
  <c r="Q14" i="42"/>
  <c r="R14" i="42"/>
  <c r="J80" i="3"/>
  <c r="Y13" i="3"/>
  <c r="Z13" i="3"/>
  <c r="AA13" i="3"/>
  <c r="AB13" i="3"/>
  <c r="AC13" i="3"/>
  <c r="S13" i="3"/>
  <c r="T13" i="3"/>
  <c r="U13" i="3"/>
  <c r="I80" i="3" s="1"/>
  <c r="E80" i="3" s="1"/>
  <c r="J13" i="3"/>
  <c r="C11" i="9"/>
  <c r="D11" i="9"/>
  <c r="E11" i="9"/>
  <c r="F11" i="9"/>
  <c r="P34" i="11"/>
  <c r="I34" i="11"/>
  <c r="P11" i="11"/>
  <c r="I11" i="11"/>
  <c r="EC2" i="20"/>
  <c r="FV110" i="42"/>
  <c r="FV2" i="42"/>
  <c r="EY1" i="20" s="1"/>
  <c r="EZ110" i="42"/>
  <c r="EZ2" i="42"/>
  <c r="EC1" i="20" s="1"/>
  <c r="K99" i="42"/>
  <c r="P35" i="42"/>
  <c r="P88" i="42" s="1"/>
  <c r="CH110" i="42"/>
  <c r="CI110" i="42"/>
  <c r="CK110" i="42"/>
  <c r="CM110" i="42"/>
  <c r="CN110" i="42"/>
  <c r="CO110" i="42"/>
  <c r="CG110" i="42"/>
  <c r="K88" i="42"/>
  <c r="Q88" i="42"/>
  <c r="R88" i="42"/>
  <c r="K35" i="42"/>
  <c r="Q35" i="42"/>
  <c r="R35" i="42"/>
  <c r="K66" i="42"/>
  <c r="Q66" i="42"/>
  <c r="R66" i="42"/>
  <c r="K13" i="42"/>
  <c r="P13" i="42"/>
  <c r="Q13" i="42"/>
  <c r="R13" i="42"/>
  <c r="J103" i="3"/>
  <c r="J79" i="3"/>
  <c r="J36" i="3"/>
  <c r="T36" i="3"/>
  <c r="U36" i="3"/>
  <c r="I36" i="3" s="1"/>
  <c r="E36" i="3" s="1"/>
  <c r="S36" i="3"/>
  <c r="Z36" i="3"/>
  <c r="AA36" i="3"/>
  <c r="AB36" i="3"/>
  <c r="AC36" i="3"/>
  <c r="Y36" i="3"/>
  <c r="Y12" i="3"/>
  <c r="Z12" i="3"/>
  <c r="AA12" i="3"/>
  <c r="AB12" i="3"/>
  <c r="AC12" i="3"/>
  <c r="S12" i="3"/>
  <c r="T12" i="3"/>
  <c r="U12" i="3"/>
  <c r="I12" i="3" s="1"/>
  <c r="E12" i="3" s="1"/>
  <c r="J12" i="3"/>
  <c r="C10" i="9"/>
  <c r="D10" i="9"/>
  <c r="E10" i="9"/>
  <c r="F10" i="9"/>
  <c r="I103" i="3"/>
  <c r="E103" i="3" s="1"/>
  <c r="P10" i="11"/>
  <c r="I10" i="11"/>
  <c r="EB2" i="20"/>
  <c r="EY2" i="42"/>
  <c r="EB1" i="20" s="1"/>
  <c r="K65" i="42"/>
  <c r="Q65" i="42"/>
  <c r="R65" i="42"/>
  <c r="K12" i="42"/>
  <c r="P12" i="42"/>
  <c r="P65" i="42" s="1"/>
  <c r="Q12" i="42"/>
  <c r="R12" i="42"/>
  <c r="J78" i="3"/>
  <c r="Y10" i="3"/>
  <c r="Z10" i="3"/>
  <c r="AA10" i="3"/>
  <c r="AB10" i="3"/>
  <c r="AC10" i="3"/>
  <c r="Y11" i="3"/>
  <c r="Z11" i="3"/>
  <c r="AA11" i="3"/>
  <c r="AB11" i="3"/>
  <c r="AC11" i="3"/>
  <c r="S11" i="3"/>
  <c r="T11" i="3"/>
  <c r="U11" i="3"/>
  <c r="J11" i="3"/>
  <c r="C9" i="9"/>
  <c r="D9" i="9"/>
  <c r="E9" i="9"/>
  <c r="F9" i="9"/>
  <c r="P9" i="11"/>
  <c r="I9" i="11"/>
  <c r="EA2" i="20"/>
  <c r="DT2" i="20"/>
  <c r="DU2" i="20"/>
  <c r="DV2" i="20"/>
  <c r="DW2" i="20"/>
  <c r="DX2" i="20"/>
  <c r="DY2" i="20"/>
  <c r="DZ2" i="20"/>
  <c r="EX2" i="42"/>
  <c r="EA1" i="20" s="1"/>
  <c r="B15" i="40"/>
  <c r="B10" i="40"/>
  <c r="B2" i="40"/>
  <c r="B73" i="39"/>
  <c r="B13" i="10"/>
  <c r="B11" i="10"/>
  <c r="B72" i="39" s="1"/>
  <c r="B3" i="10"/>
  <c r="AA10" i="22"/>
  <c r="F10" i="22"/>
  <c r="V58" i="1" s="1"/>
  <c r="X10" i="22"/>
  <c r="U10" i="22"/>
  <c r="R10" i="22"/>
  <c r="O10" i="22"/>
  <c r="AD10" i="22" s="1"/>
  <c r="V45" i="1" s="1"/>
  <c r="V106" i="1" s="1"/>
  <c r="I10" i="22"/>
  <c r="AA6" i="22"/>
  <c r="X6" i="22"/>
  <c r="F6" i="22"/>
  <c r="U6" i="22"/>
  <c r="R6" i="22"/>
  <c r="O6" i="22"/>
  <c r="AD6" i="22" s="1"/>
  <c r="I6" i="22"/>
  <c r="B120" i="1"/>
  <c r="B122" i="1" s="1"/>
  <c r="B109" i="1"/>
  <c r="S90" i="1" s="1"/>
  <c r="CR106" i="1"/>
  <c r="CP106" i="1"/>
  <c r="CO106" i="1"/>
  <c r="CN106" i="1"/>
  <c r="CL106" i="1"/>
  <c r="CK106" i="1"/>
  <c r="CH106" i="1"/>
  <c r="CE106" i="1"/>
  <c r="CD106" i="1"/>
  <c r="CC106" i="1"/>
  <c r="CA106" i="1"/>
  <c r="BY106" i="1"/>
  <c r="BW106" i="1"/>
  <c r="BV106" i="1"/>
  <c r="BT106" i="1"/>
  <c r="BR106" i="1"/>
  <c r="BQ106" i="1"/>
  <c r="BP106" i="1"/>
  <c r="BJ106" i="1"/>
  <c r="BI106" i="1"/>
  <c r="BE106" i="1"/>
  <c r="BD106" i="1"/>
  <c r="BC106" i="1"/>
  <c r="BB106" i="1"/>
  <c r="AZ106" i="1"/>
  <c r="AU106" i="1"/>
  <c r="AT106" i="1"/>
  <c r="AS106" i="1"/>
  <c r="AR106" i="1"/>
  <c r="AQ106" i="1"/>
  <c r="AP106" i="1"/>
  <c r="AO106" i="1"/>
  <c r="AK106" i="1"/>
  <c r="AH106" i="1"/>
  <c r="AD106" i="1"/>
  <c r="AC106" i="1"/>
  <c r="AB106" i="1"/>
  <c r="AA106" i="1"/>
  <c r="Z106" i="1"/>
  <c r="Y106" i="1"/>
  <c r="X106" i="1"/>
  <c r="U106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H99" i="1"/>
  <c r="CE99" i="1"/>
  <c r="CD99" i="1"/>
  <c r="CC99" i="1"/>
  <c r="CA99" i="1"/>
  <c r="BY99" i="1"/>
  <c r="BW99" i="1"/>
  <c r="BV99" i="1"/>
  <c r="BT99" i="1"/>
  <c r="BR99" i="1"/>
  <c r="BQ99" i="1"/>
  <c r="BP99" i="1"/>
  <c r="BO99" i="1"/>
  <c r="BJ99" i="1"/>
  <c r="BI99" i="1"/>
  <c r="BE99" i="1"/>
  <c r="BD99" i="1"/>
  <c r="BC99" i="1"/>
  <c r="BB99" i="1"/>
  <c r="AZ99" i="1"/>
  <c r="AU99" i="1"/>
  <c r="AT99" i="1"/>
  <c r="AS99" i="1"/>
  <c r="AR99" i="1"/>
  <c r="AQ99" i="1"/>
  <c r="AP99" i="1"/>
  <c r="AO99" i="1"/>
  <c r="AK99" i="1"/>
  <c r="AH99" i="1"/>
  <c r="AD99" i="1"/>
  <c r="AC99" i="1"/>
  <c r="AB99" i="1"/>
  <c r="AA99" i="1"/>
  <c r="Z99" i="1"/>
  <c r="Y99" i="1"/>
  <c r="X99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H98" i="1"/>
  <c r="CE98" i="1"/>
  <c r="CD98" i="1"/>
  <c r="CC98" i="1"/>
  <c r="CA98" i="1"/>
  <c r="BY98" i="1"/>
  <c r="BW98" i="1"/>
  <c r="BV98" i="1"/>
  <c r="BT98" i="1"/>
  <c r="BR98" i="1"/>
  <c r="BQ98" i="1"/>
  <c r="BP98" i="1"/>
  <c r="BO98" i="1"/>
  <c r="BJ98" i="1"/>
  <c r="BI98" i="1"/>
  <c r="BE98" i="1"/>
  <c r="BD98" i="1"/>
  <c r="BC98" i="1"/>
  <c r="BB98" i="1"/>
  <c r="AZ98" i="1"/>
  <c r="AU98" i="1"/>
  <c r="AT98" i="1"/>
  <c r="AS98" i="1"/>
  <c r="AR98" i="1"/>
  <c r="AQ98" i="1"/>
  <c r="AP98" i="1"/>
  <c r="AO98" i="1"/>
  <c r="AK98" i="1"/>
  <c r="AH98" i="1"/>
  <c r="AD98" i="1"/>
  <c r="AC98" i="1"/>
  <c r="AB98" i="1"/>
  <c r="AA98" i="1"/>
  <c r="Z98" i="1"/>
  <c r="Y98" i="1"/>
  <c r="X98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H97" i="1"/>
  <c r="CE97" i="1"/>
  <c r="CD97" i="1"/>
  <c r="CC97" i="1"/>
  <c r="CA97" i="1"/>
  <c r="BY97" i="1"/>
  <c r="BW97" i="1"/>
  <c r="BV97" i="1"/>
  <c r="BT97" i="1"/>
  <c r="BR97" i="1"/>
  <c r="BQ97" i="1"/>
  <c r="BP97" i="1"/>
  <c r="BO97" i="1"/>
  <c r="BJ97" i="1"/>
  <c r="BI97" i="1"/>
  <c r="BE97" i="1"/>
  <c r="BD97" i="1"/>
  <c r="BC97" i="1"/>
  <c r="BB97" i="1"/>
  <c r="AZ97" i="1"/>
  <c r="AU97" i="1"/>
  <c r="AT97" i="1"/>
  <c r="AS97" i="1"/>
  <c r="AR97" i="1"/>
  <c r="AQ97" i="1"/>
  <c r="AP97" i="1"/>
  <c r="AO97" i="1"/>
  <c r="AK97" i="1"/>
  <c r="AH97" i="1"/>
  <c r="AD97" i="1"/>
  <c r="AC97" i="1"/>
  <c r="AB97" i="1"/>
  <c r="AA97" i="1"/>
  <c r="Z97" i="1"/>
  <c r="Y97" i="1"/>
  <c r="X97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H96" i="1"/>
  <c r="CE96" i="1"/>
  <c r="CD96" i="1"/>
  <c r="CC96" i="1"/>
  <c r="CA96" i="1"/>
  <c r="BY96" i="1"/>
  <c r="BW96" i="1"/>
  <c r="BV96" i="1"/>
  <c r="BT96" i="1"/>
  <c r="BR96" i="1"/>
  <c r="BQ96" i="1"/>
  <c r="BP96" i="1"/>
  <c r="BO96" i="1"/>
  <c r="BJ96" i="1"/>
  <c r="BI96" i="1"/>
  <c r="BE96" i="1"/>
  <c r="BD96" i="1"/>
  <c r="BC96" i="1"/>
  <c r="BB96" i="1"/>
  <c r="AZ96" i="1"/>
  <c r="AU96" i="1"/>
  <c r="AT96" i="1"/>
  <c r="AS96" i="1"/>
  <c r="AR96" i="1"/>
  <c r="AQ96" i="1"/>
  <c r="AP96" i="1"/>
  <c r="AO96" i="1"/>
  <c r="AK96" i="1"/>
  <c r="AH96" i="1"/>
  <c r="AD96" i="1"/>
  <c r="AC96" i="1"/>
  <c r="AB96" i="1"/>
  <c r="AA96" i="1"/>
  <c r="Z96" i="1"/>
  <c r="Y96" i="1"/>
  <c r="X96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H95" i="1"/>
  <c r="CE95" i="1"/>
  <c r="CD95" i="1"/>
  <c r="CC95" i="1"/>
  <c r="CA95" i="1"/>
  <c r="BY95" i="1"/>
  <c r="BW95" i="1"/>
  <c r="BV95" i="1"/>
  <c r="BT95" i="1"/>
  <c r="BR95" i="1"/>
  <c r="BQ95" i="1"/>
  <c r="BP95" i="1"/>
  <c r="BO95" i="1"/>
  <c r="BJ95" i="1"/>
  <c r="BI95" i="1"/>
  <c r="BE95" i="1"/>
  <c r="BD95" i="1"/>
  <c r="BC95" i="1"/>
  <c r="BB95" i="1"/>
  <c r="AZ95" i="1"/>
  <c r="AU95" i="1"/>
  <c r="AT95" i="1"/>
  <c r="AS95" i="1"/>
  <c r="AR95" i="1"/>
  <c r="AQ95" i="1"/>
  <c r="AP95" i="1"/>
  <c r="AO95" i="1"/>
  <c r="AK95" i="1"/>
  <c r="AH95" i="1"/>
  <c r="AD95" i="1"/>
  <c r="AC95" i="1"/>
  <c r="AB95" i="1"/>
  <c r="AA95" i="1"/>
  <c r="Z95" i="1"/>
  <c r="Y95" i="1"/>
  <c r="X95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H94" i="1"/>
  <c r="CE94" i="1"/>
  <c r="CD94" i="1"/>
  <c r="CC94" i="1"/>
  <c r="CA94" i="1"/>
  <c r="BY94" i="1"/>
  <c r="BW94" i="1"/>
  <c r="BV94" i="1"/>
  <c r="BT94" i="1"/>
  <c r="BR94" i="1"/>
  <c r="BQ94" i="1"/>
  <c r="BP94" i="1"/>
  <c r="BO94" i="1"/>
  <c r="BJ94" i="1"/>
  <c r="BI94" i="1"/>
  <c r="BE94" i="1"/>
  <c r="BD94" i="1"/>
  <c r="BC94" i="1"/>
  <c r="BB94" i="1"/>
  <c r="AZ94" i="1"/>
  <c r="AU94" i="1"/>
  <c r="AT94" i="1"/>
  <c r="AS94" i="1"/>
  <c r="AR94" i="1"/>
  <c r="AQ94" i="1"/>
  <c r="AP94" i="1"/>
  <c r="AO94" i="1"/>
  <c r="AK94" i="1"/>
  <c r="AH94" i="1"/>
  <c r="AD94" i="1"/>
  <c r="AC94" i="1"/>
  <c r="AB94" i="1"/>
  <c r="AA94" i="1"/>
  <c r="Z94" i="1"/>
  <c r="Y94" i="1"/>
  <c r="X94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H93" i="1"/>
  <c r="CE93" i="1"/>
  <c r="CD93" i="1"/>
  <c r="CC93" i="1"/>
  <c r="CA93" i="1"/>
  <c r="BY93" i="1"/>
  <c r="BW93" i="1"/>
  <c r="BV93" i="1"/>
  <c r="BT93" i="1"/>
  <c r="BR93" i="1"/>
  <c r="BQ93" i="1"/>
  <c r="BP93" i="1"/>
  <c r="BO93" i="1"/>
  <c r="BJ93" i="1"/>
  <c r="BI93" i="1"/>
  <c r="BE93" i="1"/>
  <c r="BD93" i="1"/>
  <c r="BC93" i="1"/>
  <c r="BB93" i="1"/>
  <c r="AZ93" i="1"/>
  <c r="AU93" i="1"/>
  <c r="AT93" i="1"/>
  <c r="AS93" i="1"/>
  <c r="AR93" i="1"/>
  <c r="AQ93" i="1"/>
  <c r="AP93" i="1"/>
  <c r="AO93" i="1"/>
  <c r="AK93" i="1"/>
  <c r="AH93" i="1"/>
  <c r="AD93" i="1"/>
  <c r="AC93" i="1"/>
  <c r="AB93" i="1"/>
  <c r="AA93" i="1"/>
  <c r="Z93" i="1"/>
  <c r="Y93" i="1"/>
  <c r="X93" i="1"/>
  <c r="CJ91" i="1"/>
  <c r="CF91" i="1"/>
  <c r="BX91" i="1"/>
  <c r="BZ91" i="1" s="1"/>
  <c r="CB91" i="1" s="1"/>
  <c r="CI91" i="1" s="1"/>
  <c r="BU91" i="1"/>
  <c r="BN91" i="1"/>
  <c r="BM91" i="1"/>
  <c r="BL91" i="1"/>
  <c r="BK91" i="1"/>
  <c r="BH91" i="1"/>
  <c r="BG91" i="1"/>
  <c r="BF91" i="1"/>
  <c r="BA91" i="1"/>
  <c r="AY91" i="1"/>
  <c r="AX91" i="1"/>
  <c r="AW91" i="1"/>
  <c r="AV91" i="1"/>
  <c r="AN91" i="1"/>
  <c r="AM91" i="1"/>
  <c r="AJ91" i="1"/>
  <c r="AI91" i="1"/>
  <c r="AG91" i="1"/>
  <c r="AF91" i="1"/>
  <c r="AE91" i="1"/>
  <c r="Q91" i="1"/>
  <c r="P91" i="1"/>
  <c r="O91" i="1"/>
  <c r="CJ90" i="1"/>
  <c r="CG90" i="1"/>
  <c r="CF90" i="1"/>
  <c r="BX90" i="1"/>
  <c r="BZ90" i="1" s="1"/>
  <c r="CB90" i="1" s="1"/>
  <c r="CI90" i="1" s="1"/>
  <c r="BU90" i="1"/>
  <c r="BS90" i="1"/>
  <c r="BN90" i="1"/>
  <c r="BM90" i="1"/>
  <c r="BL90" i="1"/>
  <c r="BK90" i="1"/>
  <c r="BH90" i="1"/>
  <c r="BG90" i="1"/>
  <c r="BF90" i="1"/>
  <c r="BA90" i="1"/>
  <c r="AY90" i="1"/>
  <c r="AX90" i="1"/>
  <c r="AW90" i="1"/>
  <c r="AV90" i="1"/>
  <c r="AN90" i="1"/>
  <c r="AM90" i="1"/>
  <c r="AL90" i="1"/>
  <c r="AJ90" i="1"/>
  <c r="AI90" i="1"/>
  <c r="AG90" i="1"/>
  <c r="AF90" i="1"/>
  <c r="AE90" i="1"/>
  <c r="Q90" i="1"/>
  <c r="P90" i="1"/>
  <c r="K90" i="1"/>
  <c r="CJ89" i="1"/>
  <c r="CG89" i="1"/>
  <c r="CF89" i="1"/>
  <c r="BX89" i="1"/>
  <c r="BZ89" i="1" s="1"/>
  <c r="CB89" i="1" s="1"/>
  <c r="CI89" i="1" s="1"/>
  <c r="BU89" i="1"/>
  <c r="BS89" i="1"/>
  <c r="BN89" i="1"/>
  <c r="BM89" i="1"/>
  <c r="BL89" i="1"/>
  <c r="BK89" i="1"/>
  <c r="BH89" i="1"/>
  <c r="BG89" i="1"/>
  <c r="BF89" i="1"/>
  <c r="BA89" i="1"/>
  <c r="AY89" i="1"/>
  <c r="AX89" i="1"/>
  <c r="AW89" i="1"/>
  <c r="AV89" i="1"/>
  <c r="AN89" i="1"/>
  <c r="AM89" i="1"/>
  <c r="AL89" i="1"/>
  <c r="AJ89" i="1"/>
  <c r="AI89" i="1"/>
  <c r="AG89" i="1"/>
  <c r="AF89" i="1"/>
  <c r="AE89" i="1"/>
  <c r="S89" i="1"/>
  <c r="Q89" i="1"/>
  <c r="P89" i="1"/>
  <c r="K89" i="1"/>
  <c r="CJ88" i="1"/>
  <c r="CG88" i="1"/>
  <c r="CF88" i="1"/>
  <c r="BX88" i="1"/>
  <c r="BZ88" i="1" s="1"/>
  <c r="CB88" i="1" s="1"/>
  <c r="CI88" i="1" s="1"/>
  <c r="BU88" i="1"/>
  <c r="BS88" i="1"/>
  <c r="BN88" i="1"/>
  <c r="BM88" i="1"/>
  <c r="BL88" i="1"/>
  <c r="BK88" i="1"/>
  <c r="BH88" i="1"/>
  <c r="BG88" i="1"/>
  <c r="BF88" i="1"/>
  <c r="BA88" i="1"/>
  <c r="AY88" i="1"/>
  <c r="AX88" i="1"/>
  <c r="AW88" i="1"/>
  <c r="AV88" i="1"/>
  <c r="AN88" i="1"/>
  <c r="AM88" i="1"/>
  <c r="AL88" i="1"/>
  <c r="AJ88" i="1"/>
  <c r="AI88" i="1"/>
  <c r="AG88" i="1"/>
  <c r="AF88" i="1"/>
  <c r="AE88" i="1"/>
  <c r="Q88" i="1"/>
  <c r="P88" i="1"/>
  <c r="K88" i="1"/>
  <c r="CJ87" i="1"/>
  <c r="CG87" i="1"/>
  <c r="CF87" i="1"/>
  <c r="BX87" i="1"/>
  <c r="BZ87" i="1" s="1"/>
  <c r="CB87" i="1" s="1"/>
  <c r="CI87" i="1" s="1"/>
  <c r="BU87" i="1"/>
  <c r="BS87" i="1"/>
  <c r="BN87" i="1"/>
  <c r="BM87" i="1"/>
  <c r="BL87" i="1"/>
  <c r="BK87" i="1"/>
  <c r="BH87" i="1"/>
  <c r="BG87" i="1"/>
  <c r="BF87" i="1"/>
  <c r="BA87" i="1"/>
  <c r="AY87" i="1"/>
  <c r="AX87" i="1"/>
  <c r="AW87" i="1"/>
  <c r="AV87" i="1"/>
  <c r="AN87" i="1"/>
  <c r="AM87" i="1"/>
  <c r="AL87" i="1"/>
  <c r="AJ87" i="1"/>
  <c r="AI87" i="1"/>
  <c r="AG87" i="1"/>
  <c r="AF87" i="1"/>
  <c r="AE87" i="1"/>
  <c r="Q87" i="1"/>
  <c r="P87" i="1"/>
  <c r="O87" i="1"/>
  <c r="N87" i="1"/>
  <c r="M87" i="1"/>
  <c r="CJ86" i="1"/>
  <c r="CG86" i="1"/>
  <c r="CF86" i="1"/>
  <c r="BX86" i="1"/>
  <c r="BZ86" i="1" s="1"/>
  <c r="CB86" i="1" s="1"/>
  <c r="CI86" i="1" s="1"/>
  <c r="BU86" i="1"/>
  <c r="BS86" i="1"/>
  <c r="BN86" i="1"/>
  <c r="BM86" i="1"/>
  <c r="BL86" i="1"/>
  <c r="BK86" i="1"/>
  <c r="BH86" i="1"/>
  <c r="BG86" i="1"/>
  <c r="BF86" i="1"/>
  <c r="BA86" i="1"/>
  <c r="AY86" i="1"/>
  <c r="AX86" i="1"/>
  <c r="AW86" i="1"/>
  <c r="AV86" i="1"/>
  <c r="AN86" i="1"/>
  <c r="AM86" i="1"/>
  <c r="AL86" i="1"/>
  <c r="AJ86" i="1"/>
  <c r="AI86" i="1"/>
  <c r="AG86" i="1"/>
  <c r="AF86" i="1"/>
  <c r="AE86" i="1"/>
  <c r="Q86" i="1"/>
  <c r="P86" i="1"/>
  <c r="CJ85" i="1"/>
  <c r="CG85" i="1"/>
  <c r="CF85" i="1"/>
  <c r="BX85" i="1"/>
  <c r="BZ85" i="1" s="1"/>
  <c r="CB85" i="1" s="1"/>
  <c r="CI85" i="1" s="1"/>
  <c r="BU85" i="1"/>
  <c r="BS85" i="1"/>
  <c r="BN85" i="1"/>
  <c r="BM85" i="1"/>
  <c r="BL85" i="1"/>
  <c r="BK85" i="1"/>
  <c r="BH85" i="1"/>
  <c r="BG85" i="1"/>
  <c r="BF85" i="1"/>
  <c r="BA85" i="1"/>
  <c r="AY85" i="1"/>
  <c r="AX85" i="1"/>
  <c r="AW85" i="1"/>
  <c r="AV85" i="1"/>
  <c r="AN85" i="1"/>
  <c r="AM85" i="1"/>
  <c r="AL85" i="1"/>
  <c r="AJ85" i="1"/>
  <c r="AI85" i="1"/>
  <c r="AG85" i="1"/>
  <c r="AF85" i="1"/>
  <c r="AE85" i="1"/>
  <c r="Q85" i="1"/>
  <c r="P85" i="1"/>
  <c r="M85" i="1"/>
  <c r="CJ84" i="1"/>
  <c r="CG84" i="1"/>
  <c r="CF84" i="1"/>
  <c r="BX84" i="1"/>
  <c r="BZ84" i="1" s="1"/>
  <c r="CB84" i="1" s="1"/>
  <c r="CI84" i="1" s="1"/>
  <c r="BU84" i="1"/>
  <c r="BS84" i="1"/>
  <c r="BN84" i="1"/>
  <c r="BM84" i="1"/>
  <c r="BL84" i="1"/>
  <c r="BK84" i="1"/>
  <c r="BH84" i="1"/>
  <c r="BG84" i="1"/>
  <c r="BF84" i="1"/>
  <c r="BA84" i="1"/>
  <c r="AY84" i="1"/>
  <c r="AX84" i="1"/>
  <c r="AW84" i="1"/>
  <c r="AV84" i="1"/>
  <c r="AN84" i="1"/>
  <c r="AM84" i="1"/>
  <c r="AL84" i="1"/>
  <c r="AJ84" i="1"/>
  <c r="AI84" i="1"/>
  <c r="AG84" i="1"/>
  <c r="AF84" i="1"/>
  <c r="AE84" i="1"/>
  <c r="Q84" i="1"/>
  <c r="P84" i="1"/>
  <c r="M84" i="1"/>
  <c r="CJ83" i="1"/>
  <c r="CG83" i="1"/>
  <c r="CF83" i="1"/>
  <c r="BX83" i="1"/>
  <c r="BZ83" i="1" s="1"/>
  <c r="CB83" i="1" s="1"/>
  <c r="CI83" i="1" s="1"/>
  <c r="BU83" i="1"/>
  <c r="BS83" i="1"/>
  <c r="BN83" i="1"/>
  <c r="BM83" i="1"/>
  <c r="BL83" i="1"/>
  <c r="BK83" i="1"/>
  <c r="BH83" i="1"/>
  <c r="BG83" i="1"/>
  <c r="BF83" i="1"/>
  <c r="BA83" i="1"/>
  <c r="AY83" i="1"/>
  <c r="AX83" i="1"/>
  <c r="AW83" i="1"/>
  <c r="AV83" i="1"/>
  <c r="AN83" i="1"/>
  <c r="AM83" i="1"/>
  <c r="AL83" i="1"/>
  <c r="AJ83" i="1"/>
  <c r="AI83" i="1"/>
  <c r="AG83" i="1"/>
  <c r="AF83" i="1"/>
  <c r="AE83" i="1"/>
  <c r="Q83" i="1"/>
  <c r="P83" i="1"/>
  <c r="M83" i="1"/>
  <c r="CJ82" i="1"/>
  <c r="CG82" i="1"/>
  <c r="CF82" i="1"/>
  <c r="BX82" i="1"/>
  <c r="BZ82" i="1" s="1"/>
  <c r="CB82" i="1" s="1"/>
  <c r="CI82" i="1" s="1"/>
  <c r="BU82" i="1"/>
  <c r="BS82" i="1"/>
  <c r="BN82" i="1"/>
  <c r="BM82" i="1"/>
  <c r="BL82" i="1"/>
  <c r="BK82" i="1"/>
  <c r="BH82" i="1"/>
  <c r="BG82" i="1"/>
  <c r="BF82" i="1"/>
  <c r="BA82" i="1"/>
  <c r="AY82" i="1"/>
  <c r="AX82" i="1"/>
  <c r="AW82" i="1"/>
  <c r="AV82" i="1"/>
  <c r="AN82" i="1"/>
  <c r="AM82" i="1"/>
  <c r="AL82" i="1"/>
  <c r="AJ82" i="1"/>
  <c r="AI82" i="1"/>
  <c r="AG82" i="1"/>
  <c r="AF82" i="1"/>
  <c r="AE82" i="1"/>
  <c r="Q82" i="1"/>
  <c r="P82" i="1"/>
  <c r="L82" i="1"/>
  <c r="N82" i="1" s="1"/>
  <c r="K82" i="1"/>
  <c r="M82" i="1" s="1"/>
  <c r="CJ81" i="1"/>
  <c r="CG81" i="1"/>
  <c r="CF81" i="1"/>
  <c r="BX81" i="1"/>
  <c r="BZ81" i="1" s="1"/>
  <c r="CB81" i="1" s="1"/>
  <c r="CI81" i="1" s="1"/>
  <c r="BU81" i="1"/>
  <c r="BS81" i="1"/>
  <c r="BN81" i="1"/>
  <c r="BM81" i="1"/>
  <c r="BL81" i="1"/>
  <c r="BK81" i="1"/>
  <c r="BH81" i="1"/>
  <c r="BG81" i="1"/>
  <c r="BF81" i="1"/>
  <c r="BA81" i="1"/>
  <c r="AY81" i="1"/>
  <c r="AX81" i="1"/>
  <c r="AW81" i="1"/>
  <c r="AV81" i="1"/>
  <c r="AN81" i="1"/>
  <c r="AM81" i="1"/>
  <c r="AL81" i="1"/>
  <c r="AJ81" i="1"/>
  <c r="AI81" i="1"/>
  <c r="AG81" i="1"/>
  <c r="AF81" i="1"/>
  <c r="AE81" i="1"/>
  <c r="Q81" i="1"/>
  <c r="P81" i="1"/>
  <c r="J81" i="1"/>
  <c r="K81" i="1" s="1"/>
  <c r="M81" i="1" s="1"/>
  <c r="CJ80" i="1"/>
  <c r="CG80" i="1"/>
  <c r="CF80" i="1"/>
  <c r="BX80" i="1"/>
  <c r="BZ80" i="1" s="1"/>
  <c r="CB80" i="1" s="1"/>
  <c r="CI80" i="1" s="1"/>
  <c r="BU80" i="1"/>
  <c r="BS80" i="1"/>
  <c r="BN80" i="1"/>
  <c r="BM80" i="1"/>
  <c r="BL80" i="1"/>
  <c r="BK80" i="1"/>
  <c r="BH80" i="1"/>
  <c r="BG80" i="1"/>
  <c r="BF80" i="1"/>
  <c r="BA80" i="1"/>
  <c r="AY80" i="1"/>
  <c r="AX80" i="1"/>
  <c r="AW80" i="1"/>
  <c r="AV80" i="1"/>
  <c r="AN80" i="1"/>
  <c r="AM80" i="1"/>
  <c r="AL80" i="1"/>
  <c r="AJ80" i="1"/>
  <c r="AI80" i="1"/>
  <c r="AG80" i="1"/>
  <c r="AF80" i="1"/>
  <c r="AE80" i="1"/>
  <c r="Q80" i="1"/>
  <c r="P80" i="1"/>
  <c r="J80" i="1"/>
  <c r="CJ79" i="1"/>
  <c r="CG79" i="1"/>
  <c r="CF79" i="1"/>
  <c r="BX79" i="1"/>
  <c r="BZ79" i="1" s="1"/>
  <c r="CB79" i="1" s="1"/>
  <c r="CI79" i="1" s="1"/>
  <c r="BU79" i="1"/>
  <c r="BS79" i="1"/>
  <c r="BN79" i="1"/>
  <c r="BM79" i="1"/>
  <c r="BL79" i="1"/>
  <c r="BK79" i="1"/>
  <c r="BH79" i="1"/>
  <c r="BG79" i="1"/>
  <c r="BF79" i="1"/>
  <c r="BA79" i="1"/>
  <c r="AY79" i="1"/>
  <c r="AX79" i="1"/>
  <c r="AW79" i="1"/>
  <c r="AV79" i="1"/>
  <c r="AN79" i="1"/>
  <c r="AM79" i="1"/>
  <c r="AL79" i="1"/>
  <c r="AJ79" i="1"/>
  <c r="AI79" i="1"/>
  <c r="AG79" i="1"/>
  <c r="AF79" i="1"/>
  <c r="AE79" i="1"/>
  <c r="Q79" i="1"/>
  <c r="P79" i="1"/>
  <c r="J79" i="1"/>
  <c r="CJ78" i="1"/>
  <c r="CG78" i="1"/>
  <c r="CF78" i="1"/>
  <c r="BX78" i="1"/>
  <c r="BZ78" i="1" s="1"/>
  <c r="CB78" i="1" s="1"/>
  <c r="CI78" i="1" s="1"/>
  <c r="BU78" i="1"/>
  <c r="BS78" i="1"/>
  <c r="BN78" i="1"/>
  <c r="BM78" i="1"/>
  <c r="BL78" i="1"/>
  <c r="BK78" i="1"/>
  <c r="BH78" i="1"/>
  <c r="BG78" i="1"/>
  <c r="BF78" i="1"/>
  <c r="BA78" i="1"/>
  <c r="AY78" i="1"/>
  <c r="AX78" i="1"/>
  <c r="AW78" i="1"/>
  <c r="AV78" i="1"/>
  <c r="AN78" i="1"/>
  <c r="AM78" i="1"/>
  <c r="AL78" i="1"/>
  <c r="AJ78" i="1"/>
  <c r="AI78" i="1"/>
  <c r="AG78" i="1"/>
  <c r="AF78" i="1"/>
  <c r="AE78" i="1"/>
  <c r="Q78" i="1"/>
  <c r="P78" i="1"/>
  <c r="O78" i="1"/>
  <c r="J78" i="1"/>
  <c r="CJ77" i="1"/>
  <c r="CG77" i="1"/>
  <c r="CF77" i="1"/>
  <c r="BX77" i="1"/>
  <c r="BZ77" i="1" s="1"/>
  <c r="CB77" i="1" s="1"/>
  <c r="CI77" i="1" s="1"/>
  <c r="BU77" i="1"/>
  <c r="BS77" i="1"/>
  <c r="BN77" i="1"/>
  <c r="BM77" i="1"/>
  <c r="BL77" i="1"/>
  <c r="BK77" i="1"/>
  <c r="BH77" i="1"/>
  <c r="BG77" i="1"/>
  <c r="BF77" i="1"/>
  <c r="BA77" i="1"/>
  <c r="AY77" i="1"/>
  <c r="AX77" i="1"/>
  <c r="AW77" i="1"/>
  <c r="AV77" i="1"/>
  <c r="AN77" i="1"/>
  <c r="AM77" i="1"/>
  <c r="AL77" i="1"/>
  <c r="AJ77" i="1"/>
  <c r="AI77" i="1"/>
  <c r="AG77" i="1"/>
  <c r="AF77" i="1"/>
  <c r="AE77" i="1"/>
  <c r="Q77" i="1"/>
  <c r="P77" i="1"/>
  <c r="CJ76" i="1"/>
  <c r="CG76" i="1"/>
  <c r="CF76" i="1"/>
  <c r="BX76" i="1"/>
  <c r="BZ76" i="1" s="1"/>
  <c r="CB76" i="1" s="1"/>
  <c r="CI76" i="1" s="1"/>
  <c r="BU76" i="1"/>
  <c r="BS76" i="1"/>
  <c r="BN76" i="1"/>
  <c r="BM76" i="1"/>
  <c r="BL76" i="1"/>
  <c r="BK76" i="1"/>
  <c r="BH76" i="1"/>
  <c r="BG76" i="1"/>
  <c r="BF76" i="1"/>
  <c r="BA76" i="1"/>
  <c r="AY76" i="1"/>
  <c r="AX76" i="1"/>
  <c r="AW76" i="1"/>
  <c r="AV76" i="1"/>
  <c r="AN76" i="1"/>
  <c r="AM76" i="1"/>
  <c r="AL76" i="1"/>
  <c r="AJ76" i="1"/>
  <c r="AI76" i="1"/>
  <c r="AG76" i="1"/>
  <c r="AF76" i="1"/>
  <c r="AE76" i="1"/>
  <c r="Q76" i="1"/>
  <c r="P76" i="1"/>
  <c r="CJ75" i="1"/>
  <c r="CG75" i="1"/>
  <c r="CF75" i="1"/>
  <c r="BX75" i="1"/>
  <c r="BZ75" i="1" s="1"/>
  <c r="CB75" i="1" s="1"/>
  <c r="CI75" i="1" s="1"/>
  <c r="BU75" i="1"/>
  <c r="BS75" i="1"/>
  <c r="BN75" i="1"/>
  <c r="BM75" i="1"/>
  <c r="BL75" i="1"/>
  <c r="BK75" i="1"/>
  <c r="BH75" i="1"/>
  <c r="BG75" i="1"/>
  <c r="BF75" i="1"/>
  <c r="BA75" i="1"/>
  <c r="AY75" i="1"/>
  <c r="AX75" i="1"/>
  <c r="AW75" i="1"/>
  <c r="AV75" i="1"/>
  <c r="AN75" i="1"/>
  <c r="AM75" i="1"/>
  <c r="AL75" i="1"/>
  <c r="AJ75" i="1"/>
  <c r="AI75" i="1"/>
  <c r="AG75" i="1"/>
  <c r="AF75" i="1"/>
  <c r="AE75" i="1"/>
  <c r="Q75" i="1"/>
  <c r="P75" i="1"/>
  <c r="J75" i="1"/>
  <c r="CJ74" i="1"/>
  <c r="CG74" i="1"/>
  <c r="CF74" i="1"/>
  <c r="BX74" i="1"/>
  <c r="BZ74" i="1" s="1"/>
  <c r="CB74" i="1" s="1"/>
  <c r="CI74" i="1" s="1"/>
  <c r="BU74" i="1"/>
  <c r="BS74" i="1"/>
  <c r="BN74" i="1"/>
  <c r="BM74" i="1"/>
  <c r="BL74" i="1"/>
  <c r="BK74" i="1"/>
  <c r="BH74" i="1"/>
  <c r="BG74" i="1"/>
  <c r="BF74" i="1"/>
  <c r="BA74" i="1"/>
  <c r="AY74" i="1"/>
  <c r="AX74" i="1"/>
  <c r="AW74" i="1"/>
  <c r="AV74" i="1"/>
  <c r="AN74" i="1"/>
  <c r="AM74" i="1"/>
  <c r="AL74" i="1"/>
  <c r="AJ74" i="1"/>
  <c r="AI74" i="1"/>
  <c r="AG74" i="1"/>
  <c r="AF74" i="1"/>
  <c r="AE74" i="1"/>
  <c r="Q74" i="1"/>
  <c r="P74" i="1"/>
  <c r="J74" i="1"/>
  <c r="CJ73" i="1"/>
  <c r="CG73" i="1"/>
  <c r="CF73" i="1"/>
  <c r="BX73" i="1"/>
  <c r="BZ73" i="1" s="1"/>
  <c r="CB73" i="1" s="1"/>
  <c r="CI73" i="1" s="1"/>
  <c r="BU73" i="1"/>
  <c r="BS73" i="1"/>
  <c r="BN73" i="1"/>
  <c r="BM73" i="1"/>
  <c r="BL73" i="1"/>
  <c r="BK73" i="1"/>
  <c r="BH73" i="1"/>
  <c r="BG73" i="1"/>
  <c r="BF73" i="1"/>
  <c r="BA73" i="1"/>
  <c r="AY73" i="1"/>
  <c r="AX73" i="1"/>
  <c r="AW73" i="1"/>
  <c r="AV73" i="1"/>
  <c r="AN73" i="1"/>
  <c r="AM73" i="1"/>
  <c r="AL73" i="1"/>
  <c r="AJ73" i="1"/>
  <c r="AI73" i="1"/>
  <c r="AG73" i="1"/>
  <c r="AF73" i="1"/>
  <c r="AE73" i="1"/>
  <c r="Q73" i="1"/>
  <c r="P73" i="1"/>
  <c r="J73" i="1"/>
  <c r="CJ72" i="1"/>
  <c r="CG72" i="1"/>
  <c r="CF72" i="1"/>
  <c r="BX72" i="1"/>
  <c r="BZ72" i="1" s="1"/>
  <c r="CB72" i="1" s="1"/>
  <c r="CI72" i="1" s="1"/>
  <c r="BU72" i="1"/>
  <c r="BS72" i="1"/>
  <c r="BN72" i="1"/>
  <c r="BM72" i="1"/>
  <c r="BL72" i="1"/>
  <c r="BK72" i="1"/>
  <c r="BH72" i="1"/>
  <c r="BG72" i="1"/>
  <c r="BF72" i="1"/>
  <c r="BA72" i="1"/>
  <c r="AY72" i="1"/>
  <c r="AX72" i="1"/>
  <c r="AW72" i="1"/>
  <c r="AV72" i="1"/>
  <c r="AN72" i="1"/>
  <c r="AM72" i="1"/>
  <c r="AL72" i="1"/>
  <c r="AJ72" i="1"/>
  <c r="AI72" i="1"/>
  <c r="AG72" i="1"/>
  <c r="AF72" i="1"/>
  <c r="AE72" i="1"/>
  <c r="Q72" i="1"/>
  <c r="P72" i="1"/>
  <c r="J72" i="1"/>
  <c r="CJ71" i="1"/>
  <c r="CG71" i="1"/>
  <c r="CF71" i="1"/>
  <c r="BX71" i="1"/>
  <c r="BZ71" i="1" s="1"/>
  <c r="CB71" i="1" s="1"/>
  <c r="CI71" i="1" s="1"/>
  <c r="BU71" i="1"/>
  <c r="BS71" i="1"/>
  <c r="BN71" i="1"/>
  <c r="BM71" i="1"/>
  <c r="BL71" i="1"/>
  <c r="BK71" i="1"/>
  <c r="BH71" i="1"/>
  <c r="BG71" i="1"/>
  <c r="BF71" i="1"/>
  <c r="BA71" i="1"/>
  <c r="AY71" i="1"/>
  <c r="AX71" i="1"/>
  <c r="AW71" i="1"/>
  <c r="AV71" i="1"/>
  <c r="AN71" i="1"/>
  <c r="AM71" i="1"/>
  <c r="AL71" i="1"/>
  <c r="AJ71" i="1"/>
  <c r="AI71" i="1"/>
  <c r="AG71" i="1"/>
  <c r="AF71" i="1"/>
  <c r="AE71" i="1"/>
  <c r="Q71" i="1"/>
  <c r="P71" i="1"/>
  <c r="J71" i="1"/>
  <c r="CJ70" i="1"/>
  <c r="CG70" i="1"/>
  <c r="CF70" i="1"/>
  <c r="BX70" i="1"/>
  <c r="BZ70" i="1" s="1"/>
  <c r="CB70" i="1" s="1"/>
  <c r="CI70" i="1" s="1"/>
  <c r="BU70" i="1"/>
  <c r="BS70" i="1"/>
  <c r="BN70" i="1"/>
  <c r="BM70" i="1"/>
  <c r="BL70" i="1"/>
  <c r="BK70" i="1"/>
  <c r="BH70" i="1"/>
  <c r="BG70" i="1"/>
  <c r="BF70" i="1"/>
  <c r="BA70" i="1"/>
  <c r="AY70" i="1"/>
  <c r="AX70" i="1"/>
  <c r="AW70" i="1"/>
  <c r="AV70" i="1"/>
  <c r="AN70" i="1"/>
  <c r="AM70" i="1"/>
  <c r="AL70" i="1"/>
  <c r="AJ70" i="1"/>
  <c r="AI70" i="1"/>
  <c r="AG70" i="1"/>
  <c r="AF70" i="1"/>
  <c r="AE70" i="1"/>
  <c r="Q70" i="1"/>
  <c r="P70" i="1"/>
  <c r="J70" i="1"/>
  <c r="CJ69" i="1"/>
  <c r="CG69" i="1"/>
  <c r="CF69" i="1"/>
  <c r="BX69" i="1"/>
  <c r="BZ69" i="1" s="1"/>
  <c r="CB69" i="1" s="1"/>
  <c r="CI69" i="1" s="1"/>
  <c r="BU69" i="1"/>
  <c r="BS69" i="1"/>
  <c r="BN69" i="1"/>
  <c r="BM69" i="1"/>
  <c r="BL69" i="1"/>
  <c r="BK69" i="1"/>
  <c r="BH69" i="1"/>
  <c r="BG69" i="1"/>
  <c r="BF69" i="1"/>
  <c r="BA69" i="1"/>
  <c r="AY69" i="1"/>
  <c r="AX69" i="1"/>
  <c r="AW69" i="1"/>
  <c r="AV69" i="1"/>
  <c r="AN69" i="1"/>
  <c r="AM69" i="1"/>
  <c r="AL69" i="1"/>
  <c r="AJ69" i="1"/>
  <c r="AI69" i="1"/>
  <c r="AG69" i="1"/>
  <c r="AF69" i="1"/>
  <c r="AE69" i="1"/>
  <c r="Q69" i="1"/>
  <c r="P69" i="1"/>
  <c r="J69" i="1"/>
  <c r="CJ68" i="1"/>
  <c r="CG68" i="1"/>
  <c r="CF68" i="1"/>
  <c r="BX68" i="1"/>
  <c r="BZ68" i="1" s="1"/>
  <c r="CB68" i="1" s="1"/>
  <c r="CI68" i="1" s="1"/>
  <c r="BU68" i="1"/>
  <c r="BS68" i="1"/>
  <c r="BN68" i="1"/>
  <c r="BM68" i="1"/>
  <c r="BL68" i="1"/>
  <c r="BK68" i="1"/>
  <c r="BH68" i="1"/>
  <c r="BG68" i="1"/>
  <c r="BF68" i="1"/>
  <c r="BA68" i="1"/>
  <c r="AY68" i="1"/>
  <c r="AX68" i="1"/>
  <c r="AW68" i="1"/>
  <c r="AV68" i="1"/>
  <c r="AN68" i="1"/>
  <c r="AM68" i="1"/>
  <c r="AL68" i="1"/>
  <c r="AJ68" i="1"/>
  <c r="AI68" i="1"/>
  <c r="AG68" i="1"/>
  <c r="AF68" i="1"/>
  <c r="AE68" i="1"/>
  <c r="Q68" i="1"/>
  <c r="P68" i="1"/>
  <c r="J68" i="1"/>
  <c r="CJ67" i="1"/>
  <c r="CG67" i="1"/>
  <c r="CF67" i="1"/>
  <c r="BX67" i="1"/>
  <c r="BZ67" i="1" s="1"/>
  <c r="CB67" i="1" s="1"/>
  <c r="CI67" i="1" s="1"/>
  <c r="BU67" i="1"/>
  <c r="BS67" i="1"/>
  <c r="BN67" i="1"/>
  <c r="BM67" i="1"/>
  <c r="BL67" i="1"/>
  <c r="BK67" i="1"/>
  <c r="BH67" i="1"/>
  <c r="BG67" i="1"/>
  <c r="BF67" i="1"/>
  <c r="BA67" i="1"/>
  <c r="AY67" i="1"/>
  <c r="AX67" i="1"/>
  <c r="AW67" i="1"/>
  <c r="AV67" i="1"/>
  <c r="AN67" i="1"/>
  <c r="AM67" i="1"/>
  <c r="AL67" i="1"/>
  <c r="AJ67" i="1"/>
  <c r="AI67" i="1"/>
  <c r="AG67" i="1"/>
  <c r="AF67" i="1"/>
  <c r="AE67" i="1"/>
  <c r="Q67" i="1"/>
  <c r="P67" i="1"/>
  <c r="J67" i="1"/>
  <c r="CJ66" i="1"/>
  <c r="CG66" i="1"/>
  <c r="CF66" i="1"/>
  <c r="BX66" i="1"/>
  <c r="BZ66" i="1" s="1"/>
  <c r="CB66" i="1" s="1"/>
  <c r="CI66" i="1" s="1"/>
  <c r="BU66" i="1"/>
  <c r="BS66" i="1"/>
  <c r="BN66" i="1"/>
  <c r="BM66" i="1"/>
  <c r="BL66" i="1"/>
  <c r="BK66" i="1"/>
  <c r="BH66" i="1"/>
  <c r="BG66" i="1"/>
  <c r="BF66" i="1"/>
  <c r="BA66" i="1"/>
  <c r="AY66" i="1"/>
  <c r="AX66" i="1"/>
  <c r="AW66" i="1"/>
  <c r="AV66" i="1"/>
  <c r="AN66" i="1"/>
  <c r="AM66" i="1"/>
  <c r="AL66" i="1"/>
  <c r="AJ66" i="1"/>
  <c r="AI66" i="1"/>
  <c r="AG66" i="1"/>
  <c r="AF66" i="1"/>
  <c r="AE66" i="1"/>
  <c r="Q66" i="1"/>
  <c r="P66" i="1"/>
  <c r="J66" i="1"/>
  <c r="CJ65" i="1"/>
  <c r="CG65" i="1"/>
  <c r="CF65" i="1"/>
  <c r="BX65" i="1"/>
  <c r="BZ65" i="1" s="1"/>
  <c r="CB65" i="1" s="1"/>
  <c r="CI65" i="1" s="1"/>
  <c r="BU65" i="1"/>
  <c r="BS65" i="1"/>
  <c r="BN65" i="1"/>
  <c r="BM65" i="1"/>
  <c r="BL65" i="1"/>
  <c r="BK65" i="1"/>
  <c r="BH65" i="1"/>
  <c r="BG65" i="1"/>
  <c r="BF65" i="1"/>
  <c r="BA65" i="1"/>
  <c r="AY65" i="1"/>
  <c r="AX65" i="1"/>
  <c r="AW65" i="1"/>
  <c r="AV65" i="1"/>
  <c r="AN65" i="1"/>
  <c r="AM65" i="1"/>
  <c r="AL65" i="1"/>
  <c r="AJ65" i="1"/>
  <c r="AI65" i="1"/>
  <c r="AG65" i="1"/>
  <c r="AF65" i="1"/>
  <c r="AE65" i="1"/>
  <c r="Q65" i="1"/>
  <c r="P65" i="1"/>
  <c r="J65" i="1"/>
  <c r="CJ64" i="1"/>
  <c r="CG64" i="1"/>
  <c r="CF64" i="1"/>
  <c r="BX64" i="1"/>
  <c r="BZ64" i="1" s="1"/>
  <c r="CB64" i="1" s="1"/>
  <c r="CI64" i="1" s="1"/>
  <c r="BU64" i="1"/>
  <c r="BS64" i="1"/>
  <c r="BN64" i="1"/>
  <c r="BM64" i="1"/>
  <c r="BL64" i="1"/>
  <c r="BK64" i="1"/>
  <c r="BH64" i="1"/>
  <c r="BG64" i="1"/>
  <c r="BF64" i="1"/>
  <c r="BA64" i="1"/>
  <c r="AY64" i="1"/>
  <c r="AX64" i="1"/>
  <c r="AW64" i="1"/>
  <c r="AV64" i="1"/>
  <c r="AN64" i="1"/>
  <c r="AM64" i="1"/>
  <c r="AL64" i="1"/>
  <c r="AJ64" i="1"/>
  <c r="AI64" i="1"/>
  <c r="AG64" i="1"/>
  <c r="AF64" i="1"/>
  <c r="AE64" i="1"/>
  <c r="Q64" i="1"/>
  <c r="P64" i="1"/>
  <c r="J64" i="1"/>
  <c r="CJ63" i="1"/>
  <c r="CG63" i="1"/>
  <c r="CF63" i="1"/>
  <c r="BX63" i="1"/>
  <c r="BZ63" i="1" s="1"/>
  <c r="CB63" i="1" s="1"/>
  <c r="CI63" i="1" s="1"/>
  <c r="BU63" i="1"/>
  <c r="BS63" i="1"/>
  <c r="BN63" i="1"/>
  <c r="BM63" i="1"/>
  <c r="BL63" i="1"/>
  <c r="BK63" i="1"/>
  <c r="BH63" i="1"/>
  <c r="BG63" i="1"/>
  <c r="BF63" i="1"/>
  <c r="BA63" i="1"/>
  <c r="AY63" i="1"/>
  <c r="AX63" i="1"/>
  <c r="AW63" i="1"/>
  <c r="AV63" i="1"/>
  <c r="AN63" i="1"/>
  <c r="AM63" i="1"/>
  <c r="AL63" i="1"/>
  <c r="AJ63" i="1"/>
  <c r="AI63" i="1"/>
  <c r="AG63" i="1"/>
  <c r="AF63" i="1"/>
  <c r="AE63" i="1"/>
  <c r="Q63" i="1"/>
  <c r="P63" i="1"/>
  <c r="J63" i="1"/>
  <c r="CJ62" i="1"/>
  <c r="CG62" i="1"/>
  <c r="CF62" i="1"/>
  <c r="BX62" i="1"/>
  <c r="BZ62" i="1" s="1"/>
  <c r="CB62" i="1" s="1"/>
  <c r="CI62" i="1" s="1"/>
  <c r="BU62" i="1"/>
  <c r="BS62" i="1"/>
  <c r="BN62" i="1"/>
  <c r="BM62" i="1"/>
  <c r="BL62" i="1"/>
  <c r="BK62" i="1"/>
  <c r="BH62" i="1"/>
  <c r="BG62" i="1"/>
  <c r="BF62" i="1"/>
  <c r="BA62" i="1"/>
  <c r="AY62" i="1"/>
  <c r="AX62" i="1"/>
  <c r="AW62" i="1"/>
  <c r="AV62" i="1"/>
  <c r="AN62" i="1"/>
  <c r="AM62" i="1"/>
  <c r="AL62" i="1"/>
  <c r="AJ62" i="1"/>
  <c r="AI62" i="1"/>
  <c r="AG62" i="1"/>
  <c r="AF62" i="1"/>
  <c r="AE62" i="1"/>
  <c r="Q62" i="1"/>
  <c r="P62" i="1"/>
  <c r="J62" i="1"/>
  <c r="CJ61" i="1"/>
  <c r="CG61" i="1"/>
  <c r="CF61" i="1"/>
  <c r="BX61" i="1"/>
  <c r="BZ61" i="1" s="1"/>
  <c r="CB61" i="1" s="1"/>
  <c r="CI61" i="1" s="1"/>
  <c r="BU61" i="1"/>
  <c r="BS61" i="1"/>
  <c r="BN61" i="1"/>
  <c r="BM61" i="1"/>
  <c r="BL61" i="1"/>
  <c r="BK61" i="1"/>
  <c r="BH61" i="1"/>
  <c r="BG61" i="1"/>
  <c r="BF61" i="1"/>
  <c r="BA61" i="1"/>
  <c r="AY61" i="1"/>
  <c r="AX61" i="1"/>
  <c r="AW61" i="1"/>
  <c r="AV61" i="1"/>
  <c r="AN61" i="1"/>
  <c r="AM61" i="1"/>
  <c r="AL61" i="1"/>
  <c r="AJ61" i="1"/>
  <c r="AI61" i="1"/>
  <c r="AG61" i="1"/>
  <c r="AF61" i="1"/>
  <c r="AE61" i="1"/>
  <c r="Q61" i="1"/>
  <c r="P61" i="1"/>
  <c r="J61" i="1"/>
  <c r="CJ60" i="1"/>
  <c r="CG60" i="1"/>
  <c r="CF60" i="1"/>
  <c r="BX60" i="1"/>
  <c r="BZ60" i="1" s="1"/>
  <c r="CB60" i="1" s="1"/>
  <c r="CI60" i="1" s="1"/>
  <c r="BU60" i="1"/>
  <c r="BS60" i="1"/>
  <c r="BN60" i="1"/>
  <c r="BM60" i="1"/>
  <c r="BL60" i="1"/>
  <c r="BK60" i="1"/>
  <c r="BH60" i="1"/>
  <c r="BG60" i="1"/>
  <c r="BF60" i="1"/>
  <c r="BA60" i="1"/>
  <c r="AY60" i="1"/>
  <c r="AX60" i="1"/>
  <c r="AW60" i="1"/>
  <c r="AV60" i="1"/>
  <c r="AN60" i="1"/>
  <c r="AM60" i="1"/>
  <c r="AL60" i="1"/>
  <c r="AJ60" i="1"/>
  <c r="AI60" i="1"/>
  <c r="AG60" i="1"/>
  <c r="AF60" i="1"/>
  <c r="AE60" i="1"/>
  <c r="Q60" i="1"/>
  <c r="P60" i="1"/>
  <c r="N60" i="1"/>
  <c r="J60" i="1"/>
  <c r="CJ59" i="1"/>
  <c r="CG59" i="1"/>
  <c r="CF59" i="1"/>
  <c r="BX59" i="1"/>
  <c r="BZ59" i="1" s="1"/>
  <c r="CB59" i="1" s="1"/>
  <c r="CI59" i="1" s="1"/>
  <c r="BU59" i="1"/>
  <c r="BS59" i="1"/>
  <c r="BN59" i="1"/>
  <c r="BM59" i="1"/>
  <c r="BL59" i="1"/>
  <c r="BK59" i="1"/>
  <c r="BH59" i="1"/>
  <c r="BG59" i="1"/>
  <c r="BF59" i="1"/>
  <c r="BA59" i="1"/>
  <c r="AY59" i="1"/>
  <c r="AX59" i="1"/>
  <c r="AW59" i="1"/>
  <c r="AV59" i="1"/>
  <c r="AN59" i="1"/>
  <c r="AM59" i="1"/>
  <c r="AL59" i="1"/>
  <c r="AJ59" i="1"/>
  <c r="AI59" i="1"/>
  <c r="AG59" i="1"/>
  <c r="AF59" i="1"/>
  <c r="AE59" i="1"/>
  <c r="Q59" i="1"/>
  <c r="P59" i="1"/>
  <c r="J59" i="1"/>
  <c r="CJ58" i="1"/>
  <c r="CG58" i="1"/>
  <c r="CF58" i="1"/>
  <c r="BX58" i="1"/>
  <c r="BZ58" i="1" s="1"/>
  <c r="CB58" i="1" s="1"/>
  <c r="CI58" i="1" s="1"/>
  <c r="BU58" i="1"/>
  <c r="BS58" i="1"/>
  <c r="BN58" i="1"/>
  <c r="BM58" i="1"/>
  <c r="BL58" i="1"/>
  <c r="BK58" i="1"/>
  <c r="BH58" i="1"/>
  <c r="BG58" i="1"/>
  <c r="BF58" i="1"/>
  <c r="BA58" i="1"/>
  <c r="AY58" i="1"/>
  <c r="AX58" i="1"/>
  <c r="AW58" i="1"/>
  <c r="AV58" i="1"/>
  <c r="AN58" i="1"/>
  <c r="AM58" i="1"/>
  <c r="AL58" i="1"/>
  <c r="AJ58" i="1"/>
  <c r="AI58" i="1"/>
  <c r="AG58" i="1"/>
  <c r="AF58" i="1"/>
  <c r="AE58" i="1"/>
  <c r="Q58" i="1"/>
  <c r="P58" i="1"/>
  <c r="J58" i="1"/>
  <c r="CJ57" i="1"/>
  <c r="CG57" i="1"/>
  <c r="CF57" i="1"/>
  <c r="BX57" i="1"/>
  <c r="BZ57" i="1" s="1"/>
  <c r="BU57" i="1"/>
  <c r="BS57" i="1"/>
  <c r="BN57" i="1"/>
  <c r="BM57" i="1"/>
  <c r="BL57" i="1"/>
  <c r="BK57" i="1"/>
  <c r="BH57" i="1"/>
  <c r="BG57" i="1"/>
  <c r="BF57" i="1"/>
  <c r="BA57" i="1"/>
  <c r="AY57" i="1"/>
  <c r="AX57" i="1"/>
  <c r="AW57" i="1"/>
  <c r="AV57" i="1"/>
  <c r="AL57" i="1"/>
  <c r="AJ57" i="1"/>
  <c r="AI57" i="1"/>
  <c r="AG57" i="1"/>
  <c r="AE57" i="1"/>
  <c r="Q57" i="1"/>
  <c r="P57" i="1"/>
  <c r="K57" i="1"/>
  <c r="CJ56" i="1"/>
  <c r="CG56" i="1"/>
  <c r="CF56" i="1"/>
  <c r="BX56" i="1"/>
  <c r="BZ56" i="1" s="1"/>
  <c r="CB56" i="1" s="1"/>
  <c r="CI56" i="1" s="1"/>
  <c r="BU56" i="1"/>
  <c r="BS56" i="1"/>
  <c r="BN56" i="1"/>
  <c r="BM56" i="1"/>
  <c r="BL56" i="1"/>
  <c r="BK56" i="1"/>
  <c r="BH56" i="1"/>
  <c r="BG56" i="1"/>
  <c r="BF56" i="1"/>
  <c r="BA56" i="1"/>
  <c r="AY56" i="1"/>
  <c r="AX56" i="1"/>
  <c r="AW56" i="1"/>
  <c r="AV56" i="1"/>
  <c r="AN56" i="1"/>
  <c r="AM56" i="1"/>
  <c r="AL56" i="1"/>
  <c r="AJ56" i="1"/>
  <c r="AI56" i="1"/>
  <c r="AG56" i="1"/>
  <c r="AF56" i="1"/>
  <c r="AE56" i="1"/>
  <c r="Q56" i="1"/>
  <c r="P56" i="1"/>
  <c r="CJ55" i="1"/>
  <c r="CG55" i="1"/>
  <c r="CF55" i="1"/>
  <c r="BX55" i="1"/>
  <c r="BZ55" i="1" s="1"/>
  <c r="BU55" i="1"/>
  <c r="BS55" i="1"/>
  <c r="BN55" i="1"/>
  <c r="BM55" i="1"/>
  <c r="BL55" i="1"/>
  <c r="BK55" i="1"/>
  <c r="BH55" i="1"/>
  <c r="BG55" i="1"/>
  <c r="BF55" i="1"/>
  <c r="BA55" i="1"/>
  <c r="AY55" i="1"/>
  <c r="AX55" i="1"/>
  <c r="AW55" i="1"/>
  <c r="AV55" i="1"/>
  <c r="AL55" i="1"/>
  <c r="AJ55" i="1"/>
  <c r="AI55" i="1"/>
  <c r="AG55" i="1"/>
  <c r="AE55" i="1"/>
  <c r="Q55" i="1"/>
  <c r="P55" i="1"/>
  <c r="J55" i="1"/>
  <c r="CJ54" i="1"/>
  <c r="CG54" i="1"/>
  <c r="CF54" i="1"/>
  <c r="BX54" i="1"/>
  <c r="BZ54" i="1" s="1"/>
  <c r="BU54" i="1"/>
  <c r="BS54" i="1"/>
  <c r="BN54" i="1"/>
  <c r="BM54" i="1"/>
  <c r="BL54" i="1"/>
  <c r="BK54" i="1"/>
  <c r="BH54" i="1"/>
  <c r="BG54" i="1"/>
  <c r="BF54" i="1"/>
  <c r="BA54" i="1"/>
  <c r="AY54" i="1"/>
  <c r="AX54" i="1"/>
  <c r="AW54" i="1"/>
  <c r="AV54" i="1"/>
  <c r="AL54" i="1"/>
  <c r="AJ54" i="1"/>
  <c r="AI54" i="1"/>
  <c r="AG54" i="1"/>
  <c r="AE54" i="1"/>
  <c r="Q54" i="1"/>
  <c r="P54" i="1"/>
  <c r="J54" i="1"/>
  <c r="CJ53" i="1"/>
  <c r="CG53" i="1"/>
  <c r="CF53" i="1"/>
  <c r="BX53" i="1"/>
  <c r="BZ53" i="1" s="1"/>
  <c r="BU53" i="1"/>
  <c r="BS53" i="1"/>
  <c r="BN53" i="1"/>
  <c r="BM53" i="1"/>
  <c r="BL53" i="1"/>
  <c r="BK53" i="1"/>
  <c r="BH53" i="1"/>
  <c r="BG53" i="1"/>
  <c r="BF53" i="1"/>
  <c r="BA53" i="1"/>
  <c r="AY53" i="1"/>
  <c r="AX53" i="1"/>
  <c r="AW53" i="1"/>
  <c r="AV53" i="1"/>
  <c r="AL53" i="1"/>
  <c r="AJ53" i="1"/>
  <c r="AI53" i="1"/>
  <c r="AG53" i="1"/>
  <c r="AE53" i="1"/>
  <c r="Q53" i="1"/>
  <c r="P53" i="1"/>
  <c r="J53" i="1"/>
  <c r="CJ52" i="1"/>
  <c r="CI52" i="1"/>
  <c r="CG52" i="1"/>
  <c r="CF52" i="1"/>
  <c r="BX52" i="1"/>
  <c r="BZ52" i="1" s="1"/>
  <c r="BU52" i="1"/>
  <c r="BS52" i="1"/>
  <c r="BN52" i="1"/>
  <c r="BM52" i="1"/>
  <c r="BL52" i="1"/>
  <c r="BK52" i="1"/>
  <c r="BH52" i="1"/>
  <c r="BG52" i="1"/>
  <c r="BF52" i="1"/>
  <c r="BA52" i="1"/>
  <c r="AY52" i="1"/>
  <c r="AX52" i="1"/>
  <c r="AW52" i="1"/>
  <c r="AV52" i="1"/>
  <c r="AL52" i="1"/>
  <c r="AJ52" i="1"/>
  <c r="AI52" i="1"/>
  <c r="AG52" i="1"/>
  <c r="AF52" i="1"/>
  <c r="AE52" i="1"/>
  <c r="Q52" i="1"/>
  <c r="P52" i="1"/>
  <c r="J52" i="1"/>
  <c r="CJ51" i="1"/>
  <c r="CI51" i="1"/>
  <c r="CG51" i="1"/>
  <c r="CF51" i="1"/>
  <c r="BX51" i="1"/>
  <c r="BZ51" i="1" s="1"/>
  <c r="BU51" i="1"/>
  <c r="BS51" i="1"/>
  <c r="BN51" i="1"/>
  <c r="BM51" i="1"/>
  <c r="BL51" i="1"/>
  <c r="BK51" i="1"/>
  <c r="BH51" i="1"/>
  <c r="BG51" i="1"/>
  <c r="BF51" i="1"/>
  <c r="BA51" i="1"/>
  <c r="AY51" i="1"/>
  <c r="AX51" i="1"/>
  <c r="AW51" i="1"/>
  <c r="AV51" i="1"/>
  <c r="AL51" i="1"/>
  <c r="AJ51" i="1"/>
  <c r="AI51" i="1"/>
  <c r="AG51" i="1"/>
  <c r="AF51" i="1"/>
  <c r="AE51" i="1"/>
  <c r="Q51" i="1"/>
  <c r="P51" i="1"/>
  <c r="J51" i="1"/>
  <c r="CJ50" i="1"/>
  <c r="CI50" i="1"/>
  <c r="CG50" i="1"/>
  <c r="CF50" i="1"/>
  <c r="BX50" i="1"/>
  <c r="BZ50" i="1" s="1"/>
  <c r="BU50" i="1"/>
  <c r="BS50" i="1"/>
  <c r="BN50" i="1"/>
  <c r="BM50" i="1"/>
  <c r="BL50" i="1"/>
  <c r="BK50" i="1"/>
  <c r="BH50" i="1"/>
  <c r="BG50" i="1"/>
  <c r="BF50" i="1"/>
  <c r="BA50" i="1"/>
  <c r="AY50" i="1"/>
  <c r="AX50" i="1"/>
  <c r="AW50" i="1"/>
  <c r="AV50" i="1"/>
  <c r="AL50" i="1"/>
  <c r="AJ50" i="1"/>
  <c r="AI50" i="1"/>
  <c r="AG50" i="1"/>
  <c r="AF50" i="1"/>
  <c r="AE50" i="1"/>
  <c r="Q50" i="1"/>
  <c r="P50" i="1"/>
  <c r="J50" i="1"/>
  <c r="K50" i="1" s="1"/>
  <c r="M50" i="1" s="1"/>
  <c r="CJ49" i="1"/>
  <c r="CI49" i="1"/>
  <c r="CG49" i="1"/>
  <c r="CF49" i="1"/>
  <c r="BX49" i="1"/>
  <c r="BZ49" i="1" s="1"/>
  <c r="BU49" i="1"/>
  <c r="BS49" i="1"/>
  <c r="BN49" i="1"/>
  <c r="BM49" i="1"/>
  <c r="BL49" i="1"/>
  <c r="BK49" i="1"/>
  <c r="BH49" i="1"/>
  <c r="BG49" i="1"/>
  <c r="BF49" i="1"/>
  <c r="BA49" i="1"/>
  <c r="AY49" i="1"/>
  <c r="AX49" i="1"/>
  <c r="AW49" i="1"/>
  <c r="AV49" i="1"/>
  <c r="AL49" i="1"/>
  <c r="AJ49" i="1"/>
  <c r="AI49" i="1"/>
  <c r="AG49" i="1"/>
  <c r="AF49" i="1"/>
  <c r="AE49" i="1"/>
  <c r="Q49" i="1"/>
  <c r="P49" i="1"/>
  <c r="J49" i="1"/>
  <c r="K49" i="1" s="1"/>
  <c r="L49" i="1" s="1"/>
  <c r="CJ48" i="1"/>
  <c r="CG48" i="1"/>
  <c r="CF48" i="1"/>
  <c r="BX48" i="1"/>
  <c r="BZ48" i="1" s="1"/>
  <c r="CB48" i="1" s="1"/>
  <c r="CI48" i="1" s="1"/>
  <c r="BU48" i="1"/>
  <c r="BS48" i="1"/>
  <c r="BN48" i="1"/>
  <c r="BM48" i="1"/>
  <c r="BL48" i="1"/>
  <c r="BK48" i="1"/>
  <c r="BH48" i="1"/>
  <c r="BG48" i="1"/>
  <c r="BF48" i="1"/>
  <c r="BA48" i="1"/>
  <c r="AY48" i="1"/>
  <c r="AX48" i="1"/>
  <c r="AW48" i="1"/>
  <c r="AV48" i="1"/>
  <c r="AN48" i="1"/>
  <c r="AM48" i="1"/>
  <c r="AL48" i="1"/>
  <c r="AJ48" i="1"/>
  <c r="AI48" i="1"/>
  <c r="AG48" i="1"/>
  <c r="AF48" i="1"/>
  <c r="AE48" i="1"/>
  <c r="Q48" i="1"/>
  <c r="P48" i="1"/>
  <c r="N48" i="1"/>
  <c r="M48" i="1"/>
  <c r="CJ47" i="1"/>
  <c r="CG47" i="1"/>
  <c r="CF47" i="1"/>
  <c r="BX47" i="1"/>
  <c r="BZ47" i="1" s="1"/>
  <c r="CB47" i="1" s="1"/>
  <c r="CI47" i="1" s="1"/>
  <c r="BU47" i="1"/>
  <c r="BS47" i="1"/>
  <c r="BN47" i="1"/>
  <c r="BM47" i="1"/>
  <c r="BL47" i="1"/>
  <c r="BK47" i="1"/>
  <c r="BH47" i="1"/>
  <c r="BG47" i="1"/>
  <c r="BF47" i="1"/>
  <c r="BA47" i="1"/>
  <c r="AY47" i="1"/>
  <c r="AX47" i="1"/>
  <c r="AW47" i="1"/>
  <c r="AV47" i="1"/>
  <c r="AN47" i="1"/>
  <c r="AM47" i="1"/>
  <c r="AL47" i="1"/>
  <c r="AJ47" i="1"/>
  <c r="AI47" i="1"/>
  <c r="AG47" i="1"/>
  <c r="AF47" i="1"/>
  <c r="AE47" i="1"/>
  <c r="Q47" i="1"/>
  <c r="P47" i="1"/>
  <c r="N47" i="1"/>
  <c r="M47" i="1"/>
  <c r="CJ46" i="1"/>
  <c r="CG46" i="1"/>
  <c r="CF46" i="1"/>
  <c r="BX46" i="1"/>
  <c r="BZ46" i="1" s="1"/>
  <c r="CB46" i="1" s="1"/>
  <c r="CI46" i="1" s="1"/>
  <c r="BU46" i="1"/>
  <c r="BS46" i="1"/>
  <c r="BN46" i="1"/>
  <c r="BM46" i="1"/>
  <c r="BL46" i="1"/>
  <c r="BK46" i="1"/>
  <c r="BH46" i="1"/>
  <c r="BG46" i="1"/>
  <c r="BF46" i="1"/>
  <c r="BA46" i="1"/>
  <c r="AY46" i="1"/>
  <c r="AX46" i="1"/>
  <c r="AW46" i="1"/>
  <c r="AV46" i="1"/>
  <c r="AL46" i="1"/>
  <c r="AJ46" i="1"/>
  <c r="AI46" i="1"/>
  <c r="AG46" i="1"/>
  <c r="AE46" i="1"/>
  <c r="Q46" i="1"/>
  <c r="P46" i="1"/>
  <c r="J46" i="1"/>
  <c r="CJ45" i="1"/>
  <c r="CG45" i="1"/>
  <c r="CF45" i="1"/>
  <c r="BX45" i="1"/>
  <c r="BZ45" i="1" s="1"/>
  <c r="CB45" i="1" s="1"/>
  <c r="CI45" i="1" s="1"/>
  <c r="BU45" i="1"/>
  <c r="BS45" i="1"/>
  <c r="BN45" i="1"/>
  <c r="BM45" i="1"/>
  <c r="BL45" i="1"/>
  <c r="BK45" i="1"/>
  <c r="BH45" i="1"/>
  <c r="BG45" i="1"/>
  <c r="BF45" i="1"/>
  <c r="BA45" i="1"/>
  <c r="AY45" i="1"/>
  <c r="AX45" i="1"/>
  <c r="AW45" i="1"/>
  <c r="AV45" i="1"/>
  <c r="AL45" i="1"/>
  <c r="AJ45" i="1"/>
  <c r="AI45" i="1"/>
  <c r="AG45" i="1"/>
  <c r="AE45" i="1"/>
  <c r="Q45" i="1"/>
  <c r="P45" i="1"/>
  <c r="J45" i="1"/>
  <c r="CJ44" i="1"/>
  <c r="CG44" i="1"/>
  <c r="CF44" i="1"/>
  <c r="BX44" i="1"/>
  <c r="BZ44" i="1" s="1"/>
  <c r="CB44" i="1" s="1"/>
  <c r="CI44" i="1" s="1"/>
  <c r="BU44" i="1"/>
  <c r="BS44" i="1"/>
  <c r="BN44" i="1"/>
  <c r="BM44" i="1"/>
  <c r="BL44" i="1"/>
  <c r="BK44" i="1"/>
  <c r="BH44" i="1"/>
  <c r="BG44" i="1"/>
  <c r="BF44" i="1"/>
  <c r="BA44" i="1"/>
  <c r="AY44" i="1"/>
  <c r="AX44" i="1"/>
  <c r="AW44" i="1"/>
  <c r="AV44" i="1"/>
  <c r="AN44" i="1"/>
  <c r="AM44" i="1"/>
  <c r="AL44" i="1"/>
  <c r="AJ44" i="1"/>
  <c r="AI44" i="1"/>
  <c r="AG44" i="1"/>
  <c r="AF44" i="1"/>
  <c r="AE44" i="1"/>
  <c r="N44" i="1"/>
  <c r="Q44" i="1"/>
  <c r="P44" i="1"/>
  <c r="M44" i="1"/>
  <c r="CJ43" i="1"/>
  <c r="CG43" i="1"/>
  <c r="CF43" i="1"/>
  <c r="BX43" i="1"/>
  <c r="BZ43" i="1" s="1"/>
  <c r="CB43" i="1" s="1"/>
  <c r="CI43" i="1" s="1"/>
  <c r="BU43" i="1"/>
  <c r="BS43" i="1"/>
  <c r="BN43" i="1"/>
  <c r="BM43" i="1"/>
  <c r="BL43" i="1"/>
  <c r="BK43" i="1"/>
  <c r="BH43" i="1"/>
  <c r="BG43" i="1"/>
  <c r="BF43" i="1"/>
  <c r="BA43" i="1"/>
  <c r="AY43" i="1"/>
  <c r="AX43" i="1"/>
  <c r="AW43" i="1"/>
  <c r="AV43" i="1"/>
  <c r="AN43" i="1"/>
  <c r="AM43" i="1"/>
  <c r="AL43" i="1"/>
  <c r="AJ43" i="1"/>
  <c r="AI43" i="1"/>
  <c r="AG43" i="1"/>
  <c r="AF43" i="1"/>
  <c r="AE43" i="1"/>
  <c r="Q43" i="1"/>
  <c r="P43" i="1"/>
  <c r="N43" i="1"/>
  <c r="M43" i="1"/>
  <c r="CJ42" i="1"/>
  <c r="CG42" i="1"/>
  <c r="CF42" i="1"/>
  <c r="BX42" i="1"/>
  <c r="BZ42" i="1" s="1"/>
  <c r="CB42" i="1" s="1"/>
  <c r="CI42" i="1" s="1"/>
  <c r="BU42" i="1"/>
  <c r="BS42" i="1"/>
  <c r="BN42" i="1"/>
  <c r="BM42" i="1"/>
  <c r="BL42" i="1"/>
  <c r="BK42" i="1"/>
  <c r="BH42" i="1"/>
  <c r="BG42" i="1"/>
  <c r="BF42" i="1"/>
  <c r="BA42" i="1"/>
  <c r="AY42" i="1"/>
  <c r="AX42" i="1"/>
  <c r="AW42" i="1"/>
  <c r="AV42" i="1"/>
  <c r="AN42" i="1"/>
  <c r="AM42" i="1"/>
  <c r="AL42" i="1"/>
  <c r="AJ42" i="1"/>
  <c r="AI42" i="1"/>
  <c r="AG42" i="1"/>
  <c r="AF42" i="1"/>
  <c r="AE42" i="1"/>
  <c r="Q42" i="1"/>
  <c r="P42" i="1"/>
  <c r="N42" i="1"/>
  <c r="M42" i="1"/>
  <c r="CJ41" i="1"/>
  <c r="CG41" i="1"/>
  <c r="CF41" i="1"/>
  <c r="BX41" i="1"/>
  <c r="BZ41" i="1" s="1"/>
  <c r="CB41" i="1" s="1"/>
  <c r="CI41" i="1" s="1"/>
  <c r="BU41" i="1"/>
  <c r="BS41" i="1"/>
  <c r="BN41" i="1"/>
  <c r="BM41" i="1"/>
  <c r="BL41" i="1"/>
  <c r="BK41" i="1"/>
  <c r="BH41" i="1"/>
  <c r="BG41" i="1"/>
  <c r="BF41" i="1"/>
  <c r="BA41" i="1"/>
  <c r="AY41" i="1"/>
  <c r="AX41" i="1"/>
  <c r="AW41" i="1"/>
  <c r="AV41" i="1"/>
  <c r="AN41" i="1"/>
  <c r="AM41" i="1"/>
  <c r="AL41" i="1"/>
  <c r="AJ41" i="1"/>
  <c r="AI41" i="1"/>
  <c r="AG41" i="1"/>
  <c r="AF41" i="1"/>
  <c r="AE41" i="1"/>
  <c r="Q41" i="1"/>
  <c r="P41" i="1"/>
  <c r="N41" i="1"/>
  <c r="M41" i="1"/>
  <c r="CJ40" i="1"/>
  <c r="CG40" i="1"/>
  <c r="CF40" i="1"/>
  <c r="BX40" i="1"/>
  <c r="BZ40" i="1" s="1"/>
  <c r="CB40" i="1" s="1"/>
  <c r="CI40" i="1" s="1"/>
  <c r="BU40" i="1"/>
  <c r="BS40" i="1"/>
  <c r="BN40" i="1"/>
  <c r="BM40" i="1"/>
  <c r="BL40" i="1"/>
  <c r="BK40" i="1"/>
  <c r="BH40" i="1"/>
  <c r="BG40" i="1"/>
  <c r="BF40" i="1"/>
  <c r="BA40" i="1"/>
  <c r="AY40" i="1"/>
  <c r="AX40" i="1"/>
  <c r="AW40" i="1"/>
  <c r="AV40" i="1"/>
  <c r="AN40" i="1"/>
  <c r="AM40" i="1"/>
  <c r="AL40" i="1"/>
  <c r="AJ40" i="1"/>
  <c r="AI40" i="1"/>
  <c r="AG40" i="1"/>
  <c r="AF40" i="1"/>
  <c r="AE40" i="1"/>
  <c r="Q40" i="1"/>
  <c r="P40" i="1"/>
  <c r="N40" i="1"/>
  <c r="M40" i="1"/>
  <c r="CJ39" i="1"/>
  <c r="CG39" i="1"/>
  <c r="CF39" i="1"/>
  <c r="BX39" i="1"/>
  <c r="BZ39" i="1" s="1"/>
  <c r="CB39" i="1" s="1"/>
  <c r="CI39" i="1" s="1"/>
  <c r="BU39" i="1"/>
  <c r="BS39" i="1"/>
  <c r="BN39" i="1"/>
  <c r="BM39" i="1"/>
  <c r="BL39" i="1"/>
  <c r="BK39" i="1"/>
  <c r="BH39" i="1"/>
  <c r="BG39" i="1"/>
  <c r="BF39" i="1"/>
  <c r="BA39" i="1"/>
  <c r="AY39" i="1"/>
  <c r="AX39" i="1"/>
  <c r="AW39" i="1"/>
  <c r="AV39" i="1"/>
  <c r="AN39" i="1"/>
  <c r="AM39" i="1"/>
  <c r="AL39" i="1"/>
  <c r="AJ39" i="1"/>
  <c r="AI39" i="1"/>
  <c r="AG39" i="1"/>
  <c r="AF39" i="1"/>
  <c r="AE39" i="1"/>
  <c r="Q39" i="1"/>
  <c r="P39" i="1"/>
  <c r="N39" i="1"/>
  <c r="M39" i="1"/>
  <c r="CJ38" i="1"/>
  <c r="CG38" i="1"/>
  <c r="CF38" i="1"/>
  <c r="BX38" i="1"/>
  <c r="BZ38" i="1" s="1"/>
  <c r="CB38" i="1" s="1"/>
  <c r="CI38" i="1" s="1"/>
  <c r="BU38" i="1"/>
  <c r="BS38" i="1"/>
  <c r="BN38" i="1"/>
  <c r="BM38" i="1"/>
  <c r="BL38" i="1"/>
  <c r="BK38" i="1"/>
  <c r="BH38" i="1"/>
  <c r="BG38" i="1"/>
  <c r="BF38" i="1"/>
  <c r="BA38" i="1"/>
  <c r="AY38" i="1"/>
  <c r="AX38" i="1"/>
  <c r="AW38" i="1"/>
  <c r="AV38" i="1"/>
  <c r="AN38" i="1"/>
  <c r="AM38" i="1"/>
  <c r="AL38" i="1"/>
  <c r="AJ38" i="1"/>
  <c r="AI38" i="1"/>
  <c r="AG38" i="1"/>
  <c r="AF38" i="1"/>
  <c r="AE38" i="1"/>
  <c r="Q38" i="1"/>
  <c r="P38" i="1"/>
  <c r="N38" i="1"/>
  <c r="M38" i="1"/>
  <c r="CJ37" i="1"/>
  <c r="CG37" i="1"/>
  <c r="CF37" i="1"/>
  <c r="BX37" i="1"/>
  <c r="BZ37" i="1" s="1"/>
  <c r="CB37" i="1" s="1"/>
  <c r="CI37" i="1" s="1"/>
  <c r="BU37" i="1"/>
  <c r="BS37" i="1"/>
  <c r="BN37" i="1"/>
  <c r="BM37" i="1"/>
  <c r="BL37" i="1"/>
  <c r="BK37" i="1"/>
  <c r="BH37" i="1"/>
  <c r="BG37" i="1"/>
  <c r="BF37" i="1"/>
  <c r="BA37" i="1"/>
  <c r="AY37" i="1"/>
  <c r="AX37" i="1"/>
  <c r="AW37" i="1"/>
  <c r="AV37" i="1"/>
  <c r="AN37" i="1"/>
  <c r="AM37" i="1"/>
  <c r="AL37" i="1"/>
  <c r="AJ37" i="1"/>
  <c r="AI37" i="1"/>
  <c r="AG37" i="1"/>
  <c r="AF37" i="1"/>
  <c r="AE37" i="1"/>
  <c r="Q37" i="1"/>
  <c r="P37" i="1"/>
  <c r="N37" i="1"/>
  <c r="M37" i="1"/>
  <c r="CJ36" i="1"/>
  <c r="CG36" i="1"/>
  <c r="CF36" i="1"/>
  <c r="BX36" i="1"/>
  <c r="BZ36" i="1" s="1"/>
  <c r="CB36" i="1" s="1"/>
  <c r="CI36" i="1" s="1"/>
  <c r="BU36" i="1"/>
  <c r="BS36" i="1"/>
  <c r="BN36" i="1"/>
  <c r="BM36" i="1"/>
  <c r="BL36" i="1"/>
  <c r="BK36" i="1"/>
  <c r="BH36" i="1"/>
  <c r="BG36" i="1"/>
  <c r="BF36" i="1"/>
  <c r="BA36" i="1"/>
  <c r="AY36" i="1"/>
  <c r="AX36" i="1"/>
  <c r="AW36" i="1"/>
  <c r="AV36" i="1"/>
  <c r="AN36" i="1"/>
  <c r="AM36" i="1"/>
  <c r="AL36" i="1"/>
  <c r="AJ36" i="1"/>
  <c r="AI36" i="1"/>
  <c r="AG36" i="1"/>
  <c r="AF36" i="1"/>
  <c r="AE36" i="1"/>
  <c r="Q36" i="1"/>
  <c r="P36" i="1"/>
  <c r="N36" i="1"/>
  <c r="M36" i="1"/>
  <c r="CJ35" i="1"/>
  <c r="CG35" i="1"/>
  <c r="CF35" i="1"/>
  <c r="BX35" i="1"/>
  <c r="BZ35" i="1" s="1"/>
  <c r="CB35" i="1" s="1"/>
  <c r="CI35" i="1" s="1"/>
  <c r="BU35" i="1"/>
  <c r="BS35" i="1"/>
  <c r="BN35" i="1"/>
  <c r="BM35" i="1"/>
  <c r="BL35" i="1"/>
  <c r="BK35" i="1"/>
  <c r="BH35" i="1"/>
  <c r="BG35" i="1"/>
  <c r="BF35" i="1"/>
  <c r="BA35" i="1"/>
  <c r="AY35" i="1"/>
  <c r="AX35" i="1"/>
  <c r="AW35" i="1"/>
  <c r="AV35" i="1"/>
  <c r="AN35" i="1"/>
  <c r="AM35" i="1"/>
  <c r="AL35" i="1"/>
  <c r="AJ35" i="1"/>
  <c r="AI35" i="1"/>
  <c r="AG35" i="1"/>
  <c r="AF35" i="1"/>
  <c r="AE35" i="1"/>
  <c r="Q35" i="1"/>
  <c r="P35" i="1"/>
  <c r="N35" i="1"/>
  <c r="M35" i="1"/>
  <c r="CJ34" i="1"/>
  <c r="CG34" i="1"/>
  <c r="CF34" i="1"/>
  <c r="BX34" i="1"/>
  <c r="BZ34" i="1" s="1"/>
  <c r="CB34" i="1" s="1"/>
  <c r="CI34" i="1" s="1"/>
  <c r="BU34" i="1"/>
  <c r="BS34" i="1"/>
  <c r="BN34" i="1"/>
  <c r="BM34" i="1"/>
  <c r="BL34" i="1"/>
  <c r="BK34" i="1"/>
  <c r="BH34" i="1"/>
  <c r="BG34" i="1"/>
  <c r="BF34" i="1"/>
  <c r="BA34" i="1"/>
  <c r="AY34" i="1"/>
  <c r="AX34" i="1"/>
  <c r="AW34" i="1"/>
  <c r="AV34" i="1"/>
  <c r="AN34" i="1"/>
  <c r="AM34" i="1"/>
  <c r="AL34" i="1"/>
  <c r="AJ34" i="1"/>
  <c r="AI34" i="1"/>
  <c r="AG34" i="1"/>
  <c r="AF34" i="1"/>
  <c r="AE34" i="1"/>
  <c r="Q34" i="1"/>
  <c r="P34" i="1"/>
  <c r="N34" i="1"/>
  <c r="M34" i="1"/>
  <c r="CJ33" i="1"/>
  <c r="CG33" i="1"/>
  <c r="CF33" i="1"/>
  <c r="BX33" i="1"/>
  <c r="BZ33" i="1" s="1"/>
  <c r="CB33" i="1" s="1"/>
  <c r="CI33" i="1" s="1"/>
  <c r="BU33" i="1"/>
  <c r="BS33" i="1"/>
  <c r="BN33" i="1"/>
  <c r="BM33" i="1"/>
  <c r="BL33" i="1"/>
  <c r="BK33" i="1"/>
  <c r="BH33" i="1"/>
  <c r="BG33" i="1"/>
  <c r="BF33" i="1"/>
  <c r="BA33" i="1"/>
  <c r="AY33" i="1"/>
  <c r="AX33" i="1"/>
  <c r="AW33" i="1"/>
  <c r="AV33" i="1"/>
  <c r="AN33" i="1"/>
  <c r="AM33" i="1"/>
  <c r="AL33" i="1"/>
  <c r="AJ33" i="1"/>
  <c r="AI33" i="1"/>
  <c r="AG33" i="1"/>
  <c r="AF33" i="1"/>
  <c r="AE33" i="1"/>
  <c r="Q33" i="1"/>
  <c r="P33" i="1"/>
  <c r="N33" i="1"/>
  <c r="M33" i="1"/>
  <c r="CJ32" i="1"/>
  <c r="CG32" i="1"/>
  <c r="CF32" i="1"/>
  <c r="BX32" i="1"/>
  <c r="BZ32" i="1" s="1"/>
  <c r="CB32" i="1" s="1"/>
  <c r="CI32" i="1" s="1"/>
  <c r="BU32" i="1"/>
  <c r="BS32" i="1"/>
  <c r="BN32" i="1"/>
  <c r="BM32" i="1"/>
  <c r="BL32" i="1"/>
  <c r="BK32" i="1"/>
  <c r="BH32" i="1"/>
  <c r="BG32" i="1"/>
  <c r="BF32" i="1"/>
  <c r="BA32" i="1"/>
  <c r="AY32" i="1"/>
  <c r="AX32" i="1"/>
  <c r="AW32" i="1"/>
  <c r="AV32" i="1"/>
  <c r="AN32" i="1"/>
  <c r="AM32" i="1"/>
  <c r="AL32" i="1"/>
  <c r="AJ32" i="1"/>
  <c r="AI32" i="1"/>
  <c r="AG32" i="1"/>
  <c r="AF32" i="1"/>
  <c r="AE32" i="1"/>
  <c r="Q32" i="1"/>
  <c r="P32" i="1"/>
  <c r="N32" i="1"/>
  <c r="M32" i="1"/>
  <c r="CJ31" i="1"/>
  <c r="CG31" i="1"/>
  <c r="CF31" i="1"/>
  <c r="BX31" i="1"/>
  <c r="BZ31" i="1" s="1"/>
  <c r="BU31" i="1"/>
  <c r="BS31" i="1"/>
  <c r="BN31" i="1"/>
  <c r="BM31" i="1"/>
  <c r="BL31" i="1"/>
  <c r="BK31" i="1"/>
  <c r="BH31" i="1"/>
  <c r="BG31" i="1"/>
  <c r="BF31" i="1"/>
  <c r="BA31" i="1"/>
  <c r="AY31" i="1"/>
  <c r="AX31" i="1"/>
  <c r="AW31" i="1"/>
  <c r="AV31" i="1"/>
  <c r="AL31" i="1"/>
  <c r="AJ31" i="1"/>
  <c r="AI31" i="1"/>
  <c r="AG31" i="1"/>
  <c r="AE31" i="1"/>
  <c r="Q31" i="1"/>
  <c r="P31" i="1"/>
  <c r="CJ30" i="1"/>
  <c r="CG30" i="1"/>
  <c r="CF30" i="1"/>
  <c r="BX30" i="1"/>
  <c r="BZ30" i="1" s="1"/>
  <c r="CB30" i="1" s="1"/>
  <c r="CI30" i="1" s="1"/>
  <c r="BU30" i="1"/>
  <c r="BS30" i="1"/>
  <c r="BN30" i="1"/>
  <c r="BM30" i="1"/>
  <c r="BL30" i="1"/>
  <c r="BK30" i="1"/>
  <c r="BH30" i="1"/>
  <c r="BG30" i="1"/>
  <c r="BF30" i="1"/>
  <c r="BA30" i="1"/>
  <c r="AY30" i="1"/>
  <c r="AX30" i="1"/>
  <c r="AW30" i="1"/>
  <c r="AV30" i="1"/>
  <c r="AN30" i="1"/>
  <c r="AM30" i="1"/>
  <c r="AL30" i="1"/>
  <c r="AJ30" i="1"/>
  <c r="AI30" i="1"/>
  <c r="AG30" i="1"/>
  <c r="AF30" i="1"/>
  <c r="AE30" i="1"/>
  <c r="Q30" i="1"/>
  <c r="P30" i="1"/>
  <c r="O30" i="1"/>
  <c r="O85" i="1" s="1"/>
  <c r="M30" i="1"/>
  <c r="CJ29" i="1"/>
  <c r="CG29" i="1"/>
  <c r="CF29" i="1"/>
  <c r="BX29" i="1"/>
  <c r="BZ29" i="1" s="1"/>
  <c r="CB29" i="1" s="1"/>
  <c r="CI29" i="1" s="1"/>
  <c r="BU29" i="1"/>
  <c r="BS29" i="1"/>
  <c r="BN29" i="1"/>
  <c r="BM29" i="1"/>
  <c r="BL29" i="1"/>
  <c r="BK29" i="1"/>
  <c r="BH29" i="1"/>
  <c r="BG29" i="1"/>
  <c r="BF29" i="1"/>
  <c r="BA29" i="1"/>
  <c r="AY29" i="1"/>
  <c r="AX29" i="1"/>
  <c r="AW29" i="1"/>
  <c r="AV29" i="1"/>
  <c r="AN29" i="1"/>
  <c r="AM29" i="1"/>
  <c r="AL29" i="1"/>
  <c r="AJ29" i="1"/>
  <c r="AI29" i="1"/>
  <c r="AG29" i="1"/>
  <c r="AF29" i="1"/>
  <c r="AE29" i="1"/>
  <c r="Q29" i="1"/>
  <c r="P29" i="1"/>
  <c r="O29" i="1"/>
  <c r="O84" i="1" s="1"/>
  <c r="M29" i="1"/>
  <c r="CJ28" i="1"/>
  <c r="CG28" i="1"/>
  <c r="CF28" i="1"/>
  <c r="BX28" i="1"/>
  <c r="BZ28" i="1" s="1"/>
  <c r="CB28" i="1" s="1"/>
  <c r="CI28" i="1" s="1"/>
  <c r="BU28" i="1"/>
  <c r="BS28" i="1"/>
  <c r="BN28" i="1"/>
  <c r="BM28" i="1"/>
  <c r="BL28" i="1"/>
  <c r="BK28" i="1"/>
  <c r="BH28" i="1"/>
  <c r="BG28" i="1"/>
  <c r="BF28" i="1"/>
  <c r="BA28" i="1"/>
  <c r="AY28" i="1"/>
  <c r="AX28" i="1"/>
  <c r="AW28" i="1"/>
  <c r="AV28" i="1"/>
  <c r="AN28" i="1"/>
  <c r="AM28" i="1"/>
  <c r="AL28" i="1"/>
  <c r="AJ28" i="1"/>
  <c r="AI28" i="1"/>
  <c r="AG28" i="1"/>
  <c r="AF28" i="1"/>
  <c r="AE28" i="1"/>
  <c r="Q28" i="1"/>
  <c r="P28" i="1"/>
  <c r="M28" i="1"/>
  <c r="CJ27" i="1"/>
  <c r="CG27" i="1"/>
  <c r="CF27" i="1"/>
  <c r="BX27" i="1"/>
  <c r="BZ27" i="1" s="1"/>
  <c r="CB27" i="1" s="1"/>
  <c r="CI27" i="1" s="1"/>
  <c r="BU27" i="1"/>
  <c r="BS27" i="1"/>
  <c r="BN27" i="1"/>
  <c r="BM27" i="1"/>
  <c r="BL27" i="1"/>
  <c r="BK27" i="1"/>
  <c r="BH27" i="1"/>
  <c r="BG27" i="1"/>
  <c r="BF27" i="1"/>
  <c r="BA27" i="1"/>
  <c r="AY27" i="1"/>
  <c r="AX27" i="1"/>
  <c r="AW27" i="1"/>
  <c r="AV27" i="1"/>
  <c r="AN27" i="1"/>
  <c r="AM27" i="1"/>
  <c r="AL27" i="1"/>
  <c r="AJ27" i="1"/>
  <c r="AI27" i="1"/>
  <c r="AG27" i="1"/>
  <c r="AF27" i="1"/>
  <c r="AE27" i="1"/>
  <c r="Q27" i="1"/>
  <c r="P27" i="1"/>
  <c r="M27" i="1"/>
  <c r="CJ26" i="1"/>
  <c r="CG26" i="1"/>
  <c r="CF26" i="1"/>
  <c r="BX26" i="1"/>
  <c r="BZ26" i="1" s="1"/>
  <c r="CB26" i="1" s="1"/>
  <c r="CI26" i="1" s="1"/>
  <c r="BU26" i="1"/>
  <c r="BS26" i="1"/>
  <c r="BN26" i="1"/>
  <c r="BM26" i="1"/>
  <c r="BL26" i="1"/>
  <c r="BK26" i="1"/>
  <c r="BH26" i="1"/>
  <c r="BG26" i="1"/>
  <c r="BF26" i="1"/>
  <c r="BA26" i="1"/>
  <c r="AY26" i="1"/>
  <c r="AX26" i="1"/>
  <c r="AW26" i="1"/>
  <c r="AV26" i="1"/>
  <c r="AN26" i="1"/>
  <c r="AM26" i="1"/>
  <c r="AL26" i="1"/>
  <c r="AJ26" i="1"/>
  <c r="AI26" i="1"/>
  <c r="AG26" i="1"/>
  <c r="AF26" i="1"/>
  <c r="AE26" i="1"/>
  <c r="Q26" i="1"/>
  <c r="P26" i="1"/>
  <c r="J26" i="1"/>
  <c r="K26" i="1" s="1"/>
  <c r="M26" i="1" s="1"/>
  <c r="CJ25" i="1"/>
  <c r="CG25" i="1"/>
  <c r="CF25" i="1"/>
  <c r="BX25" i="1"/>
  <c r="BZ25" i="1" s="1"/>
  <c r="CB25" i="1" s="1"/>
  <c r="CI25" i="1" s="1"/>
  <c r="BU25" i="1"/>
  <c r="BS25" i="1"/>
  <c r="BN25" i="1"/>
  <c r="BM25" i="1"/>
  <c r="BL25" i="1"/>
  <c r="BK25" i="1"/>
  <c r="BH25" i="1"/>
  <c r="BG25" i="1"/>
  <c r="BF25" i="1"/>
  <c r="BA25" i="1"/>
  <c r="AY25" i="1"/>
  <c r="AX25" i="1"/>
  <c r="AW25" i="1"/>
  <c r="AV25" i="1"/>
  <c r="AN25" i="1"/>
  <c r="AM25" i="1"/>
  <c r="AL25" i="1"/>
  <c r="AJ25" i="1"/>
  <c r="AI25" i="1"/>
  <c r="AG25" i="1"/>
  <c r="AF25" i="1"/>
  <c r="AE25" i="1"/>
  <c r="Q25" i="1"/>
  <c r="P25" i="1"/>
  <c r="J25" i="1"/>
  <c r="CJ24" i="1"/>
  <c r="CG24" i="1"/>
  <c r="CF24" i="1"/>
  <c r="BX24" i="1"/>
  <c r="BZ24" i="1" s="1"/>
  <c r="CB24" i="1" s="1"/>
  <c r="CI24" i="1" s="1"/>
  <c r="BU24" i="1"/>
  <c r="BS24" i="1"/>
  <c r="BN24" i="1"/>
  <c r="BM24" i="1"/>
  <c r="BL24" i="1"/>
  <c r="BK24" i="1"/>
  <c r="BH24" i="1"/>
  <c r="BG24" i="1"/>
  <c r="BF24" i="1"/>
  <c r="BA24" i="1"/>
  <c r="AY24" i="1"/>
  <c r="AX24" i="1"/>
  <c r="AW24" i="1"/>
  <c r="AV24" i="1"/>
  <c r="AN24" i="1"/>
  <c r="AM24" i="1"/>
  <c r="AL24" i="1"/>
  <c r="AJ24" i="1"/>
  <c r="AI24" i="1"/>
  <c r="AG24" i="1"/>
  <c r="AF24" i="1"/>
  <c r="AE24" i="1"/>
  <c r="Q24" i="1"/>
  <c r="P24" i="1"/>
  <c r="J24" i="1"/>
  <c r="CJ23" i="1"/>
  <c r="CG23" i="1"/>
  <c r="CF23" i="1"/>
  <c r="BX23" i="1"/>
  <c r="BZ23" i="1" s="1"/>
  <c r="CB23" i="1" s="1"/>
  <c r="CI23" i="1" s="1"/>
  <c r="BU23" i="1"/>
  <c r="BS23" i="1"/>
  <c r="BN23" i="1"/>
  <c r="BM23" i="1"/>
  <c r="BL23" i="1"/>
  <c r="BK23" i="1"/>
  <c r="BH23" i="1"/>
  <c r="BG23" i="1"/>
  <c r="BF23" i="1"/>
  <c r="BA23" i="1"/>
  <c r="AY23" i="1"/>
  <c r="AX23" i="1"/>
  <c r="AW23" i="1"/>
  <c r="AV23" i="1"/>
  <c r="AL23" i="1"/>
  <c r="AJ23" i="1"/>
  <c r="AI23" i="1"/>
  <c r="AG23" i="1"/>
  <c r="AE23" i="1"/>
  <c r="Q23" i="1"/>
  <c r="P23" i="1"/>
  <c r="J23" i="1"/>
  <c r="CJ22" i="1"/>
  <c r="CG22" i="1"/>
  <c r="CF22" i="1"/>
  <c r="BX22" i="1"/>
  <c r="BZ22" i="1" s="1"/>
  <c r="CB22" i="1" s="1"/>
  <c r="CI22" i="1" s="1"/>
  <c r="BU22" i="1"/>
  <c r="BS22" i="1"/>
  <c r="BN22" i="1"/>
  <c r="BM22" i="1"/>
  <c r="BL22" i="1"/>
  <c r="BK22" i="1"/>
  <c r="BH22" i="1"/>
  <c r="BG22" i="1"/>
  <c r="BF22" i="1"/>
  <c r="BA22" i="1"/>
  <c r="AY22" i="1"/>
  <c r="AX22" i="1"/>
  <c r="AW22" i="1"/>
  <c r="AV22" i="1"/>
  <c r="AN22" i="1"/>
  <c r="AM22" i="1"/>
  <c r="AL22" i="1"/>
  <c r="AJ22" i="1"/>
  <c r="AI22" i="1"/>
  <c r="AG22" i="1"/>
  <c r="AF22" i="1"/>
  <c r="AE22" i="1"/>
  <c r="Q22" i="1"/>
  <c r="P22" i="1"/>
  <c r="N22" i="1"/>
  <c r="M22" i="1"/>
  <c r="CJ21" i="1"/>
  <c r="CG21" i="1"/>
  <c r="CF21" i="1"/>
  <c r="BX21" i="1"/>
  <c r="BZ21" i="1" s="1"/>
  <c r="CB21" i="1" s="1"/>
  <c r="CI21" i="1" s="1"/>
  <c r="BU21" i="1"/>
  <c r="BS21" i="1"/>
  <c r="BN21" i="1"/>
  <c r="BM21" i="1"/>
  <c r="BL21" i="1"/>
  <c r="BK21" i="1"/>
  <c r="BH21" i="1"/>
  <c r="BG21" i="1"/>
  <c r="BF21" i="1"/>
  <c r="BA21" i="1"/>
  <c r="AY21" i="1"/>
  <c r="AX21" i="1"/>
  <c r="AW21" i="1"/>
  <c r="AV21" i="1"/>
  <c r="AN21" i="1"/>
  <c r="AM21" i="1"/>
  <c r="AL21" i="1"/>
  <c r="AJ21" i="1"/>
  <c r="AI21" i="1"/>
  <c r="AG21" i="1"/>
  <c r="AF21" i="1"/>
  <c r="AE21" i="1"/>
  <c r="Q21" i="1"/>
  <c r="P21" i="1"/>
  <c r="N21" i="1"/>
  <c r="M21" i="1"/>
  <c r="CJ20" i="1"/>
  <c r="CG20" i="1"/>
  <c r="CF20" i="1"/>
  <c r="BX20" i="1"/>
  <c r="BZ20" i="1" s="1"/>
  <c r="CB20" i="1" s="1"/>
  <c r="CI20" i="1" s="1"/>
  <c r="BU20" i="1"/>
  <c r="BS20" i="1"/>
  <c r="BN20" i="1"/>
  <c r="BM20" i="1"/>
  <c r="BL20" i="1"/>
  <c r="BK20" i="1"/>
  <c r="BH20" i="1"/>
  <c r="BG20" i="1"/>
  <c r="BF20" i="1"/>
  <c r="BA20" i="1"/>
  <c r="AY20" i="1"/>
  <c r="AX20" i="1"/>
  <c r="AW20" i="1"/>
  <c r="AV20" i="1"/>
  <c r="AN20" i="1"/>
  <c r="AM20" i="1"/>
  <c r="AL20" i="1"/>
  <c r="AJ20" i="1"/>
  <c r="AI20" i="1"/>
  <c r="AG20" i="1"/>
  <c r="AF20" i="1"/>
  <c r="AE20" i="1"/>
  <c r="Q20" i="1"/>
  <c r="P20" i="1"/>
  <c r="J20" i="1"/>
  <c r="CJ19" i="1"/>
  <c r="CG19" i="1"/>
  <c r="CF19" i="1"/>
  <c r="BX19" i="1"/>
  <c r="BZ19" i="1" s="1"/>
  <c r="CB19" i="1" s="1"/>
  <c r="CI19" i="1" s="1"/>
  <c r="BU19" i="1"/>
  <c r="BS19" i="1"/>
  <c r="BN19" i="1"/>
  <c r="BM19" i="1"/>
  <c r="BL19" i="1"/>
  <c r="BK19" i="1"/>
  <c r="BH19" i="1"/>
  <c r="BG19" i="1"/>
  <c r="BF19" i="1"/>
  <c r="BA19" i="1"/>
  <c r="AY19" i="1"/>
  <c r="AX19" i="1"/>
  <c r="AW19" i="1"/>
  <c r="AV19" i="1"/>
  <c r="AN19" i="1"/>
  <c r="AM19" i="1"/>
  <c r="AL19" i="1"/>
  <c r="AJ19" i="1"/>
  <c r="AI19" i="1"/>
  <c r="AG19" i="1"/>
  <c r="AF19" i="1"/>
  <c r="AE19" i="1"/>
  <c r="Q19" i="1"/>
  <c r="P19" i="1"/>
  <c r="J19" i="1"/>
  <c r="CJ18" i="1"/>
  <c r="CG18" i="1"/>
  <c r="CF18" i="1"/>
  <c r="BX18" i="1"/>
  <c r="BZ18" i="1" s="1"/>
  <c r="CB18" i="1" s="1"/>
  <c r="CI18" i="1" s="1"/>
  <c r="BU18" i="1"/>
  <c r="BS18" i="1"/>
  <c r="BN18" i="1"/>
  <c r="BM18" i="1"/>
  <c r="BL18" i="1"/>
  <c r="BK18" i="1"/>
  <c r="BH18" i="1"/>
  <c r="BG18" i="1"/>
  <c r="BF18" i="1"/>
  <c r="BA18" i="1"/>
  <c r="AY18" i="1"/>
  <c r="AX18" i="1"/>
  <c r="AW18" i="1"/>
  <c r="AV18" i="1"/>
  <c r="AN18" i="1"/>
  <c r="AM18" i="1"/>
  <c r="AL18" i="1"/>
  <c r="AJ18" i="1"/>
  <c r="AI18" i="1"/>
  <c r="AG18" i="1"/>
  <c r="AF18" i="1"/>
  <c r="AE18" i="1"/>
  <c r="Q18" i="1"/>
  <c r="P18" i="1"/>
  <c r="J18" i="1"/>
  <c r="CJ17" i="1"/>
  <c r="CG17" i="1"/>
  <c r="CF17" i="1"/>
  <c r="BX17" i="1"/>
  <c r="BZ17" i="1" s="1"/>
  <c r="CB17" i="1" s="1"/>
  <c r="CI17" i="1" s="1"/>
  <c r="BU17" i="1"/>
  <c r="BS17" i="1"/>
  <c r="BN17" i="1"/>
  <c r="BM17" i="1"/>
  <c r="BL17" i="1"/>
  <c r="BK17" i="1"/>
  <c r="BH17" i="1"/>
  <c r="BG17" i="1"/>
  <c r="BF17" i="1"/>
  <c r="BA17" i="1"/>
  <c r="AY17" i="1"/>
  <c r="AX17" i="1"/>
  <c r="AW17" i="1"/>
  <c r="AV17" i="1"/>
  <c r="AN17" i="1"/>
  <c r="AM17" i="1"/>
  <c r="AL17" i="1"/>
  <c r="AJ17" i="1"/>
  <c r="AI17" i="1"/>
  <c r="AG17" i="1"/>
  <c r="AF17" i="1"/>
  <c r="AE17" i="1"/>
  <c r="Q17" i="1"/>
  <c r="P17" i="1"/>
  <c r="J17" i="1"/>
  <c r="CJ16" i="1"/>
  <c r="CG16" i="1"/>
  <c r="CF16" i="1"/>
  <c r="BX16" i="1"/>
  <c r="BZ16" i="1" s="1"/>
  <c r="CB16" i="1" s="1"/>
  <c r="CI16" i="1" s="1"/>
  <c r="BU16" i="1"/>
  <c r="BS16" i="1"/>
  <c r="BN16" i="1"/>
  <c r="BM16" i="1"/>
  <c r="BL16" i="1"/>
  <c r="BK16" i="1"/>
  <c r="BH16" i="1"/>
  <c r="BG16" i="1"/>
  <c r="BF16" i="1"/>
  <c r="BA16" i="1"/>
  <c r="AY16" i="1"/>
  <c r="AX16" i="1"/>
  <c r="AW16" i="1"/>
  <c r="AV16" i="1"/>
  <c r="AN16" i="1"/>
  <c r="AM16" i="1"/>
  <c r="AL16" i="1"/>
  <c r="AJ16" i="1"/>
  <c r="AI16" i="1"/>
  <c r="AG16" i="1"/>
  <c r="AF16" i="1"/>
  <c r="AE16" i="1"/>
  <c r="Q16" i="1"/>
  <c r="P16" i="1"/>
  <c r="J16" i="1"/>
  <c r="CJ15" i="1"/>
  <c r="CG15" i="1"/>
  <c r="CF15" i="1"/>
  <c r="BX15" i="1"/>
  <c r="BZ15" i="1" s="1"/>
  <c r="CB15" i="1" s="1"/>
  <c r="CI15" i="1" s="1"/>
  <c r="BU15" i="1"/>
  <c r="BS15" i="1"/>
  <c r="BN15" i="1"/>
  <c r="BM15" i="1"/>
  <c r="BL15" i="1"/>
  <c r="BK15" i="1"/>
  <c r="BH15" i="1"/>
  <c r="BG15" i="1"/>
  <c r="BF15" i="1"/>
  <c r="BA15" i="1"/>
  <c r="AY15" i="1"/>
  <c r="AX15" i="1"/>
  <c r="AW15" i="1"/>
  <c r="AV15" i="1"/>
  <c r="AN15" i="1"/>
  <c r="AM15" i="1"/>
  <c r="AL15" i="1"/>
  <c r="AJ15" i="1"/>
  <c r="AI15" i="1"/>
  <c r="AG15" i="1"/>
  <c r="AF15" i="1"/>
  <c r="AE15" i="1"/>
  <c r="Q15" i="1"/>
  <c r="P15" i="1"/>
  <c r="J15" i="1"/>
  <c r="CJ14" i="1"/>
  <c r="CG14" i="1"/>
  <c r="CF14" i="1"/>
  <c r="BX14" i="1"/>
  <c r="BZ14" i="1" s="1"/>
  <c r="CB14" i="1" s="1"/>
  <c r="CI14" i="1" s="1"/>
  <c r="BU14" i="1"/>
  <c r="BS14" i="1"/>
  <c r="BN14" i="1"/>
  <c r="BM14" i="1"/>
  <c r="BL14" i="1"/>
  <c r="BK14" i="1"/>
  <c r="BH14" i="1"/>
  <c r="BG14" i="1"/>
  <c r="BF14" i="1"/>
  <c r="BA14" i="1"/>
  <c r="AY14" i="1"/>
  <c r="AX14" i="1"/>
  <c r="AW14" i="1"/>
  <c r="AV14" i="1"/>
  <c r="AN14" i="1"/>
  <c r="AM14" i="1"/>
  <c r="AL14" i="1"/>
  <c r="AJ14" i="1"/>
  <c r="AI14" i="1"/>
  <c r="AG14" i="1"/>
  <c r="AF14" i="1"/>
  <c r="AE14" i="1"/>
  <c r="Q14" i="1"/>
  <c r="P14" i="1"/>
  <c r="J14" i="1"/>
  <c r="CJ13" i="1"/>
  <c r="CG13" i="1"/>
  <c r="CF13" i="1"/>
  <c r="BX13" i="1"/>
  <c r="BZ13" i="1" s="1"/>
  <c r="CB13" i="1" s="1"/>
  <c r="CI13" i="1" s="1"/>
  <c r="BU13" i="1"/>
  <c r="BS13" i="1"/>
  <c r="BN13" i="1"/>
  <c r="BM13" i="1"/>
  <c r="BL13" i="1"/>
  <c r="BK13" i="1"/>
  <c r="BH13" i="1"/>
  <c r="BG13" i="1"/>
  <c r="BF13" i="1"/>
  <c r="BA13" i="1"/>
  <c r="AY13" i="1"/>
  <c r="AX13" i="1"/>
  <c r="AW13" i="1"/>
  <c r="AV13" i="1"/>
  <c r="AN13" i="1"/>
  <c r="AM13" i="1"/>
  <c r="AL13" i="1"/>
  <c r="AJ13" i="1"/>
  <c r="AI13" i="1"/>
  <c r="AG13" i="1"/>
  <c r="AF13" i="1"/>
  <c r="AE13" i="1"/>
  <c r="Q13" i="1"/>
  <c r="P13" i="1"/>
  <c r="J13" i="1"/>
  <c r="CJ12" i="1"/>
  <c r="CG12" i="1"/>
  <c r="CF12" i="1"/>
  <c r="BX12" i="1"/>
  <c r="BZ12" i="1" s="1"/>
  <c r="CB12" i="1" s="1"/>
  <c r="CI12" i="1" s="1"/>
  <c r="BU12" i="1"/>
  <c r="BS12" i="1"/>
  <c r="BN12" i="1"/>
  <c r="BM12" i="1"/>
  <c r="BL12" i="1"/>
  <c r="BK12" i="1"/>
  <c r="BH12" i="1"/>
  <c r="BG12" i="1"/>
  <c r="BF12" i="1"/>
  <c r="BA12" i="1"/>
  <c r="AY12" i="1"/>
  <c r="AX12" i="1"/>
  <c r="AW12" i="1"/>
  <c r="AV12" i="1"/>
  <c r="AN12" i="1"/>
  <c r="AM12" i="1"/>
  <c r="AL12" i="1"/>
  <c r="AJ12" i="1"/>
  <c r="AI12" i="1"/>
  <c r="AG12" i="1"/>
  <c r="AF12" i="1"/>
  <c r="AE12" i="1"/>
  <c r="Q12" i="1"/>
  <c r="P12" i="1"/>
  <c r="J12" i="1"/>
  <c r="CJ11" i="1"/>
  <c r="CG11" i="1"/>
  <c r="CF11" i="1"/>
  <c r="BX11" i="1"/>
  <c r="BZ11" i="1" s="1"/>
  <c r="CB11" i="1" s="1"/>
  <c r="CI11" i="1" s="1"/>
  <c r="BU11" i="1"/>
  <c r="BS11" i="1"/>
  <c r="BN11" i="1"/>
  <c r="BM11" i="1"/>
  <c r="BL11" i="1"/>
  <c r="BK11" i="1"/>
  <c r="BH11" i="1"/>
  <c r="BG11" i="1"/>
  <c r="BF11" i="1"/>
  <c r="BA11" i="1"/>
  <c r="AY11" i="1"/>
  <c r="AX11" i="1"/>
  <c r="AW11" i="1"/>
  <c r="AV11" i="1"/>
  <c r="AN11" i="1"/>
  <c r="AM11" i="1"/>
  <c r="AL11" i="1"/>
  <c r="AJ11" i="1"/>
  <c r="AI11" i="1"/>
  <c r="AG11" i="1"/>
  <c r="AF11" i="1"/>
  <c r="AE11" i="1"/>
  <c r="Q11" i="1"/>
  <c r="P11" i="1"/>
  <c r="J11" i="1"/>
  <c r="CJ10" i="1"/>
  <c r="CG10" i="1"/>
  <c r="CF10" i="1"/>
  <c r="BX10" i="1"/>
  <c r="BZ10" i="1" s="1"/>
  <c r="CB10" i="1" s="1"/>
  <c r="CI10" i="1" s="1"/>
  <c r="BU10" i="1"/>
  <c r="BS10" i="1"/>
  <c r="BN10" i="1"/>
  <c r="BM10" i="1"/>
  <c r="BL10" i="1"/>
  <c r="BK10" i="1"/>
  <c r="BH10" i="1"/>
  <c r="BG10" i="1"/>
  <c r="BF10" i="1"/>
  <c r="BA10" i="1"/>
  <c r="AY10" i="1"/>
  <c r="AX10" i="1"/>
  <c r="AW10" i="1"/>
  <c r="AV10" i="1"/>
  <c r="AN10" i="1"/>
  <c r="AM10" i="1"/>
  <c r="AL10" i="1"/>
  <c r="AJ10" i="1"/>
  <c r="AI10" i="1"/>
  <c r="AG10" i="1"/>
  <c r="AF10" i="1"/>
  <c r="AE10" i="1"/>
  <c r="Q10" i="1"/>
  <c r="P10" i="1"/>
  <c r="J10" i="1"/>
  <c r="CJ9" i="1"/>
  <c r="CG9" i="1"/>
  <c r="CF9" i="1"/>
  <c r="BX9" i="1"/>
  <c r="BU9" i="1"/>
  <c r="BS9" i="1"/>
  <c r="BN9" i="1"/>
  <c r="BM9" i="1"/>
  <c r="BL9" i="1"/>
  <c r="BK9" i="1"/>
  <c r="BH9" i="1"/>
  <c r="BG9" i="1"/>
  <c r="BF9" i="1"/>
  <c r="BA9" i="1"/>
  <c r="AY9" i="1"/>
  <c r="AX9" i="1"/>
  <c r="AW9" i="1"/>
  <c r="AV9" i="1"/>
  <c r="AN9" i="1"/>
  <c r="AM9" i="1"/>
  <c r="AL9" i="1"/>
  <c r="AJ9" i="1"/>
  <c r="AI9" i="1"/>
  <c r="AG9" i="1"/>
  <c r="AF9" i="1"/>
  <c r="AE9" i="1"/>
  <c r="Q9" i="1"/>
  <c r="P9" i="1"/>
  <c r="J9" i="1"/>
  <c r="CJ8" i="1"/>
  <c r="CG8" i="1"/>
  <c r="CF8" i="1"/>
  <c r="BX8" i="1"/>
  <c r="BZ8" i="1" s="1"/>
  <c r="CB8" i="1" s="1"/>
  <c r="CI8" i="1" s="1"/>
  <c r="BU8" i="1"/>
  <c r="BS8" i="1"/>
  <c r="BN8" i="1"/>
  <c r="BM8" i="1"/>
  <c r="BL8" i="1"/>
  <c r="BK8" i="1"/>
  <c r="BH8" i="1"/>
  <c r="BG8" i="1"/>
  <c r="BF8" i="1"/>
  <c r="BA8" i="1"/>
  <c r="AY8" i="1"/>
  <c r="AX8" i="1"/>
  <c r="AW8" i="1"/>
  <c r="AV8" i="1"/>
  <c r="AN8" i="1"/>
  <c r="AM8" i="1"/>
  <c r="AL8" i="1"/>
  <c r="AJ8" i="1"/>
  <c r="AI8" i="1"/>
  <c r="AG8" i="1"/>
  <c r="AF8" i="1"/>
  <c r="AE8" i="1"/>
  <c r="Q8" i="1"/>
  <c r="P8" i="1"/>
  <c r="J8" i="1"/>
  <c r="CJ7" i="1"/>
  <c r="CG7" i="1"/>
  <c r="CF7" i="1"/>
  <c r="BX7" i="1"/>
  <c r="BU7" i="1"/>
  <c r="BS7" i="1"/>
  <c r="BN7" i="1"/>
  <c r="BM7" i="1"/>
  <c r="BL7" i="1"/>
  <c r="BK7" i="1"/>
  <c r="BH7" i="1"/>
  <c r="BG7" i="1"/>
  <c r="BF7" i="1"/>
  <c r="BA7" i="1"/>
  <c r="AY7" i="1"/>
  <c r="AX7" i="1"/>
  <c r="AW7" i="1"/>
  <c r="AV7" i="1"/>
  <c r="AN7" i="1"/>
  <c r="AM7" i="1"/>
  <c r="AL7" i="1"/>
  <c r="AJ7" i="1"/>
  <c r="AI7" i="1"/>
  <c r="AG7" i="1"/>
  <c r="AF7" i="1"/>
  <c r="AE7" i="1"/>
  <c r="Q7" i="1"/>
  <c r="P7" i="1"/>
  <c r="J7" i="1"/>
  <c r="CJ6" i="1"/>
  <c r="CG6" i="1"/>
  <c r="CF6" i="1"/>
  <c r="BX6" i="1"/>
  <c r="BZ6" i="1" s="1"/>
  <c r="CB6" i="1" s="1"/>
  <c r="CI6" i="1" s="1"/>
  <c r="BU6" i="1"/>
  <c r="BS6" i="1"/>
  <c r="BN6" i="1"/>
  <c r="BM6" i="1"/>
  <c r="BL6" i="1"/>
  <c r="BK6" i="1"/>
  <c r="BH6" i="1"/>
  <c r="BG6" i="1"/>
  <c r="BF6" i="1"/>
  <c r="BA6" i="1"/>
  <c r="AY6" i="1"/>
  <c r="AX6" i="1"/>
  <c r="AW6" i="1"/>
  <c r="AV6" i="1"/>
  <c r="AN6" i="1"/>
  <c r="AM6" i="1"/>
  <c r="AL6" i="1"/>
  <c r="AJ6" i="1"/>
  <c r="AI6" i="1"/>
  <c r="AG6" i="1"/>
  <c r="AF6" i="1"/>
  <c r="AE6" i="1"/>
  <c r="Q6" i="1"/>
  <c r="P6" i="1"/>
  <c r="J6" i="1"/>
  <c r="CJ5" i="1"/>
  <c r="CG5" i="1"/>
  <c r="CF5" i="1"/>
  <c r="BX5" i="1"/>
  <c r="BZ5" i="1" s="1"/>
  <c r="BU5" i="1"/>
  <c r="BS5" i="1"/>
  <c r="BN5" i="1"/>
  <c r="BM5" i="1"/>
  <c r="BL5" i="1"/>
  <c r="BK5" i="1"/>
  <c r="BH5" i="1"/>
  <c r="BG5" i="1"/>
  <c r="BF5" i="1"/>
  <c r="BA5" i="1"/>
  <c r="AY5" i="1"/>
  <c r="AX5" i="1"/>
  <c r="AW5" i="1"/>
  <c r="AV5" i="1"/>
  <c r="AN5" i="1"/>
  <c r="AM5" i="1"/>
  <c r="AL5" i="1"/>
  <c r="AJ5" i="1"/>
  <c r="AI5" i="1"/>
  <c r="AG5" i="1"/>
  <c r="AF5" i="1"/>
  <c r="AE5" i="1"/>
  <c r="Q5" i="1"/>
  <c r="P5" i="1"/>
  <c r="N5" i="1"/>
  <c r="J5" i="1"/>
  <c r="CJ4" i="1"/>
  <c r="CG4" i="1"/>
  <c r="CF4" i="1"/>
  <c r="BX4" i="1"/>
  <c r="BU4" i="1"/>
  <c r="BS4" i="1"/>
  <c r="BN4" i="1"/>
  <c r="BM4" i="1"/>
  <c r="BL4" i="1"/>
  <c r="BK4" i="1"/>
  <c r="BH4" i="1"/>
  <c r="BG4" i="1"/>
  <c r="BF4" i="1"/>
  <c r="BA4" i="1"/>
  <c r="AY4" i="1"/>
  <c r="AX4" i="1"/>
  <c r="AW4" i="1"/>
  <c r="AV4" i="1"/>
  <c r="AN4" i="1"/>
  <c r="AM4" i="1"/>
  <c r="AL4" i="1"/>
  <c r="AJ4" i="1"/>
  <c r="AI4" i="1"/>
  <c r="AG4" i="1"/>
  <c r="AF4" i="1"/>
  <c r="AE4" i="1"/>
  <c r="Q4" i="1"/>
  <c r="P4" i="1"/>
  <c r="J4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P38" i="11"/>
  <c r="I38" i="11"/>
  <c r="P37" i="11"/>
  <c r="P36" i="11"/>
  <c r="I36" i="11"/>
  <c r="P32" i="11"/>
  <c r="I32" i="11"/>
  <c r="P31" i="11"/>
  <c r="I31" i="11"/>
  <c r="P30" i="11"/>
  <c r="I30" i="11"/>
  <c r="M27" i="11"/>
  <c r="I27" i="11"/>
  <c r="P25" i="11"/>
  <c r="I25" i="11"/>
  <c r="P24" i="11"/>
  <c r="I24" i="11"/>
  <c r="P23" i="11"/>
  <c r="I23" i="11"/>
  <c r="P22" i="11"/>
  <c r="I22" i="11"/>
  <c r="P21" i="11"/>
  <c r="P8" i="11"/>
  <c r="I8" i="11"/>
  <c r="P7" i="11"/>
  <c r="I7" i="11"/>
  <c r="P6" i="11"/>
  <c r="I6" i="11"/>
  <c r="P5" i="11"/>
  <c r="I5" i="11"/>
  <c r="P4" i="11"/>
  <c r="I4" i="11"/>
  <c r="P3" i="11"/>
  <c r="P2" i="11"/>
  <c r="I2" i="11"/>
  <c r="B109" i="11" s="1"/>
  <c r="B2" i="20"/>
  <c r="A2" i="20"/>
  <c r="B1" i="20"/>
  <c r="B132" i="42"/>
  <c r="B134" i="42" s="1"/>
  <c r="B121" i="42"/>
  <c r="R102" i="42"/>
  <c r="Q102" i="42"/>
  <c r="P102" i="42"/>
  <c r="R101" i="42"/>
  <c r="Q101" i="42"/>
  <c r="L101" i="42"/>
  <c r="R100" i="42"/>
  <c r="Q100" i="42"/>
  <c r="L100" i="42"/>
  <c r="R99" i="42"/>
  <c r="Q99" i="42"/>
  <c r="P99" i="42"/>
  <c r="M99" i="42"/>
  <c r="O99" i="42" s="1"/>
  <c r="L99" i="42"/>
  <c r="N99" i="42" s="1"/>
  <c r="R98" i="42"/>
  <c r="Q98" i="42"/>
  <c r="EV95" i="20"/>
  <c r="EP97" i="42"/>
  <c r="R97" i="42"/>
  <c r="Q97" i="42"/>
  <c r="N97" i="42"/>
  <c r="S97" i="42" s="1"/>
  <c r="EV94" i="20"/>
  <c r="EP96" i="42"/>
  <c r="R96" i="42"/>
  <c r="Q96" i="42"/>
  <c r="N96" i="42"/>
  <c r="S96" i="42" s="1"/>
  <c r="R95" i="42"/>
  <c r="Q95" i="42"/>
  <c r="M95" i="42"/>
  <c r="O95" i="42" s="1"/>
  <c r="L95" i="42"/>
  <c r="N95" i="42" s="1"/>
  <c r="R94" i="42"/>
  <c r="Q94" i="42"/>
  <c r="K94" i="42"/>
  <c r="L94" i="42" s="1"/>
  <c r="N94" i="42" s="1"/>
  <c r="R93" i="42"/>
  <c r="Q93" i="42"/>
  <c r="K93" i="42"/>
  <c r="R92" i="42"/>
  <c r="Q92" i="42"/>
  <c r="K92" i="42"/>
  <c r="R91" i="42"/>
  <c r="Q91" i="42"/>
  <c r="K91" i="42"/>
  <c r="R87" i="42"/>
  <c r="Q87" i="42"/>
  <c r="K87" i="42"/>
  <c r="R86" i="42"/>
  <c r="Q86" i="42"/>
  <c r="K86" i="42"/>
  <c r="R85" i="42"/>
  <c r="Q85" i="42"/>
  <c r="K85" i="42"/>
  <c r="J82" i="42"/>
  <c r="R82" i="42" s="1"/>
  <c r="I82" i="42"/>
  <c r="R80" i="42"/>
  <c r="Q80" i="42"/>
  <c r="K80" i="42"/>
  <c r="R79" i="42"/>
  <c r="Q79" i="42"/>
  <c r="K79" i="42"/>
  <c r="R78" i="42"/>
  <c r="Q78" i="42"/>
  <c r="K78" i="42"/>
  <c r="R77" i="42"/>
  <c r="Q77" i="42"/>
  <c r="K77" i="42"/>
  <c r="R76" i="42"/>
  <c r="Q76" i="42"/>
  <c r="K76" i="42"/>
  <c r="R64" i="42"/>
  <c r="Q64" i="42"/>
  <c r="K64" i="42"/>
  <c r="R63" i="42"/>
  <c r="Q63" i="42"/>
  <c r="K63" i="42"/>
  <c r="R62" i="42"/>
  <c r="Q62" i="42"/>
  <c r="K62" i="42"/>
  <c r="R61" i="42"/>
  <c r="Q61" i="42"/>
  <c r="K61" i="42"/>
  <c r="R60" i="42"/>
  <c r="Q60" i="42"/>
  <c r="K60" i="42"/>
  <c r="R59" i="42"/>
  <c r="Q59" i="42"/>
  <c r="K59" i="42"/>
  <c r="R58" i="42"/>
  <c r="Q58" i="42"/>
  <c r="O58" i="42"/>
  <c r="K58" i="42"/>
  <c r="R57" i="42"/>
  <c r="Q57" i="42"/>
  <c r="K57" i="42"/>
  <c r="R56" i="42"/>
  <c r="Q56" i="42"/>
  <c r="K56" i="42"/>
  <c r="R55" i="42"/>
  <c r="Q55" i="42"/>
  <c r="L55" i="42"/>
  <c r="N55" i="42" s="1"/>
  <c r="R54" i="42"/>
  <c r="Q54" i="42"/>
  <c r="K54" i="42"/>
  <c r="R53" i="42"/>
  <c r="Q53" i="42"/>
  <c r="K53" i="42"/>
  <c r="R52" i="42"/>
  <c r="Q52" i="42"/>
  <c r="K52" i="42"/>
  <c r="R51" i="42"/>
  <c r="Q51" i="42"/>
  <c r="K51" i="42"/>
  <c r="R50" i="42"/>
  <c r="Q50" i="42"/>
  <c r="K50" i="42"/>
  <c r="R49" i="42"/>
  <c r="Q49" i="42"/>
  <c r="K49" i="42"/>
  <c r="L49" i="42" s="1"/>
  <c r="R48" i="42"/>
  <c r="Q48" i="42"/>
  <c r="K48" i="42"/>
  <c r="L48" i="42" s="1"/>
  <c r="R47" i="42"/>
  <c r="Q47" i="42"/>
  <c r="K47" i="42"/>
  <c r="R46" i="42"/>
  <c r="Q46" i="42"/>
  <c r="K46" i="42"/>
  <c r="R45" i="42"/>
  <c r="Q45" i="42"/>
  <c r="EV42" i="20"/>
  <c r="EP44" i="42"/>
  <c r="T44" i="42"/>
  <c r="R44" i="42"/>
  <c r="Q44" i="42"/>
  <c r="N44" i="42"/>
  <c r="S44" i="42" s="1"/>
  <c r="EV41" i="20"/>
  <c r="EP43" i="42"/>
  <c r="T43" i="42"/>
  <c r="R43" i="42"/>
  <c r="Q43" i="42"/>
  <c r="N43" i="42"/>
  <c r="S43" i="42" s="1"/>
  <c r="R42" i="42"/>
  <c r="Q42" i="42"/>
  <c r="N42" i="42"/>
  <c r="R41" i="42"/>
  <c r="Q41" i="42"/>
  <c r="K41" i="42"/>
  <c r="R40" i="42"/>
  <c r="Q40" i="42"/>
  <c r="K40" i="42"/>
  <c r="R39" i="42"/>
  <c r="Q39" i="42"/>
  <c r="K39" i="42"/>
  <c r="R38" i="42"/>
  <c r="Q38" i="42"/>
  <c r="K38" i="42"/>
  <c r="R34" i="42"/>
  <c r="Q34" i="42"/>
  <c r="K34" i="42"/>
  <c r="R33" i="42"/>
  <c r="Q33" i="42"/>
  <c r="K33" i="42"/>
  <c r="R32" i="42"/>
  <c r="Q32" i="42"/>
  <c r="K32" i="42"/>
  <c r="G29" i="42"/>
  <c r="F29" i="42"/>
  <c r="E29" i="42"/>
  <c r="D29" i="42"/>
  <c r="C29" i="42"/>
  <c r="B29" i="42"/>
  <c r="R27" i="42"/>
  <c r="Q27" i="42"/>
  <c r="K27" i="42"/>
  <c r="R26" i="42"/>
  <c r="Q26" i="42"/>
  <c r="K26" i="42"/>
  <c r="R25" i="42"/>
  <c r="Q25" i="42"/>
  <c r="K25" i="42"/>
  <c r="R24" i="42"/>
  <c r="Q24" i="42"/>
  <c r="K24" i="42"/>
  <c r="R23" i="42"/>
  <c r="Q23" i="42"/>
  <c r="K23" i="42"/>
  <c r="R11" i="42"/>
  <c r="Q11" i="42"/>
  <c r="P11" i="42"/>
  <c r="P64" i="42" s="1"/>
  <c r="K11" i="42"/>
  <c r="R10" i="42"/>
  <c r="Q10" i="42"/>
  <c r="P10" i="42"/>
  <c r="P63" i="42" s="1"/>
  <c r="K10" i="42"/>
  <c r="R9" i="42"/>
  <c r="Q9" i="42"/>
  <c r="P9" i="42"/>
  <c r="P62" i="42" s="1"/>
  <c r="K9" i="42"/>
  <c r="R8" i="42"/>
  <c r="Q8" i="42"/>
  <c r="P8" i="42"/>
  <c r="P61" i="42" s="1"/>
  <c r="K8" i="42"/>
  <c r="R7" i="42"/>
  <c r="Q7" i="42"/>
  <c r="K7" i="42"/>
  <c r="R6" i="42"/>
  <c r="Q6" i="42"/>
  <c r="P6" i="42"/>
  <c r="P59" i="42" s="1"/>
  <c r="K6" i="42"/>
  <c r="R5" i="42"/>
  <c r="Q5" i="42"/>
  <c r="O5" i="42"/>
  <c r="K5" i="42"/>
  <c r="R4" i="42"/>
  <c r="Q4" i="42"/>
  <c r="K4" i="42"/>
  <c r="GC2" i="42"/>
  <c r="FF1" i="20" s="1"/>
  <c r="GB2" i="42"/>
  <c r="FE1" i="20" s="1"/>
  <c r="GA2" i="42"/>
  <c r="FD1" i="20" s="1"/>
  <c r="FZ2" i="42"/>
  <c r="FC1" i="20" s="1"/>
  <c r="FY2" i="42"/>
  <c r="FB1" i="20" s="1"/>
  <c r="FU2" i="42"/>
  <c r="EX1" i="20" s="1"/>
  <c r="FT2" i="42"/>
  <c r="EW1" i="20" s="1"/>
  <c r="FS2" i="42"/>
  <c r="EV1" i="20" s="1"/>
  <c r="FN2" i="42"/>
  <c r="EQ1" i="20" s="1"/>
  <c r="FM2" i="42"/>
  <c r="EP1" i="20" s="1"/>
  <c r="FL2" i="42"/>
  <c r="EO1" i="20" s="1"/>
  <c r="FK2" i="42"/>
  <c r="EN1" i="20" s="1"/>
  <c r="FJ2" i="42"/>
  <c r="EM1" i="20" s="1"/>
  <c r="EW2" i="42"/>
  <c r="DZ1" i="20" s="1"/>
  <c r="EV2" i="42"/>
  <c r="DY1" i="20" s="1"/>
  <c r="EU2" i="42"/>
  <c r="DX1" i="20" s="1"/>
  <c r="ET2" i="42"/>
  <c r="DW1" i="20" s="1"/>
  <c r="ES2" i="42"/>
  <c r="DV1" i="20" s="1"/>
  <c r="ER2" i="42"/>
  <c r="DU1" i="20" s="1"/>
  <c r="EQ2" i="42"/>
  <c r="DT1" i="20" s="1"/>
  <c r="EK2" i="42"/>
  <c r="DQ1" i="20" s="1"/>
  <c r="EJ2" i="42"/>
  <c r="DP1" i="20" s="1"/>
  <c r="EI2" i="42"/>
  <c r="DO1" i="20" s="1"/>
  <c r="EH2" i="42"/>
  <c r="DN1" i="20" s="1"/>
  <c r="EF2" i="42"/>
  <c r="DL1" i="20" s="1"/>
  <c r="EE2" i="42"/>
  <c r="DK1" i="20" s="1"/>
  <c r="ED2" i="42"/>
  <c r="DJ1" i="20" s="1"/>
  <c r="EC2" i="42"/>
  <c r="DI1" i="20" s="1"/>
  <c r="EB2" i="42"/>
  <c r="DH1" i="20" s="1"/>
  <c r="EA2" i="42"/>
  <c r="DG1" i="20" s="1"/>
  <c r="DZ2" i="42"/>
  <c r="DF1" i="20" s="1"/>
  <c r="DY2" i="42"/>
  <c r="DE1" i="20" s="1"/>
  <c r="DX2" i="42"/>
  <c r="DD1" i="20" s="1"/>
  <c r="DW2" i="42"/>
  <c r="DC1" i="20" s="1"/>
  <c r="DV2" i="42"/>
  <c r="DB1" i="20" s="1"/>
  <c r="DU2" i="42"/>
  <c r="DA1" i="20" s="1"/>
  <c r="DT2" i="42"/>
  <c r="CZ1" i="20" s="1"/>
  <c r="DS2" i="42"/>
  <c r="CY1" i="20" s="1"/>
  <c r="DR2" i="42"/>
  <c r="CX1" i="20" s="1"/>
  <c r="DQ2" i="42"/>
  <c r="CW1" i="20" s="1"/>
  <c r="DP2" i="42"/>
  <c r="CV1" i="20" s="1"/>
  <c r="AA2" i="42"/>
  <c r="G1" i="20" s="1"/>
  <c r="EQ1" i="42"/>
  <c r="ER1" i="42" s="1"/>
  <c r="ES1" i="42" s="1"/>
  <c r="ET1" i="42" s="1"/>
  <c r="EU1" i="42" s="1"/>
  <c r="EV1" i="42" s="1"/>
  <c r="EW1" i="42" s="1"/>
  <c r="EX1" i="42" s="1"/>
  <c r="EY1" i="42" s="1"/>
  <c r="EZ1" i="42" s="1"/>
  <c r="FA1" i="42" s="1"/>
  <c r="FB1" i="42" s="1"/>
  <c r="FC1" i="42" s="1"/>
  <c r="FD1" i="42" s="1"/>
  <c r="FE1" i="42" s="1"/>
  <c r="FF1" i="42" s="1"/>
  <c r="FG1" i="42" s="1"/>
  <c r="FH1" i="42" s="1"/>
  <c r="FI1" i="42" s="1"/>
  <c r="FJ1" i="42" s="1"/>
  <c r="FK1" i="42" s="1"/>
  <c r="FL1" i="42" s="1"/>
  <c r="FM1" i="42" s="1"/>
  <c r="FN1" i="42" s="1"/>
  <c r="FO1" i="42" s="1"/>
  <c r="FP1" i="42" s="1"/>
  <c r="FQ1" i="42" s="1"/>
  <c r="FR1" i="42" s="1"/>
  <c r="FS1" i="42" s="1"/>
  <c r="FT1" i="42" s="1"/>
  <c r="FU1" i="42" s="1"/>
  <c r="FV1" i="42" s="1"/>
  <c r="FW1" i="42" s="1"/>
  <c r="FX1" i="42" s="1"/>
  <c r="FY1" i="42" s="1"/>
  <c r="FZ1" i="42" s="1"/>
  <c r="GA1" i="42" s="1"/>
  <c r="GB1" i="42" s="1"/>
  <c r="GC1" i="42" s="1"/>
  <c r="J117" i="3"/>
  <c r="I117" i="3"/>
  <c r="E117" i="3" s="1"/>
  <c r="H117" i="3"/>
  <c r="D117" i="3" s="1"/>
  <c r="I116" i="3"/>
  <c r="E116" i="3" s="1"/>
  <c r="H116" i="3"/>
  <c r="D116" i="3" s="1"/>
  <c r="J115" i="3"/>
  <c r="I115" i="3"/>
  <c r="E115" i="3" s="1"/>
  <c r="H115" i="3"/>
  <c r="D115" i="3" s="1"/>
  <c r="I114" i="3"/>
  <c r="H114" i="3"/>
  <c r="J113" i="3"/>
  <c r="I113" i="3"/>
  <c r="E113" i="3" s="1"/>
  <c r="I112" i="3"/>
  <c r="E112" i="3" s="1"/>
  <c r="H112" i="3"/>
  <c r="D112" i="3" s="1"/>
  <c r="I111" i="3"/>
  <c r="E111" i="3" s="1"/>
  <c r="H111" i="3"/>
  <c r="D111" i="3" s="1"/>
  <c r="I110" i="3"/>
  <c r="E110" i="3" s="1"/>
  <c r="H110" i="3"/>
  <c r="D110" i="3" s="1"/>
  <c r="I109" i="3"/>
  <c r="E109" i="3" s="1"/>
  <c r="H109" i="3"/>
  <c r="D109" i="3" s="1"/>
  <c r="J108" i="3"/>
  <c r="J107" i="3"/>
  <c r="I107" i="3"/>
  <c r="E107" i="3" s="1"/>
  <c r="J106" i="3"/>
  <c r="I106" i="3"/>
  <c r="E106" i="3" s="1"/>
  <c r="H106" i="3"/>
  <c r="D106" i="3" s="1"/>
  <c r="I102" i="3"/>
  <c r="E102" i="3" s="1"/>
  <c r="H102" i="3"/>
  <c r="D102" i="3" s="1"/>
  <c r="I101" i="3"/>
  <c r="E101" i="3" s="1"/>
  <c r="H101" i="3"/>
  <c r="D101" i="3" s="1"/>
  <c r="J100" i="3"/>
  <c r="I100" i="3"/>
  <c r="E100" i="3" s="1"/>
  <c r="H100" i="3"/>
  <c r="D100" i="3" s="1"/>
  <c r="J99" i="3"/>
  <c r="I99" i="3"/>
  <c r="E99" i="3" s="1"/>
  <c r="H99" i="3"/>
  <c r="D99" i="3" s="1"/>
  <c r="J98" i="3"/>
  <c r="J93" i="3"/>
  <c r="I93" i="3"/>
  <c r="E93" i="3" s="1"/>
  <c r="J92" i="3"/>
  <c r="I92" i="3"/>
  <c r="E92" i="3" s="1"/>
  <c r="J91" i="3"/>
  <c r="I91" i="3"/>
  <c r="E91" i="3" s="1"/>
  <c r="J90" i="3"/>
  <c r="I90" i="3"/>
  <c r="E90" i="3" s="1"/>
  <c r="J89" i="3"/>
  <c r="I89" i="3"/>
  <c r="E89" i="3" s="1"/>
  <c r="J77" i="3"/>
  <c r="J76" i="3"/>
  <c r="J75" i="3"/>
  <c r="J74" i="3"/>
  <c r="J73" i="3"/>
  <c r="E73" i="3"/>
  <c r="J72" i="3"/>
  <c r="J71" i="3"/>
  <c r="I71" i="3"/>
  <c r="E71" i="3" s="1"/>
  <c r="J70" i="3"/>
  <c r="I70" i="3"/>
  <c r="E70" i="3" s="1"/>
  <c r="H70" i="3"/>
  <c r="D70" i="3" s="1"/>
  <c r="J69" i="3"/>
  <c r="L69" i="3" s="1"/>
  <c r="M56" i="42" s="1"/>
  <c r="O56" i="42" s="1"/>
  <c r="I69" i="3"/>
  <c r="E69" i="3" s="1"/>
  <c r="H69" i="3"/>
  <c r="D69" i="3" s="1"/>
  <c r="L68" i="3"/>
  <c r="I67" i="3"/>
  <c r="E67" i="3" s="1"/>
  <c r="H67" i="3"/>
  <c r="D67" i="3" s="1"/>
  <c r="J66" i="3"/>
  <c r="I66" i="3"/>
  <c r="E66" i="3" s="1"/>
  <c r="H66" i="3"/>
  <c r="D66" i="3" s="1"/>
  <c r="J65" i="3"/>
  <c r="I65" i="3"/>
  <c r="E65" i="3" s="1"/>
  <c r="H65" i="3"/>
  <c r="D65" i="3" s="1"/>
  <c r="J64" i="3"/>
  <c r="J63" i="3"/>
  <c r="I63" i="3"/>
  <c r="E63" i="3" s="1"/>
  <c r="H63" i="3"/>
  <c r="D63" i="3" s="1"/>
  <c r="J62" i="3"/>
  <c r="I62" i="3"/>
  <c r="E62" i="3" s="1"/>
  <c r="H62" i="3"/>
  <c r="D62" i="3" s="1"/>
  <c r="J61" i="3"/>
  <c r="I61" i="3"/>
  <c r="E61" i="3" s="1"/>
  <c r="H61" i="3"/>
  <c r="D61" i="3" s="1"/>
  <c r="J60" i="3"/>
  <c r="I60" i="3"/>
  <c r="E60" i="3" s="1"/>
  <c r="H60" i="3"/>
  <c r="D60" i="3" s="1"/>
  <c r="J59" i="3"/>
  <c r="I59" i="3"/>
  <c r="E59" i="3" s="1"/>
  <c r="H59" i="3"/>
  <c r="D59" i="3" s="1"/>
  <c r="J58" i="3"/>
  <c r="I58" i="3"/>
  <c r="E58" i="3" s="1"/>
  <c r="J57" i="3"/>
  <c r="I57" i="3"/>
  <c r="E57" i="3" s="1"/>
  <c r="J56" i="3"/>
  <c r="I56" i="3"/>
  <c r="E56" i="3" s="1"/>
  <c r="H56" i="3"/>
  <c r="D56" i="3" s="1"/>
  <c r="J55" i="3"/>
  <c r="I55" i="3"/>
  <c r="E55" i="3" s="1"/>
  <c r="H55" i="3"/>
  <c r="D55" i="3" s="1"/>
  <c r="J54" i="3"/>
  <c r="J53" i="3"/>
  <c r="I53" i="3"/>
  <c r="E53" i="3" s="1"/>
  <c r="H53" i="3"/>
  <c r="D53" i="3" s="1"/>
  <c r="J52" i="3"/>
  <c r="I52" i="3"/>
  <c r="E52" i="3" s="1"/>
  <c r="H52" i="3"/>
  <c r="D52" i="3" s="1"/>
  <c r="J51" i="3"/>
  <c r="I51" i="3"/>
  <c r="E51" i="3" s="1"/>
  <c r="H51" i="3"/>
  <c r="D51" i="3" s="1"/>
  <c r="J50" i="3"/>
  <c r="I50" i="3"/>
  <c r="E50" i="3" s="1"/>
  <c r="H50" i="3"/>
  <c r="D50" i="3" s="1"/>
  <c r="J49" i="3"/>
  <c r="J48" i="3"/>
  <c r="I48" i="3"/>
  <c r="E48" i="3" s="1"/>
  <c r="H48" i="3"/>
  <c r="D48" i="3" s="1"/>
  <c r="J47" i="3"/>
  <c r="I47" i="3"/>
  <c r="E47" i="3" s="1"/>
  <c r="H47" i="3"/>
  <c r="D47" i="3" s="1"/>
  <c r="I46" i="3"/>
  <c r="E46" i="3" s="1"/>
  <c r="S45" i="3"/>
  <c r="I45" i="3"/>
  <c r="E45" i="3" s="1"/>
  <c r="H45" i="3"/>
  <c r="D45" i="3" s="1"/>
  <c r="S44" i="3"/>
  <c r="G111" i="3" s="1"/>
  <c r="C111" i="3" s="1"/>
  <c r="I44" i="3"/>
  <c r="E44" i="3" s="1"/>
  <c r="H44" i="3"/>
  <c r="D44" i="3" s="1"/>
  <c r="I43" i="3"/>
  <c r="E43" i="3" s="1"/>
  <c r="H43" i="3"/>
  <c r="D43" i="3" s="1"/>
  <c r="I42" i="3"/>
  <c r="E42" i="3" s="1"/>
  <c r="H42" i="3"/>
  <c r="D42" i="3" s="1"/>
  <c r="J41" i="3"/>
  <c r="J40" i="3"/>
  <c r="I40" i="3"/>
  <c r="E40" i="3" s="1"/>
  <c r="J39" i="3"/>
  <c r="I39" i="3"/>
  <c r="E39" i="3" s="1"/>
  <c r="H39" i="3"/>
  <c r="I35" i="3"/>
  <c r="E35" i="3" s="1"/>
  <c r="H35" i="3"/>
  <c r="D35" i="3" s="1"/>
  <c r="I34" i="3"/>
  <c r="E34" i="3" s="1"/>
  <c r="H34" i="3"/>
  <c r="D34" i="3" s="1"/>
  <c r="J33" i="3"/>
  <c r="I33" i="3"/>
  <c r="E33" i="3" s="1"/>
  <c r="H33" i="3"/>
  <c r="D33" i="3" s="1"/>
  <c r="J32" i="3"/>
  <c r="I32" i="3"/>
  <c r="E32" i="3" s="1"/>
  <c r="H32" i="3"/>
  <c r="D32" i="3" s="1"/>
  <c r="J31" i="3"/>
  <c r="J26" i="3"/>
  <c r="I26" i="3"/>
  <c r="E26" i="3" s="1"/>
  <c r="J25" i="3"/>
  <c r="I25" i="3"/>
  <c r="E25" i="3" s="1"/>
  <c r="J24" i="3"/>
  <c r="I24" i="3"/>
  <c r="E24" i="3" s="1"/>
  <c r="J23" i="3"/>
  <c r="I23" i="3"/>
  <c r="E23" i="3" s="1"/>
  <c r="J22" i="3"/>
  <c r="I22" i="3"/>
  <c r="E22" i="3" s="1"/>
  <c r="U10" i="3"/>
  <c r="T10" i="3"/>
  <c r="S10" i="3"/>
  <c r="J10" i="3"/>
  <c r="AC9" i="3"/>
  <c r="AB9" i="3"/>
  <c r="AA9" i="3"/>
  <c r="Z9" i="3"/>
  <c r="Y9" i="3"/>
  <c r="V9" i="3"/>
  <c r="U9" i="3"/>
  <c r="T9" i="3"/>
  <c r="S9" i="3"/>
  <c r="J9" i="3"/>
  <c r="AC8" i="3"/>
  <c r="AB8" i="3"/>
  <c r="AA8" i="3"/>
  <c r="Z8" i="3"/>
  <c r="Y8" i="3"/>
  <c r="V8" i="3"/>
  <c r="U8" i="3"/>
  <c r="T8" i="3"/>
  <c r="S8" i="3"/>
  <c r="J8" i="3"/>
  <c r="AC7" i="3"/>
  <c r="AB7" i="3"/>
  <c r="AA7" i="3"/>
  <c r="Z7" i="3"/>
  <c r="Y7" i="3"/>
  <c r="V7" i="3"/>
  <c r="U7" i="3"/>
  <c r="T7" i="3"/>
  <c r="S7" i="3"/>
  <c r="J7" i="3"/>
  <c r="AC6" i="3"/>
  <c r="AB6" i="3"/>
  <c r="AA6" i="3"/>
  <c r="Z6" i="3"/>
  <c r="Y6" i="3"/>
  <c r="J6" i="3"/>
  <c r="E6" i="3"/>
  <c r="AC5" i="3"/>
  <c r="AB5" i="3"/>
  <c r="AA5" i="3"/>
  <c r="Z5" i="3"/>
  <c r="Y5" i="3"/>
  <c r="V5" i="3"/>
  <c r="U5" i="3"/>
  <c r="T5" i="3"/>
  <c r="S5" i="3"/>
  <c r="J5" i="3"/>
  <c r="J4" i="3"/>
  <c r="I4" i="3"/>
  <c r="E4" i="3" s="1"/>
  <c r="J3" i="3"/>
  <c r="I3" i="3"/>
  <c r="E3" i="3" s="1"/>
  <c r="H3" i="3"/>
  <c r="D3" i="3" s="1"/>
  <c r="C41" i="9"/>
  <c r="C40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D4" i="9"/>
  <c r="F3" i="9"/>
  <c r="E3" i="9"/>
  <c r="D3" i="9"/>
  <c r="C3" i="9"/>
  <c r="T117" i="15"/>
  <c r="S117" i="15"/>
  <c r="R117" i="15"/>
  <c r="T116" i="15"/>
  <c r="S116" i="15"/>
  <c r="R116" i="15"/>
  <c r="T115" i="15"/>
  <c r="S115" i="15"/>
  <c r="R115" i="15"/>
  <c r="T114" i="15"/>
  <c r="S114" i="15"/>
  <c r="R114" i="15"/>
  <c r="T113" i="15"/>
  <c r="S113" i="15"/>
  <c r="R113" i="15"/>
  <c r="T112" i="15"/>
  <c r="S112" i="15"/>
  <c r="R112" i="15"/>
  <c r="T111" i="15"/>
  <c r="S111" i="15"/>
  <c r="R111" i="15"/>
  <c r="T110" i="15"/>
  <c r="S110" i="15"/>
  <c r="R110" i="15"/>
  <c r="T109" i="15"/>
  <c r="S109" i="15"/>
  <c r="R109" i="15"/>
  <c r="T108" i="15"/>
  <c r="S108" i="15"/>
  <c r="R108" i="15"/>
  <c r="T106" i="15"/>
  <c r="S106" i="15"/>
  <c r="R106" i="15"/>
  <c r="E106" i="15"/>
  <c r="D58" i="16" s="1"/>
  <c r="S57" i="3" s="1"/>
  <c r="T105" i="15"/>
  <c r="S105" i="15"/>
  <c r="R105" i="15"/>
  <c r="E105" i="15"/>
  <c r="E58" i="16" s="1"/>
  <c r="T104" i="15"/>
  <c r="S104" i="15"/>
  <c r="R104" i="15"/>
  <c r="T103" i="15"/>
  <c r="S103" i="15"/>
  <c r="R103" i="15"/>
  <c r="T102" i="15"/>
  <c r="S102" i="15"/>
  <c r="R102" i="15"/>
  <c r="T101" i="15"/>
  <c r="S101" i="15"/>
  <c r="R101" i="15"/>
  <c r="T100" i="15"/>
  <c r="S100" i="15"/>
  <c r="R100" i="15"/>
  <c r="T99" i="15"/>
  <c r="S99" i="15"/>
  <c r="R99" i="15"/>
  <c r="T98" i="15"/>
  <c r="S98" i="15"/>
  <c r="R98" i="15"/>
  <c r="E98" i="15"/>
  <c r="T97" i="15"/>
  <c r="S97" i="15"/>
  <c r="R97" i="15"/>
  <c r="T96" i="15"/>
  <c r="S96" i="15"/>
  <c r="R96" i="15"/>
  <c r="T95" i="15"/>
  <c r="S95" i="15"/>
  <c r="R95" i="15"/>
  <c r="T94" i="15"/>
  <c r="S94" i="15"/>
  <c r="R94" i="15"/>
  <c r="E94" i="15"/>
  <c r="D60" i="16" s="1"/>
  <c r="O44" i="1" s="1"/>
  <c r="T93" i="15"/>
  <c r="S93" i="15"/>
  <c r="R93" i="15"/>
  <c r="T92" i="15"/>
  <c r="S92" i="15"/>
  <c r="R92" i="15"/>
  <c r="T91" i="15"/>
  <c r="S91" i="15"/>
  <c r="R91" i="15"/>
  <c r="T90" i="15"/>
  <c r="S90" i="15"/>
  <c r="R90" i="15"/>
  <c r="T89" i="15"/>
  <c r="S89" i="15"/>
  <c r="R89" i="15"/>
  <c r="T88" i="15"/>
  <c r="S88" i="15"/>
  <c r="R88" i="15"/>
  <c r="T87" i="15"/>
  <c r="S87" i="15"/>
  <c r="R87" i="15"/>
  <c r="T86" i="15"/>
  <c r="S86" i="15"/>
  <c r="R86" i="15"/>
  <c r="T85" i="15"/>
  <c r="S85" i="15"/>
  <c r="R85" i="15"/>
  <c r="E85" i="15"/>
  <c r="E86" i="15" s="1"/>
  <c r="T84" i="15"/>
  <c r="S84" i="15"/>
  <c r="R84" i="15"/>
  <c r="T83" i="15"/>
  <c r="S83" i="15"/>
  <c r="R83" i="15"/>
  <c r="T82" i="15"/>
  <c r="S82" i="15"/>
  <c r="R82" i="15"/>
  <c r="T81" i="15"/>
  <c r="S81" i="15"/>
  <c r="R81" i="15"/>
  <c r="T80" i="15"/>
  <c r="S80" i="15"/>
  <c r="R80" i="15"/>
  <c r="T79" i="15"/>
  <c r="S79" i="15"/>
  <c r="R79" i="15"/>
  <c r="T78" i="15"/>
  <c r="S78" i="15"/>
  <c r="R78" i="15"/>
  <c r="T77" i="15"/>
  <c r="S77" i="15"/>
  <c r="R77" i="15"/>
  <c r="T76" i="15"/>
  <c r="S76" i="15"/>
  <c r="R76" i="15"/>
  <c r="T75" i="15"/>
  <c r="S75" i="15"/>
  <c r="R75" i="15"/>
  <c r="T74" i="15"/>
  <c r="S74" i="15"/>
  <c r="R74" i="15"/>
  <c r="T73" i="15"/>
  <c r="S73" i="15"/>
  <c r="R73" i="15"/>
  <c r="E73" i="15"/>
  <c r="D59" i="16" s="1"/>
  <c r="S58" i="3" s="1"/>
  <c r="T72" i="15"/>
  <c r="S72" i="15"/>
  <c r="R72" i="15"/>
  <c r="E72" i="15"/>
  <c r="E59" i="16" s="1"/>
  <c r="O43" i="1" s="1"/>
  <c r="T71" i="15"/>
  <c r="S71" i="15"/>
  <c r="R71" i="15"/>
  <c r="T70" i="15"/>
  <c r="S70" i="15"/>
  <c r="R70" i="15"/>
  <c r="T69" i="15"/>
  <c r="S69" i="15"/>
  <c r="R69" i="15"/>
  <c r="T68" i="15"/>
  <c r="S68" i="15"/>
  <c r="R68" i="15"/>
  <c r="E68" i="15"/>
  <c r="E67" i="15" s="1"/>
  <c r="T67" i="15"/>
  <c r="S67" i="15"/>
  <c r="R67" i="15"/>
  <c r="T65" i="15"/>
  <c r="S65" i="15"/>
  <c r="R65" i="15"/>
  <c r="T64" i="15"/>
  <c r="S64" i="15"/>
  <c r="R64" i="15"/>
  <c r="T63" i="15"/>
  <c r="S63" i="15"/>
  <c r="R63" i="15"/>
  <c r="T62" i="15"/>
  <c r="S62" i="15"/>
  <c r="R62" i="15"/>
  <c r="T61" i="15"/>
  <c r="S61" i="15"/>
  <c r="R61" i="15"/>
  <c r="T60" i="15"/>
  <c r="S60" i="15"/>
  <c r="R60" i="15"/>
  <c r="T59" i="15"/>
  <c r="S59" i="15"/>
  <c r="R59" i="15"/>
  <c r="T58" i="15"/>
  <c r="S58" i="15"/>
  <c r="R58" i="15"/>
  <c r="T57" i="15"/>
  <c r="S57" i="15"/>
  <c r="R57" i="15"/>
  <c r="T56" i="15"/>
  <c r="S56" i="15"/>
  <c r="R56" i="15"/>
  <c r="T55" i="15"/>
  <c r="S55" i="15"/>
  <c r="R55" i="15"/>
  <c r="T54" i="15"/>
  <c r="S54" i="15"/>
  <c r="R54" i="15"/>
  <c r="T53" i="15"/>
  <c r="S53" i="15"/>
  <c r="R53" i="15"/>
  <c r="T52" i="15"/>
  <c r="S52" i="15"/>
  <c r="R52" i="15"/>
  <c r="T51" i="15"/>
  <c r="S51" i="15"/>
  <c r="R51" i="15"/>
  <c r="T50" i="15"/>
  <c r="S50" i="15"/>
  <c r="R50" i="15"/>
  <c r="T49" i="15"/>
  <c r="S49" i="15"/>
  <c r="R49" i="15"/>
  <c r="T48" i="15"/>
  <c r="S48" i="15"/>
  <c r="R48" i="15"/>
  <c r="T47" i="15"/>
  <c r="S47" i="15"/>
  <c r="R47" i="15"/>
  <c r="T46" i="15"/>
  <c r="S46" i="15"/>
  <c r="R46" i="15"/>
  <c r="T45" i="15"/>
  <c r="S45" i="15"/>
  <c r="R45" i="15"/>
  <c r="T44" i="15"/>
  <c r="S44" i="15"/>
  <c r="R44" i="15"/>
  <c r="T43" i="15"/>
  <c r="S43" i="15"/>
  <c r="R43" i="15"/>
  <c r="T42" i="15"/>
  <c r="S42" i="15"/>
  <c r="R42" i="15"/>
  <c r="T41" i="15"/>
  <c r="S41" i="15"/>
  <c r="R41" i="15"/>
  <c r="T40" i="15"/>
  <c r="S40" i="15"/>
  <c r="R40" i="15"/>
  <c r="T39" i="15"/>
  <c r="S39" i="15"/>
  <c r="R39" i="15"/>
  <c r="T38" i="15"/>
  <c r="S38" i="15"/>
  <c r="R38" i="15"/>
  <c r="T37" i="15"/>
  <c r="S37" i="15"/>
  <c r="R37" i="15"/>
  <c r="T36" i="15"/>
  <c r="S36" i="15"/>
  <c r="R36" i="15"/>
  <c r="T35" i="15"/>
  <c r="S35" i="15"/>
  <c r="R35" i="15"/>
  <c r="T34" i="15"/>
  <c r="S34" i="15"/>
  <c r="R34" i="15"/>
  <c r="T33" i="15"/>
  <c r="S33" i="15"/>
  <c r="R33" i="15"/>
  <c r="T32" i="15"/>
  <c r="S32" i="15"/>
  <c r="R32" i="15"/>
  <c r="T31" i="15"/>
  <c r="S31" i="15"/>
  <c r="R31" i="15"/>
  <c r="T30" i="15"/>
  <c r="S30" i="15"/>
  <c r="R30" i="15"/>
  <c r="T29" i="15"/>
  <c r="S29" i="15"/>
  <c r="R29" i="15"/>
  <c r="T28" i="15"/>
  <c r="S28" i="15"/>
  <c r="R28" i="15"/>
  <c r="E28" i="15"/>
  <c r="D54" i="16" s="1"/>
  <c r="T27" i="15"/>
  <c r="S27" i="15"/>
  <c r="R27" i="15"/>
  <c r="T26" i="15"/>
  <c r="R26" i="15"/>
  <c r="T25" i="15"/>
  <c r="S25" i="15"/>
  <c r="R25" i="15"/>
  <c r="T24" i="15"/>
  <c r="S24" i="15"/>
  <c r="R24" i="15"/>
  <c r="T23" i="15"/>
  <c r="S23" i="15"/>
  <c r="R23" i="15"/>
  <c r="B7" i="10" s="1"/>
  <c r="T22" i="15"/>
  <c r="S22" i="15"/>
  <c r="R22" i="15"/>
  <c r="T21" i="15"/>
  <c r="S21" i="15"/>
  <c r="R21" i="15"/>
  <c r="E21" i="15"/>
  <c r="E20" i="15" s="1"/>
  <c r="D72" i="16" s="1"/>
  <c r="S67" i="3" s="1"/>
  <c r="G67" i="3" s="1"/>
  <c r="C67" i="3" s="1"/>
  <c r="T20" i="15"/>
  <c r="S20" i="15"/>
  <c r="R20" i="15"/>
  <c r="T19" i="15"/>
  <c r="S19" i="15"/>
  <c r="R19" i="15"/>
  <c r="T18" i="15"/>
  <c r="S18" i="15"/>
  <c r="R18" i="15"/>
  <c r="T17" i="15"/>
  <c r="S17" i="15"/>
  <c r="R17" i="15"/>
  <c r="T15" i="15"/>
  <c r="S15" i="15"/>
  <c r="R15" i="15"/>
  <c r="T14" i="15"/>
  <c r="S14" i="15"/>
  <c r="R14" i="15"/>
  <c r="T13" i="15"/>
  <c r="S13" i="15"/>
  <c r="R13" i="15"/>
  <c r="T12" i="15"/>
  <c r="S12" i="15"/>
  <c r="R12" i="15"/>
  <c r="T11" i="15"/>
  <c r="S11" i="15"/>
  <c r="R11" i="15"/>
  <c r="T10" i="15"/>
  <c r="S10" i="15"/>
  <c r="R10" i="15"/>
  <c r="T9" i="15"/>
  <c r="S9" i="15"/>
  <c r="R9" i="15"/>
  <c r="E9" i="15"/>
  <c r="D51" i="16" s="1"/>
  <c r="T8" i="15"/>
  <c r="S8" i="15"/>
  <c r="R8" i="15"/>
  <c r="T7" i="15"/>
  <c r="S7" i="15"/>
  <c r="R7" i="15"/>
  <c r="E7" i="15"/>
  <c r="O11" i="1" s="1"/>
  <c r="O66" i="1" s="1"/>
  <c r="T6" i="15"/>
  <c r="S6" i="15"/>
  <c r="R6" i="15"/>
  <c r="T5" i="15"/>
  <c r="S5" i="15"/>
  <c r="R5" i="15"/>
  <c r="T4" i="15"/>
  <c r="S4" i="15"/>
  <c r="R4" i="15"/>
  <c r="T3" i="15"/>
  <c r="S3" i="15"/>
  <c r="R3" i="15"/>
  <c r="T2" i="15"/>
  <c r="S2" i="15"/>
  <c r="R2" i="15"/>
  <c r="D76" i="16"/>
  <c r="P101" i="42" s="1"/>
  <c r="D75" i="16"/>
  <c r="O89" i="1" s="1"/>
  <c r="D74" i="16"/>
  <c r="C53" i="9" s="1"/>
  <c r="D73" i="16"/>
  <c r="D70" i="16"/>
  <c r="S65" i="3" s="1"/>
  <c r="G69" i="16"/>
  <c r="F49" i="9" s="1"/>
  <c r="F69" i="16"/>
  <c r="O53" i="1" s="1"/>
  <c r="E69" i="16"/>
  <c r="D49" i="9" s="1"/>
  <c r="D69" i="16"/>
  <c r="D68" i="16"/>
  <c r="C46" i="9" s="1"/>
  <c r="D67" i="16"/>
  <c r="D66" i="16"/>
  <c r="O50" i="1" s="1"/>
  <c r="D65" i="16"/>
  <c r="D64" i="16"/>
  <c r="O48" i="1" s="1"/>
  <c r="B64" i="16"/>
  <c r="D63" i="16"/>
  <c r="O47" i="1" s="1"/>
  <c r="B63" i="16"/>
  <c r="D62" i="16"/>
  <c r="O46" i="1" s="1"/>
  <c r="D61" i="16"/>
  <c r="O45" i="1" s="1"/>
  <c r="D57" i="16"/>
  <c r="O41" i="1" s="1"/>
  <c r="D56" i="16"/>
  <c r="F55" i="16"/>
  <c r="F50" i="16"/>
  <c r="E50" i="16"/>
  <c r="T49" i="3" s="1"/>
  <c r="D50" i="16"/>
  <c r="S49" i="3" s="1"/>
  <c r="D49" i="16"/>
  <c r="S48" i="3" s="1"/>
  <c r="G48" i="3" s="1"/>
  <c r="C48" i="3" s="1"/>
  <c r="D48" i="16"/>
  <c r="O32" i="1" s="1"/>
  <c r="E47" i="16"/>
  <c r="T46" i="3" s="1"/>
  <c r="D47" i="16"/>
  <c r="P45" i="42" s="1"/>
  <c r="P98" i="42" s="1"/>
  <c r="D44" i="16"/>
  <c r="D43" i="16"/>
  <c r="P41" i="42" s="1"/>
  <c r="P94" i="42" s="1"/>
  <c r="F42" i="16"/>
  <c r="E42" i="16"/>
  <c r="T41" i="3" s="1"/>
  <c r="D42" i="16"/>
  <c r="S41" i="3" s="1"/>
  <c r="C42" i="16"/>
  <c r="O25" i="1" s="1"/>
  <c r="O80" i="1" s="1"/>
  <c r="E41" i="16"/>
  <c r="T40" i="3" s="1"/>
  <c r="D41" i="16"/>
  <c r="S40" i="3" s="1"/>
  <c r="D40" i="16"/>
  <c r="S39" i="3" s="1"/>
  <c r="G106" i="3" s="1"/>
  <c r="C106" i="3" s="1"/>
  <c r="D36" i="16"/>
  <c r="O22" i="1" s="1"/>
  <c r="O77" i="1" s="1"/>
  <c r="D35" i="16"/>
  <c r="D34" i="16"/>
  <c r="P34" i="42" s="1"/>
  <c r="P87" i="42" s="1"/>
  <c r="D33" i="16"/>
  <c r="P33" i="42" s="1"/>
  <c r="P86" i="42" s="1"/>
  <c r="F32" i="16"/>
  <c r="E32" i="16"/>
  <c r="T31" i="3" s="1"/>
  <c r="D32" i="16"/>
  <c r="S31" i="3" s="1"/>
  <c r="E29" i="16"/>
  <c r="P29" i="42" s="1"/>
  <c r="P82" i="42" s="1"/>
  <c r="D29" i="16"/>
  <c r="S28" i="3" s="1"/>
  <c r="E27" i="16"/>
  <c r="O10" i="1" s="1"/>
  <c r="O65" i="1" s="1"/>
  <c r="D27" i="16"/>
  <c r="S26" i="3" s="1"/>
  <c r="E26" i="16"/>
  <c r="D23" i="9" s="1"/>
  <c r="D26" i="16"/>
  <c r="S25" i="3" s="1"/>
  <c r="E25" i="16"/>
  <c r="T24" i="3" s="1"/>
  <c r="H24" i="3" s="1"/>
  <c r="D24" i="3" s="1"/>
  <c r="D25" i="16"/>
  <c r="C22" i="9" s="1"/>
  <c r="E24" i="16"/>
  <c r="O7" i="1" s="1"/>
  <c r="O62" i="1" s="1"/>
  <c r="D24" i="16"/>
  <c r="S23" i="3" s="1"/>
  <c r="E23" i="16"/>
  <c r="T22" i="3" s="1"/>
  <c r="H22" i="3" s="1"/>
  <c r="D22" i="3" s="1"/>
  <c r="D23" i="16"/>
  <c r="S22" i="3" s="1"/>
  <c r="E5" i="16"/>
  <c r="O5" i="1" s="1"/>
  <c r="O60" i="1" s="1"/>
  <c r="D5" i="16"/>
  <c r="C2" i="9" s="1"/>
  <c r="D4" i="16"/>
  <c r="O4" i="1" s="1"/>
  <c r="FB95" i="20"/>
  <c r="FB42" i="20"/>
  <c r="FB94" i="20"/>
  <c r="FD95" i="20"/>
  <c r="FB41" i="20"/>
  <c r="O15" i="1"/>
  <c r="O70" i="1" s="1"/>
  <c r="O17" i="1"/>
  <c r="O72" i="1" s="1"/>
  <c r="O14" i="1"/>
  <c r="O69" i="1" s="1"/>
  <c r="O19" i="1"/>
  <c r="O74" i="1" s="1"/>
  <c r="O13" i="1"/>
  <c r="O68" i="1" s="1"/>
  <c r="O49" i="1"/>
  <c r="O12" i="1"/>
  <c r="O67" i="1" s="1"/>
  <c r="FD42" i="20"/>
  <c r="FD94" i="20"/>
  <c r="FD41" i="20"/>
  <c r="K13" i="1"/>
  <c r="M13" i="1" s="1"/>
  <c r="K69" i="1"/>
  <c r="M69" i="1" s="1"/>
  <c r="K11" i="1"/>
  <c r="M11" i="1" s="1"/>
  <c r="L70" i="1"/>
  <c r="N70" i="1" s="1"/>
  <c r="K68" i="1"/>
  <c r="M68" i="1" s="1"/>
  <c r="K72" i="1"/>
  <c r="M72" i="1" s="1"/>
  <c r="L72" i="1"/>
  <c r="N72" i="1" s="1"/>
  <c r="K66" i="1"/>
  <c r="M66" i="1" s="1"/>
  <c r="L68" i="1"/>
  <c r="N68" i="1" s="1"/>
  <c r="K70" i="1"/>
  <c r="M70" i="1" s="1"/>
  <c r="L69" i="1"/>
  <c r="N69" i="1" s="1"/>
  <c r="K74" i="1"/>
  <c r="M74" i="1" s="1"/>
  <c r="L74" i="1"/>
  <c r="N74" i="1" s="1"/>
  <c r="K19" i="1"/>
  <c r="M19" i="1" s="1"/>
  <c r="L19" i="1"/>
  <c r="N19" i="1" s="1"/>
  <c r="L67" i="1"/>
  <c r="N67" i="1" s="1"/>
  <c r="K67" i="1"/>
  <c r="M67" i="1" s="1"/>
  <c r="L14" i="1"/>
  <c r="N14" i="1" s="1"/>
  <c r="L12" i="1"/>
  <c r="N12" i="1" s="1"/>
  <c r="K12" i="1"/>
  <c r="M12" i="1" s="1"/>
  <c r="L66" i="1"/>
  <c r="N66" i="1" s="1"/>
  <c r="L13" i="1"/>
  <c r="N13" i="1" s="1"/>
  <c r="L11" i="1"/>
  <c r="N11" i="1" s="1"/>
  <c r="K14" i="1"/>
  <c r="M14" i="1" s="1"/>
  <c r="K15" i="1"/>
  <c r="M15" i="1" s="1"/>
  <c r="L15" i="1"/>
  <c r="N15" i="1" s="1"/>
  <c r="K17" i="1"/>
  <c r="M17" i="1" s="1"/>
  <c r="L17" i="1"/>
  <c r="N17" i="1" s="1"/>
  <c r="I79" i="3"/>
  <c r="E79" i="3" s="1"/>
  <c r="H103" i="3"/>
  <c r="CR111" i="42" l="1"/>
  <c r="FX111" i="42"/>
  <c r="FI111" i="42"/>
  <c r="CU111" i="42"/>
  <c r="CT111" i="42"/>
  <c r="B106" i="11"/>
  <c r="G39" i="3"/>
  <c r="C39" i="3" s="1"/>
  <c r="H89" i="3"/>
  <c r="D89" i="3" s="1"/>
  <c r="V46" i="1"/>
  <c r="B117" i="11"/>
  <c r="EG111" i="42"/>
  <c r="B115" i="11"/>
  <c r="B104" i="11"/>
  <c r="G87" i="3"/>
  <c r="C87" i="3" s="1"/>
  <c r="H81" i="3"/>
  <c r="D81" i="3" s="1"/>
  <c r="G20" i="3"/>
  <c r="C20" i="3" s="1"/>
  <c r="P25" i="42"/>
  <c r="P97" i="42" s="1"/>
  <c r="S47" i="3"/>
  <c r="G114" i="3" s="1"/>
  <c r="T26" i="3"/>
  <c r="H26" i="3" s="1"/>
  <c r="P23" i="42"/>
  <c r="P76" i="42" s="1"/>
  <c r="S71" i="3"/>
  <c r="G117" i="3" s="1"/>
  <c r="C117" i="3" s="1"/>
  <c r="G15" i="3"/>
  <c r="C15" i="3" s="1"/>
  <c r="H11" i="3"/>
  <c r="D11" i="3" s="1"/>
  <c r="H12" i="3"/>
  <c r="D12" i="3" s="1"/>
  <c r="G94" i="3"/>
  <c r="C94" i="3" s="1"/>
  <c r="T28" i="3"/>
  <c r="H95" i="3" s="1"/>
  <c r="D95" i="3" s="1"/>
  <c r="H18" i="3"/>
  <c r="D18" i="3" s="1"/>
  <c r="U54" i="1"/>
  <c r="G96" i="3"/>
  <c r="C96" i="3" s="1"/>
  <c r="I13" i="3"/>
  <c r="E13" i="3" s="1"/>
  <c r="H72" i="3"/>
  <c r="D72" i="3" s="1"/>
  <c r="H8" i="3"/>
  <c r="D8" i="3" s="1"/>
  <c r="H77" i="3"/>
  <c r="D77" i="3" s="1"/>
  <c r="I17" i="3"/>
  <c r="E17" i="3" s="1"/>
  <c r="G97" i="3"/>
  <c r="C97" i="3" s="1"/>
  <c r="S28" i="1"/>
  <c r="M55" i="42"/>
  <c r="O55" i="42" s="1"/>
  <c r="C4" i="9"/>
  <c r="EZ111" i="42"/>
  <c r="GB111" i="42"/>
  <c r="P42" i="42"/>
  <c r="P95" i="42" s="1"/>
  <c r="H94" i="3"/>
  <c r="D94" i="3" s="1"/>
  <c r="D26" i="9"/>
  <c r="R11" i="1"/>
  <c r="G81" i="3"/>
  <c r="C81" i="3" s="1"/>
  <c r="DL111" i="42"/>
  <c r="S66" i="1"/>
  <c r="R70" i="1"/>
  <c r="R33" i="1"/>
  <c r="R35" i="1"/>
  <c r="R37" i="1"/>
  <c r="R39" i="1"/>
  <c r="R41" i="1"/>
  <c r="R43" i="1"/>
  <c r="S48" i="1"/>
  <c r="S60" i="1"/>
  <c r="R81" i="1"/>
  <c r="R84" i="1"/>
  <c r="R88" i="1"/>
  <c r="S14" i="1"/>
  <c r="R19" i="1"/>
  <c r="R72" i="1"/>
  <c r="C24" i="9"/>
  <c r="S17" i="1"/>
  <c r="R14" i="1"/>
  <c r="U53" i="1"/>
  <c r="H80" i="3"/>
  <c r="D80" i="3" s="1"/>
  <c r="EB111" i="42"/>
  <c r="I14" i="3"/>
  <c r="E14" i="3" s="1"/>
  <c r="H27" i="3"/>
  <c r="D27" i="3" s="1"/>
  <c r="R17" i="1"/>
  <c r="R12" i="1"/>
  <c r="S74" i="1"/>
  <c r="R68" i="1"/>
  <c r="DI111" i="42"/>
  <c r="CE111" i="42"/>
  <c r="S27" i="1"/>
  <c r="S37" i="1"/>
  <c r="S41" i="1"/>
  <c r="S43" i="1"/>
  <c r="R82" i="1"/>
  <c r="S88" i="1"/>
  <c r="R91" i="1"/>
  <c r="CG111" i="42"/>
  <c r="DV111" i="42"/>
  <c r="H14" i="3"/>
  <c r="D14" i="3" s="1"/>
  <c r="CP111" i="42"/>
  <c r="C29" i="9"/>
  <c r="H82" i="3"/>
  <c r="D82" i="3" s="1"/>
  <c r="H91" i="3"/>
  <c r="D91" i="3" s="1"/>
  <c r="D42" i="9"/>
  <c r="G37" i="3"/>
  <c r="C37" i="3" s="1"/>
  <c r="I81" i="3"/>
  <c r="E81" i="3" s="1"/>
  <c r="S15" i="1"/>
  <c r="S13" i="1"/>
  <c r="S12" i="1"/>
  <c r="S67" i="1"/>
  <c r="R74" i="1"/>
  <c r="R66" i="1"/>
  <c r="S70" i="1"/>
  <c r="R13" i="1"/>
  <c r="R21" i="1"/>
  <c r="S22" i="1"/>
  <c r="R27" i="1"/>
  <c r="R30" i="1"/>
  <c r="S30" i="1"/>
  <c r="R32" i="1"/>
  <c r="R34" i="1"/>
  <c r="R36" i="1"/>
  <c r="R38" i="1"/>
  <c r="R40" i="1"/>
  <c r="R42" i="1"/>
  <c r="R44" i="1"/>
  <c r="S47" i="1"/>
  <c r="S82" i="1"/>
  <c r="R87" i="1"/>
  <c r="R90" i="1"/>
  <c r="S91" i="1"/>
  <c r="Q83" i="42"/>
  <c r="S11" i="1"/>
  <c r="R67" i="1"/>
  <c r="S68" i="1"/>
  <c r="R69" i="1"/>
  <c r="S5" i="1"/>
  <c r="R22" i="1"/>
  <c r="R28" i="1"/>
  <c r="S33" i="1"/>
  <c r="S35" i="1"/>
  <c r="S39" i="1"/>
  <c r="S44" i="1"/>
  <c r="R47" i="1"/>
  <c r="R85" i="1"/>
  <c r="FJ111" i="42"/>
  <c r="AB111" i="42"/>
  <c r="C54" i="9"/>
  <c r="H15" i="3"/>
  <c r="D15" i="3" s="1"/>
  <c r="H37" i="3"/>
  <c r="D37" i="3" s="1"/>
  <c r="S56" i="3"/>
  <c r="G56" i="3" s="1"/>
  <c r="C56" i="3" s="1"/>
  <c r="DU111" i="42"/>
  <c r="R15" i="1"/>
  <c r="S19" i="1"/>
  <c r="S69" i="1"/>
  <c r="S72" i="1"/>
  <c r="S21" i="1"/>
  <c r="R26" i="1"/>
  <c r="S26" i="1"/>
  <c r="R29" i="1"/>
  <c r="S29" i="1"/>
  <c r="S32" i="1"/>
  <c r="S34" i="1"/>
  <c r="S36" i="1"/>
  <c r="S38" i="1"/>
  <c r="S40" i="1"/>
  <c r="S42" i="1"/>
  <c r="R48" i="1"/>
  <c r="R83" i="1"/>
  <c r="S87" i="1"/>
  <c r="R89" i="1"/>
  <c r="G27" i="3"/>
  <c r="C27" i="3" s="1"/>
  <c r="P49" i="42"/>
  <c r="DH111" i="42"/>
  <c r="DE111" i="42"/>
  <c r="DB111" i="42"/>
  <c r="CY111" i="42"/>
  <c r="G107" i="3"/>
  <c r="C107" i="3" s="1"/>
  <c r="G22" i="3"/>
  <c r="C22" i="3" s="1"/>
  <c r="C20" i="9"/>
  <c r="S70" i="3"/>
  <c r="G116" i="3" s="1"/>
  <c r="C116" i="3" s="1"/>
  <c r="T58" i="42"/>
  <c r="CD111" i="42"/>
  <c r="FQ111" i="42"/>
  <c r="V64" i="3"/>
  <c r="C31" i="9"/>
  <c r="P44" i="42"/>
  <c r="M49" i="1"/>
  <c r="R49" i="1" s="1"/>
  <c r="R41" i="3"/>
  <c r="S63" i="3"/>
  <c r="G63" i="3" s="1"/>
  <c r="C63" i="3" s="1"/>
  <c r="D20" i="9"/>
  <c r="O33" i="1"/>
  <c r="L26" i="1"/>
  <c r="I72" i="3"/>
  <c r="E72" i="3" s="1"/>
  <c r="G7" i="3"/>
  <c r="C7" i="3" s="1"/>
  <c r="I8" i="3"/>
  <c r="E8" i="3" s="1"/>
  <c r="G76" i="3"/>
  <c r="C76" i="3" s="1"/>
  <c r="V54" i="1"/>
  <c r="H36" i="3"/>
  <c r="D36" i="3" s="1"/>
  <c r="G14" i="3"/>
  <c r="C14" i="3" s="1"/>
  <c r="G82" i="3"/>
  <c r="C82" i="3" s="1"/>
  <c r="H83" i="3"/>
  <c r="D83" i="3" s="1"/>
  <c r="G18" i="3"/>
  <c r="C18" i="3" s="1"/>
  <c r="G31" i="3"/>
  <c r="C31" i="3" s="1"/>
  <c r="DZ111" i="42"/>
  <c r="CX111" i="42"/>
  <c r="Z111" i="42"/>
  <c r="EV111" i="42"/>
  <c r="EN111" i="42"/>
  <c r="D71" i="16"/>
  <c r="P38" i="42"/>
  <c r="P91" i="42" s="1"/>
  <c r="L81" i="1"/>
  <c r="N81" i="1" s="1"/>
  <c r="S81" i="1" s="1"/>
  <c r="E49" i="9"/>
  <c r="G36" i="3"/>
  <c r="C36" i="3" s="1"/>
  <c r="FW111" i="42"/>
  <c r="BR111" i="42"/>
  <c r="BQ111" i="42"/>
  <c r="DY111" i="42"/>
  <c r="BC111" i="42"/>
  <c r="AE95" i="1"/>
  <c r="G89" i="3"/>
  <c r="C89" i="3" s="1"/>
  <c r="BT111" i="42"/>
  <c r="BZ111" i="42"/>
  <c r="EI111" i="42"/>
  <c r="CO111" i="42"/>
  <c r="CN111" i="42"/>
  <c r="AT111" i="42"/>
  <c r="EC111" i="42"/>
  <c r="FL111" i="42"/>
  <c r="ES111" i="42"/>
  <c r="BA111" i="42"/>
  <c r="D24" i="9"/>
  <c r="H30" i="3"/>
  <c r="D30" i="3" s="1"/>
  <c r="G44" i="3"/>
  <c r="C44" i="3" s="1"/>
  <c r="I75" i="3"/>
  <c r="E75" i="3" s="1"/>
  <c r="C50" i="9"/>
  <c r="O6" i="1"/>
  <c r="O61" i="1" s="1"/>
  <c r="P27" i="42"/>
  <c r="P80" i="42" s="1"/>
  <c r="G95" i="3"/>
  <c r="C95" i="3" s="1"/>
  <c r="C15" i="24"/>
  <c r="V53" i="1"/>
  <c r="GC111" i="42"/>
  <c r="FO111" i="42"/>
  <c r="FR111" i="42"/>
  <c r="EE111" i="42"/>
  <c r="DD111" i="42"/>
  <c r="AQ111" i="42"/>
  <c r="CI111" i="42"/>
  <c r="AO111" i="42"/>
  <c r="BD111" i="42"/>
  <c r="EF111" i="42"/>
  <c r="CZ111" i="42"/>
  <c r="O90" i="1"/>
  <c r="I82" i="3"/>
  <c r="E82" i="3" s="1"/>
  <c r="I5" i="3"/>
  <c r="E5" i="3" s="1"/>
  <c r="C35" i="9"/>
  <c r="S4" i="3"/>
  <c r="C26" i="9"/>
  <c r="U102" i="15"/>
  <c r="G72" i="3"/>
  <c r="C72" i="3" s="1"/>
  <c r="H74" i="3"/>
  <c r="D74" i="3" s="1"/>
  <c r="G75" i="3"/>
  <c r="C75" i="3" s="1"/>
  <c r="G77" i="3"/>
  <c r="C77" i="3" s="1"/>
  <c r="G17" i="3"/>
  <c r="C17" i="3" s="1"/>
  <c r="G30" i="3"/>
  <c r="C30" i="3" s="1"/>
  <c r="G104" i="3"/>
  <c r="C104" i="3" s="1"/>
  <c r="G86" i="3"/>
  <c r="C86" i="3" s="1"/>
  <c r="H86" i="3"/>
  <c r="D86" i="3" s="1"/>
  <c r="H19" i="3"/>
  <c r="D19" i="3" s="1"/>
  <c r="G13" i="3"/>
  <c r="C13" i="3" s="1"/>
  <c r="H13" i="3"/>
  <c r="D13" i="3" s="1"/>
  <c r="P47" i="42"/>
  <c r="T58" i="3"/>
  <c r="H58" i="3" s="1"/>
  <c r="D58" i="3" s="1"/>
  <c r="CG95" i="1"/>
  <c r="G19" i="3"/>
  <c r="C19" i="3" s="1"/>
  <c r="P5" i="42"/>
  <c r="P58" i="42" s="1"/>
  <c r="T4" i="3"/>
  <c r="H71" i="3" s="1"/>
  <c r="D71" i="3" s="1"/>
  <c r="T25" i="3"/>
  <c r="O9" i="1"/>
  <c r="O64" i="1" s="1"/>
  <c r="P26" i="42"/>
  <c r="P79" i="42" s="1"/>
  <c r="C44" i="9"/>
  <c r="S61" i="3"/>
  <c r="G61" i="3" s="1"/>
  <c r="C61" i="3" s="1"/>
  <c r="H76" i="3"/>
  <c r="D76" i="3" s="1"/>
  <c r="I9" i="3"/>
  <c r="E9" i="3" s="1"/>
  <c r="B1" i="40"/>
  <c r="D1" i="40" s="1"/>
  <c r="B3" i="40"/>
  <c r="H79" i="3"/>
  <c r="D79" i="3" s="1"/>
  <c r="G79" i="3"/>
  <c r="X45" i="42"/>
  <c r="D43" i="20" s="1"/>
  <c r="V55" i="42"/>
  <c r="B53" i="20" s="1"/>
  <c r="H78" i="3"/>
  <c r="D78" i="3" s="1"/>
  <c r="E2" i="15"/>
  <c r="O36" i="1" s="1"/>
  <c r="G80" i="3"/>
  <c r="C80" i="3" s="1"/>
  <c r="L50" i="1"/>
  <c r="G9" i="3"/>
  <c r="C9" i="3" s="1"/>
  <c r="P40" i="42"/>
  <c r="P93" i="42" s="1"/>
  <c r="G74" i="3"/>
  <c r="C74" i="3" s="1"/>
  <c r="S68" i="3"/>
  <c r="C52" i="9"/>
  <c r="I10" i="3"/>
  <c r="E10" i="3" s="1"/>
  <c r="I77" i="3"/>
  <c r="E77" i="3" s="1"/>
  <c r="H10" i="3"/>
  <c r="D10" i="3" s="1"/>
  <c r="FZ111" i="42"/>
  <c r="FG111" i="42"/>
  <c r="CW111" i="42"/>
  <c r="BO111" i="42"/>
  <c r="DC111" i="42"/>
  <c r="DQ111" i="42"/>
  <c r="AE111" i="42"/>
  <c r="EJ111" i="42"/>
  <c r="AY111" i="42"/>
  <c r="EH111" i="42"/>
  <c r="AA111" i="42"/>
  <c r="GA111" i="42"/>
  <c r="DT111" i="42"/>
  <c r="EL111" i="42"/>
  <c r="CQ111" i="42"/>
  <c r="FB111" i="42"/>
  <c r="CA111" i="42"/>
  <c r="DR111" i="42"/>
  <c r="CS111" i="42"/>
  <c r="FV111" i="42"/>
  <c r="BV111" i="42"/>
  <c r="CV111" i="42"/>
  <c r="FT111" i="42"/>
  <c r="EA111" i="42"/>
  <c r="DM111" i="42"/>
  <c r="AF111" i="42"/>
  <c r="CF111" i="42"/>
  <c r="BB111" i="42"/>
  <c r="BP111" i="42"/>
  <c r="AN111" i="42"/>
  <c r="EW111" i="42"/>
  <c r="EQ111" i="42"/>
  <c r="DS111" i="42"/>
  <c r="FM111" i="42"/>
  <c r="AG111" i="42"/>
  <c r="FD111" i="42"/>
  <c r="DF111" i="42"/>
  <c r="BX111" i="42"/>
  <c r="AW111" i="42"/>
  <c r="DA111" i="42"/>
  <c r="EY111" i="42"/>
  <c r="FP111" i="42"/>
  <c r="CM111" i="42"/>
  <c r="EM111" i="42"/>
  <c r="AF96" i="1"/>
  <c r="P24" i="42"/>
  <c r="P96" i="42" s="1"/>
  <c r="D21" i="9"/>
  <c r="O21" i="1"/>
  <c r="O76" i="1" s="1"/>
  <c r="S34" i="3"/>
  <c r="G101" i="3" s="1"/>
  <c r="C101" i="3" s="1"/>
  <c r="G12" i="3"/>
  <c r="C12" i="3" s="1"/>
  <c r="G8" i="3"/>
  <c r="C8" i="3" s="1"/>
  <c r="D2" i="9"/>
  <c r="T23" i="3"/>
  <c r="D29" i="9"/>
  <c r="S33" i="3"/>
  <c r="O20" i="1"/>
  <c r="O75" i="1" s="1"/>
  <c r="D37" i="9"/>
  <c r="S62" i="3"/>
  <c r="O51" i="1" s="1"/>
  <c r="P48" i="42"/>
  <c r="C47" i="9"/>
  <c r="H96" i="3"/>
  <c r="D96" i="3" s="1"/>
  <c r="G29" i="3"/>
  <c r="C29" i="3" s="1"/>
  <c r="G83" i="3"/>
  <c r="C83" i="3" s="1"/>
  <c r="G16" i="3"/>
  <c r="C16" i="3" s="1"/>
  <c r="G84" i="3"/>
  <c r="C84" i="3" s="1"/>
  <c r="H84" i="3"/>
  <c r="D84" i="3" s="1"/>
  <c r="H17" i="3"/>
  <c r="D17" i="3" s="1"/>
  <c r="I18" i="3"/>
  <c r="E18" i="3" s="1"/>
  <c r="H85" i="3"/>
  <c r="D85" i="3" s="1"/>
  <c r="AL6" i="20"/>
  <c r="BF111" i="42"/>
  <c r="H87" i="3"/>
  <c r="D87" i="3" s="1"/>
  <c r="H20" i="3"/>
  <c r="D20" i="3" s="1"/>
  <c r="G98" i="3"/>
  <c r="C98" i="3" s="1"/>
  <c r="EP111" i="42"/>
  <c r="AI93" i="1"/>
  <c r="AY93" i="1"/>
  <c r="CF94" i="1"/>
  <c r="H21" i="3"/>
  <c r="D21" i="3" s="1"/>
  <c r="U31" i="3"/>
  <c r="E29" i="9"/>
  <c r="P32" i="42"/>
  <c r="P85" i="42" s="1"/>
  <c r="O16" i="1"/>
  <c r="O71" i="1" s="1"/>
  <c r="S69" i="3"/>
  <c r="G115" i="3" s="1"/>
  <c r="C115" i="3" s="1"/>
  <c r="O88" i="1"/>
  <c r="P100" i="42"/>
  <c r="O59" i="1"/>
  <c r="C38" i="9"/>
  <c r="S42" i="3"/>
  <c r="G42" i="3" s="1"/>
  <c r="O27" i="1"/>
  <c r="O82" i="1" s="1"/>
  <c r="O26" i="1"/>
  <c r="O81" i="1" s="1"/>
  <c r="CJ96" i="1"/>
  <c r="CF95" i="1"/>
  <c r="O56" i="1"/>
  <c r="S24" i="3"/>
  <c r="G24" i="3" s="1"/>
  <c r="O39" i="1"/>
  <c r="U54" i="3"/>
  <c r="I54" i="3" s="1"/>
  <c r="E54" i="3" s="1"/>
  <c r="S64" i="3"/>
  <c r="C49" i="9"/>
  <c r="B101" i="11"/>
  <c r="B116" i="11"/>
  <c r="BZ4" i="1"/>
  <c r="CB4" i="1" s="1"/>
  <c r="CI4" i="1" s="1"/>
  <c r="BX95" i="1"/>
  <c r="AE98" i="1"/>
  <c r="BA97" i="1"/>
  <c r="BA99" i="1"/>
  <c r="BA93" i="1"/>
  <c r="BK95" i="1"/>
  <c r="AI94" i="1"/>
  <c r="AN94" i="1"/>
  <c r="AY99" i="1"/>
  <c r="BN95" i="1"/>
  <c r="G40" i="3"/>
  <c r="C40" i="3" s="1"/>
  <c r="H107" i="3"/>
  <c r="D107" i="3" s="1"/>
  <c r="H40" i="3"/>
  <c r="D40" i="3" s="1"/>
  <c r="G26" i="3"/>
  <c r="C26" i="3" s="1"/>
  <c r="O24" i="1"/>
  <c r="O79" i="1" s="1"/>
  <c r="D36" i="9"/>
  <c r="H7" i="3"/>
  <c r="D7" i="3" s="1"/>
  <c r="I7" i="3"/>
  <c r="E7" i="3" s="1"/>
  <c r="H9" i="3"/>
  <c r="D9" i="3" s="1"/>
  <c r="I76" i="3"/>
  <c r="E76" i="3" s="1"/>
  <c r="L58" i="1"/>
  <c r="N58" i="1" s="1"/>
  <c r="S58" i="1" s="1"/>
  <c r="K58" i="1"/>
  <c r="M58" i="1" s="1"/>
  <c r="R58" i="1" s="1"/>
  <c r="L56" i="42"/>
  <c r="N56" i="42" s="1"/>
  <c r="S56" i="42" s="1"/>
  <c r="AI99" i="1"/>
  <c r="T64" i="3"/>
  <c r="G5" i="3"/>
  <c r="C5" i="3" s="1"/>
  <c r="G108" i="3"/>
  <c r="C108" i="3" s="1"/>
  <c r="AJ98" i="1"/>
  <c r="BA94" i="1"/>
  <c r="BS97" i="1"/>
  <c r="B37" i="9"/>
  <c r="C23" i="9"/>
  <c r="D22" i="9"/>
  <c r="O8" i="1"/>
  <c r="C45" i="9"/>
  <c r="U64" i="3"/>
  <c r="P52" i="42"/>
  <c r="H88" i="3"/>
  <c r="D88" i="3" s="1"/>
  <c r="H5" i="3"/>
  <c r="D5" i="3" s="1"/>
  <c r="H75" i="3"/>
  <c r="D75" i="3" s="1"/>
  <c r="G10" i="3"/>
  <c r="C10" i="3" s="1"/>
  <c r="AM95" i="1"/>
  <c r="AX99" i="1"/>
  <c r="BG94" i="1"/>
  <c r="BM95" i="1"/>
  <c r="AF98" i="1"/>
  <c r="AW95" i="1"/>
  <c r="BL93" i="1"/>
  <c r="V55" i="1"/>
  <c r="G103" i="3"/>
  <c r="C103" i="3" s="1"/>
  <c r="I87" i="3"/>
  <c r="E87" i="3" s="1"/>
  <c r="E37" i="9"/>
  <c r="U41" i="3"/>
  <c r="D26" i="3"/>
  <c r="S35" i="3"/>
  <c r="AX94" i="1"/>
  <c r="G49" i="3"/>
  <c r="C21" i="9"/>
  <c r="D103" i="3"/>
  <c r="O31" i="1"/>
  <c r="O86" i="1" s="1"/>
  <c r="S46" i="3"/>
  <c r="C42" i="9"/>
  <c r="O38" i="1"/>
  <c r="S53" i="3"/>
  <c r="G53" i="3" s="1"/>
  <c r="AG97" i="1"/>
  <c r="AG98" i="1"/>
  <c r="BF99" i="1"/>
  <c r="BF95" i="1"/>
  <c r="N50" i="1"/>
  <c r="S50" i="1" s="1"/>
  <c r="R50" i="1"/>
  <c r="O42" i="1"/>
  <c r="T57" i="3"/>
  <c r="P53" i="42"/>
  <c r="G65" i="3"/>
  <c r="O54" i="1"/>
  <c r="BZ9" i="1"/>
  <c r="BX99" i="1"/>
  <c r="BX97" i="1"/>
  <c r="AF99" i="1"/>
  <c r="AL97" i="1"/>
  <c r="AL98" i="1"/>
  <c r="AL96" i="1"/>
  <c r="AW97" i="1"/>
  <c r="BU98" i="1"/>
  <c r="BU95" i="1"/>
  <c r="BU93" i="1"/>
  <c r="CJ95" i="1"/>
  <c r="CJ98" i="1"/>
  <c r="AV97" i="1"/>
  <c r="AV99" i="1"/>
  <c r="BK97" i="1"/>
  <c r="BK93" i="1"/>
  <c r="AG94" i="1"/>
  <c r="AG93" i="1"/>
  <c r="AM99" i="1"/>
  <c r="AM94" i="1"/>
  <c r="AM97" i="1"/>
  <c r="AX97" i="1"/>
  <c r="AX96" i="1"/>
  <c r="BG95" i="1"/>
  <c r="BG97" i="1"/>
  <c r="BG99" i="1"/>
  <c r="BM93" i="1"/>
  <c r="BM94" i="1"/>
  <c r="BM97" i="1"/>
  <c r="BM99" i="1"/>
  <c r="CG93" i="1"/>
  <c r="BH93" i="1"/>
  <c r="BH99" i="1"/>
  <c r="BH94" i="1"/>
  <c r="BH95" i="1"/>
  <c r="BH97" i="1"/>
  <c r="BN96" i="1"/>
  <c r="AN96" i="1"/>
  <c r="AF97" i="1"/>
  <c r="AV96" i="1"/>
  <c r="AX95" i="1"/>
  <c r="G47" i="3"/>
  <c r="S55" i="3"/>
  <c r="G55" i="3" s="1"/>
  <c r="O40" i="1"/>
  <c r="N49" i="1"/>
  <c r="S49" i="1" s="1"/>
  <c r="G41" i="3"/>
  <c r="BZ7" i="1"/>
  <c r="BX93" i="1"/>
  <c r="BX94" i="1"/>
  <c r="AF95" i="1"/>
  <c r="AL93" i="1"/>
  <c r="AL99" i="1"/>
  <c r="AL95" i="1"/>
  <c r="AW93" i="1"/>
  <c r="AW96" i="1"/>
  <c r="BF93" i="1"/>
  <c r="BF98" i="1"/>
  <c r="BL96" i="1"/>
  <c r="BL99" i="1"/>
  <c r="BL95" i="1"/>
  <c r="BU96" i="1"/>
  <c r="BU99" i="1"/>
  <c r="CJ99" i="1"/>
  <c r="CJ97" i="1"/>
  <c r="AE99" i="1"/>
  <c r="AJ99" i="1"/>
  <c r="AJ94" i="1"/>
  <c r="AJ95" i="1"/>
  <c r="AV95" i="1"/>
  <c r="AV98" i="1"/>
  <c r="BA96" i="1"/>
  <c r="BA95" i="1"/>
  <c r="BK94" i="1"/>
  <c r="BS99" i="1"/>
  <c r="BS98" i="1"/>
  <c r="BS95" i="1"/>
  <c r="CF97" i="1"/>
  <c r="AI96" i="1"/>
  <c r="AI97" i="1"/>
  <c r="AI98" i="1"/>
  <c r="CG97" i="1"/>
  <c r="CG94" i="1"/>
  <c r="CG96" i="1"/>
  <c r="AN95" i="1"/>
  <c r="AN97" i="1"/>
  <c r="AN99" i="1"/>
  <c r="AY96" i="1"/>
  <c r="AY98" i="1"/>
  <c r="BH96" i="1"/>
  <c r="BN98" i="1"/>
  <c r="BN93" i="1"/>
  <c r="CF99" i="1"/>
  <c r="CF96" i="1"/>
  <c r="M57" i="1"/>
  <c r="R57" i="1" s="1"/>
  <c r="L57" i="1"/>
  <c r="N57" i="1" s="1"/>
  <c r="S57" i="1" s="1"/>
  <c r="B111" i="1"/>
  <c r="U58" i="1"/>
  <c r="U24" i="1"/>
  <c r="U55" i="1"/>
  <c r="L6" i="22"/>
  <c r="U25" i="1"/>
  <c r="G11" i="3"/>
  <c r="G78" i="3"/>
  <c r="D23" i="20"/>
  <c r="H113" i="3"/>
  <c r="D113" i="3" s="1"/>
  <c r="H46" i="3"/>
  <c r="D46" i="3" s="1"/>
  <c r="C39" i="9"/>
  <c r="S43" i="3"/>
  <c r="O28" i="1"/>
  <c r="O83" i="1" s="1"/>
  <c r="O34" i="1"/>
  <c r="U49" i="3"/>
  <c r="E55" i="16"/>
  <c r="P46" i="42"/>
  <c r="C43" i="9"/>
  <c r="S60" i="3"/>
  <c r="G60" i="3" s="1"/>
  <c r="O35" i="1"/>
  <c r="S50" i="3"/>
  <c r="G50" i="3" s="1"/>
  <c r="AW94" i="1"/>
  <c r="BF97" i="1"/>
  <c r="CF93" i="1"/>
  <c r="AK5" i="20"/>
  <c r="BE111" i="42"/>
  <c r="P7" i="42"/>
  <c r="E16" i="15"/>
  <c r="T6" i="3"/>
  <c r="CB5" i="1"/>
  <c r="S3" i="3"/>
  <c r="P4" i="42"/>
  <c r="C1" i="9"/>
  <c r="O18" i="1"/>
  <c r="O73" i="1" s="1"/>
  <c r="C30" i="9"/>
  <c r="S32" i="3"/>
  <c r="P43" i="42"/>
  <c r="C37" i="9"/>
  <c r="AC111" i="42"/>
  <c r="AX111" i="42"/>
  <c r="AJ111" i="42"/>
  <c r="AV111" i="42"/>
  <c r="AL111" i="42"/>
  <c r="EO111" i="42"/>
  <c r="FY111" i="42"/>
  <c r="AR111" i="42"/>
  <c r="AS111" i="42"/>
  <c r="AZ111" i="42"/>
  <c r="DO111" i="42"/>
  <c r="FS111" i="42"/>
  <c r="AU111" i="42"/>
  <c r="ER111" i="42"/>
  <c r="Q82" i="42"/>
  <c r="AP111" i="42"/>
  <c r="BY111" i="42"/>
  <c r="DG111" i="42"/>
  <c r="AI111" i="42"/>
  <c r="FU111" i="42"/>
  <c r="FN111" i="42"/>
  <c r="CC111" i="42"/>
  <c r="AH111" i="42"/>
  <c r="AK111" i="42"/>
  <c r="DP111" i="42"/>
  <c r="FE111" i="42"/>
  <c r="EK111" i="42"/>
  <c r="BM111" i="42"/>
  <c r="FK111" i="42"/>
  <c r="FC111" i="42"/>
  <c r="CK111" i="42"/>
  <c r="EU111" i="42"/>
  <c r="AD111" i="42"/>
  <c r="FF111" i="42"/>
  <c r="FA111" i="42"/>
  <c r="EX111" i="42"/>
  <c r="DJ111" i="42"/>
  <c r="CH111" i="42"/>
  <c r="BW111" i="42"/>
  <c r="AM111" i="42"/>
  <c r="DW111" i="42"/>
  <c r="ED111" i="42"/>
  <c r="DX111" i="42"/>
  <c r="T99" i="42"/>
  <c r="T55" i="42"/>
  <c r="AE97" i="1"/>
  <c r="AE96" i="1"/>
  <c r="AE93" i="1"/>
  <c r="AE94" i="1"/>
  <c r="AJ97" i="1"/>
  <c r="AJ96" i="1"/>
  <c r="AJ93" i="1"/>
  <c r="AV93" i="1"/>
  <c r="BA98" i="1"/>
  <c r="BK96" i="1"/>
  <c r="BK99" i="1"/>
  <c r="BK98" i="1"/>
  <c r="BS94" i="1"/>
  <c r="BS96" i="1"/>
  <c r="CG99" i="1"/>
  <c r="CG98" i="1"/>
  <c r="AG95" i="1"/>
  <c r="AM98" i="1"/>
  <c r="AM96" i="1"/>
  <c r="AM93" i="1"/>
  <c r="AX93" i="1"/>
  <c r="BG98" i="1"/>
  <c r="BG96" i="1"/>
  <c r="BM96" i="1"/>
  <c r="BM98" i="1"/>
  <c r="BX96" i="1"/>
  <c r="H16" i="3"/>
  <c r="I16" i="3"/>
  <c r="E16" i="3" s="1"/>
  <c r="AP2" i="20"/>
  <c r="BJ111" i="42"/>
  <c r="AQ2" i="20"/>
  <c r="BK111" i="42"/>
  <c r="AR2" i="20"/>
  <c r="BL111" i="42"/>
  <c r="U6" i="3"/>
  <c r="E4" i="9"/>
  <c r="G21" i="3"/>
  <c r="C21" i="3" s="1"/>
  <c r="G88" i="3"/>
  <c r="BH111" i="42"/>
  <c r="AG99" i="1"/>
  <c r="AV94" i="1"/>
  <c r="BX98" i="1"/>
  <c r="BG93" i="1"/>
  <c r="AX98" i="1"/>
  <c r="BS93" i="1"/>
  <c r="DN111" i="42"/>
  <c r="FH111" i="42"/>
  <c r="ET111" i="42"/>
  <c r="D39" i="3"/>
  <c r="AF93" i="1"/>
  <c r="AF94" i="1"/>
  <c r="AL94" i="1"/>
  <c r="AW98" i="1"/>
  <c r="AW99" i="1"/>
  <c r="BF94" i="1"/>
  <c r="BF96" i="1"/>
  <c r="BL94" i="1"/>
  <c r="BL98" i="1"/>
  <c r="BL97" i="1"/>
  <c r="BU97" i="1"/>
  <c r="BU94" i="1"/>
  <c r="CJ93" i="1"/>
  <c r="CJ94" i="1"/>
  <c r="AN98" i="1"/>
  <c r="AN93" i="1"/>
  <c r="AY95" i="1"/>
  <c r="AY97" i="1"/>
  <c r="AY94" i="1"/>
  <c r="BH98" i="1"/>
  <c r="BN97" i="1"/>
  <c r="BN94" i="1"/>
  <c r="V24" i="1"/>
  <c r="V25" i="1"/>
  <c r="L10" i="22"/>
  <c r="I11" i="3"/>
  <c r="E11" i="3" s="1"/>
  <c r="I78" i="3"/>
  <c r="E78" i="3" s="1"/>
  <c r="I88" i="3"/>
  <c r="E88" i="3" s="1"/>
  <c r="I21" i="3"/>
  <c r="E21" i="3" s="1"/>
  <c r="P39" i="42"/>
  <c r="P92" i="42" s="1"/>
  <c r="C36" i="9"/>
  <c r="AG96" i="1"/>
  <c r="B14" i="10"/>
  <c r="I19" i="3"/>
  <c r="I86" i="3"/>
  <c r="E86" i="3" s="1"/>
  <c r="I20" i="3"/>
  <c r="CF98" i="1"/>
  <c r="AI95" i="1"/>
  <c r="I74" i="3"/>
  <c r="E74" i="3" s="1"/>
  <c r="S59" i="3"/>
  <c r="G59" i="3" s="1"/>
  <c r="G112" i="3"/>
  <c r="G45" i="3"/>
  <c r="C19" i="20"/>
  <c r="BN99" i="1"/>
  <c r="G85" i="3"/>
  <c r="D82" i="42"/>
  <c r="AX106" i="42" s="1"/>
  <c r="L114" i="3"/>
  <c r="B114" i="11"/>
  <c r="B112" i="11"/>
  <c r="B100" i="11"/>
  <c r="B113" i="11"/>
  <c r="T101" i="42"/>
  <c r="B82" i="42"/>
  <c r="EJ104" i="42" s="1"/>
  <c r="S101" i="42"/>
  <c r="T42" i="42"/>
  <c r="T95" i="42"/>
  <c r="T102" i="42"/>
  <c r="S95" i="42"/>
  <c r="T5" i="42"/>
  <c r="S99" i="42"/>
  <c r="T56" i="42"/>
  <c r="M94" i="42"/>
  <c r="O94" i="42" s="1"/>
  <c r="T94" i="42" s="1"/>
  <c r="E82" i="42"/>
  <c r="CI107" i="42" s="1"/>
  <c r="M41" i="42"/>
  <c r="L41" i="42"/>
  <c r="N41" i="42" s="1"/>
  <c r="S41" i="42" s="1"/>
  <c r="S94" i="42"/>
  <c r="S102" i="42"/>
  <c r="T41" i="42"/>
  <c r="S42" i="42"/>
  <c r="C82" i="42"/>
  <c r="AC105" i="42" s="1"/>
  <c r="G82" i="42"/>
  <c r="BT109" i="42" s="1"/>
  <c r="M49" i="42"/>
  <c r="O49" i="42" s="1"/>
  <c r="T49" i="42" s="1"/>
  <c r="N49" i="42"/>
  <c r="S49" i="42" s="1"/>
  <c r="C15" i="20"/>
  <c r="N48" i="42"/>
  <c r="S48" i="42" s="1"/>
  <c r="M48" i="42"/>
  <c r="O48" i="42" s="1"/>
  <c r="T48" i="42" s="1"/>
  <c r="P66" i="42"/>
  <c r="C18" i="20"/>
  <c r="C14" i="20"/>
  <c r="C17" i="20"/>
  <c r="C13" i="20"/>
  <c r="C20" i="20"/>
  <c r="C16" i="20"/>
  <c r="C12" i="20"/>
  <c r="F82" i="42"/>
  <c r="AL108" i="42" s="1"/>
  <c r="C11" i="20"/>
  <c r="S100" i="42"/>
  <c r="T100" i="42"/>
  <c r="B123" i="42"/>
  <c r="S55" i="42"/>
  <c r="CR106" i="42" l="1"/>
  <c r="CR108" i="42"/>
  <c r="CR109" i="42"/>
  <c r="F38" i="3"/>
  <c r="F105" i="3"/>
  <c r="CR104" i="42"/>
  <c r="CR107" i="42"/>
  <c r="CR105" i="42"/>
  <c r="FX108" i="42"/>
  <c r="FX107" i="42"/>
  <c r="FX106" i="42"/>
  <c r="FI108" i="42"/>
  <c r="FI107" i="42"/>
  <c r="FI106" i="42"/>
  <c r="FX104" i="42"/>
  <c r="FX105" i="42"/>
  <c r="FX109" i="42"/>
  <c r="FI104" i="42"/>
  <c r="FI105" i="42"/>
  <c r="FI109" i="42"/>
  <c r="P60" i="42"/>
  <c r="CT108" i="42"/>
  <c r="CT106" i="42"/>
  <c r="CU106" i="42"/>
  <c r="CU105" i="42"/>
  <c r="CU108" i="42"/>
  <c r="CT109" i="42"/>
  <c r="CT107" i="42"/>
  <c r="CT104" i="42"/>
  <c r="CT105" i="42"/>
  <c r="CU109" i="42"/>
  <c r="CU107" i="42"/>
  <c r="CU104" i="42"/>
  <c r="L38" i="3"/>
  <c r="B38" i="3"/>
  <c r="K38" i="3"/>
  <c r="M38" i="3"/>
  <c r="O38" i="3"/>
  <c r="N38" i="3"/>
  <c r="H93" i="3"/>
  <c r="D93" i="3" s="1"/>
  <c r="G93" i="3"/>
  <c r="C93" i="3" s="1"/>
  <c r="H4" i="3"/>
  <c r="D4" i="3" s="1"/>
  <c r="P78" i="42"/>
  <c r="G4" i="3"/>
  <c r="G58" i="3"/>
  <c r="C58" i="3" s="1"/>
  <c r="G71" i="3"/>
  <c r="C71" i="3" s="1"/>
  <c r="EG109" i="42"/>
  <c r="EG106" i="42"/>
  <c r="EG105" i="42"/>
  <c r="EG107" i="42"/>
  <c r="G62" i="3"/>
  <c r="P77" i="42"/>
  <c r="D52" i="16"/>
  <c r="S51" i="3" s="1"/>
  <c r="G51" i="3" s="1"/>
  <c r="C51" i="3" s="1"/>
  <c r="EG108" i="42"/>
  <c r="EG104" i="42"/>
  <c r="G28" i="3"/>
  <c r="C28" i="3" s="1"/>
  <c r="P50" i="42"/>
  <c r="H28" i="3"/>
  <c r="D28" i="3" s="1"/>
  <c r="BM109" i="42"/>
  <c r="BV106" i="42"/>
  <c r="CU102" i="1"/>
  <c r="CU104" i="1" s="1"/>
  <c r="AX102" i="1"/>
  <c r="AX103" i="1" s="1"/>
  <c r="DH109" i="42"/>
  <c r="CE108" i="42"/>
  <c r="FR106" i="42"/>
  <c r="CH102" i="1"/>
  <c r="CH103" i="1" s="1"/>
  <c r="CA109" i="42"/>
  <c r="DG106" i="42"/>
  <c r="BZ102" i="1"/>
  <c r="BZ103" i="1" s="1"/>
  <c r="G91" i="3"/>
  <c r="E41" i="15"/>
  <c r="D53" i="16" s="1"/>
  <c r="S52" i="3" s="1"/>
  <c r="G52" i="3" s="1"/>
  <c r="CE107" i="42"/>
  <c r="DI106" i="42"/>
  <c r="BZ109" i="42"/>
  <c r="BR109" i="42"/>
  <c r="BT106" i="42"/>
  <c r="CG102" i="1"/>
  <c r="CG104" i="1" s="1"/>
  <c r="DA102" i="1"/>
  <c r="DA103" i="1" s="1"/>
  <c r="CE105" i="42"/>
  <c r="CE106" i="42"/>
  <c r="CE109" i="42"/>
  <c r="CE104" i="42"/>
  <c r="DI104" i="42"/>
  <c r="DI107" i="42"/>
  <c r="DI109" i="42"/>
  <c r="DI108" i="42"/>
  <c r="DI105" i="42"/>
  <c r="DE107" i="42"/>
  <c r="CY106" i="42"/>
  <c r="DB105" i="42"/>
  <c r="DU106" i="42"/>
  <c r="DD102" i="1"/>
  <c r="DD103" i="1" s="1"/>
  <c r="DB106" i="42"/>
  <c r="DE105" i="42"/>
  <c r="DB104" i="42"/>
  <c r="CY109" i="42"/>
  <c r="DE108" i="42"/>
  <c r="EY106" i="42"/>
  <c r="FY106" i="42"/>
  <c r="DR106" i="42"/>
  <c r="EF106" i="42"/>
  <c r="BD106" i="42"/>
  <c r="CY107" i="42"/>
  <c r="DE106" i="42"/>
  <c r="CY104" i="42"/>
  <c r="DB109" i="42"/>
  <c r="CY108" i="42"/>
  <c r="ED106" i="42"/>
  <c r="EE106" i="42"/>
  <c r="EW105" i="42"/>
  <c r="BP106" i="42"/>
  <c r="CP106" i="42"/>
  <c r="BO106" i="42"/>
  <c r="FH106" i="42"/>
  <c r="DB107" i="42"/>
  <c r="CY105" i="42"/>
  <c r="DE104" i="42"/>
  <c r="DE109" i="42"/>
  <c r="DB108" i="42"/>
  <c r="FS107" i="42"/>
  <c r="CG104" i="42"/>
  <c r="EN104" i="42"/>
  <c r="CM104" i="42"/>
  <c r="BQ102" i="1"/>
  <c r="DL102" i="1"/>
  <c r="DL103" i="1" s="1"/>
  <c r="BC102" i="1"/>
  <c r="BC103" i="1" s="1"/>
  <c r="AA102" i="1"/>
  <c r="AA104" i="1" s="1"/>
  <c r="DG102" i="1"/>
  <c r="H64" i="3"/>
  <c r="D64" i="3" s="1"/>
  <c r="AG102" i="1"/>
  <c r="AG103" i="1" s="1"/>
  <c r="Z102" i="1"/>
  <c r="Z104" i="1" s="1"/>
  <c r="AF102" i="1"/>
  <c r="AI102" i="1"/>
  <c r="AI103" i="1" s="1"/>
  <c r="CE102" i="1"/>
  <c r="CE104" i="1" s="1"/>
  <c r="CL102" i="1"/>
  <c r="CL103" i="1" s="1"/>
  <c r="S66" i="3"/>
  <c r="F66" i="3" s="1"/>
  <c r="C51" i="9"/>
  <c r="W102" i="1"/>
  <c r="BO102" i="1"/>
  <c r="BO104" i="1" s="1"/>
  <c r="CZ102" i="1"/>
  <c r="CZ104" i="1" s="1"/>
  <c r="DJ102" i="1"/>
  <c r="DJ103" i="1" s="1"/>
  <c r="Y102" i="1"/>
  <c r="Y103" i="1" s="1"/>
  <c r="CY102" i="1"/>
  <c r="CY103" i="1" s="1"/>
  <c r="CD102" i="1"/>
  <c r="CD103" i="1" s="1"/>
  <c r="H90" i="3"/>
  <c r="D90" i="3" s="1"/>
  <c r="H23" i="3"/>
  <c r="D23" i="3" s="1"/>
  <c r="AE109" i="42"/>
  <c r="CN109" i="42"/>
  <c r="CX109" i="42"/>
  <c r="CH109" i="42"/>
  <c r="EE109" i="42"/>
  <c r="FZ109" i="42"/>
  <c r="AJ107" i="42"/>
  <c r="G23" i="3"/>
  <c r="C23" i="3" s="1"/>
  <c r="X55" i="42"/>
  <c r="X107" i="42" s="1"/>
  <c r="CB102" i="1"/>
  <c r="CB103" i="1" s="1"/>
  <c r="AQ102" i="1"/>
  <c r="AQ104" i="1" s="1"/>
  <c r="AE102" i="1"/>
  <c r="AA109" i="42"/>
  <c r="AK109" i="42"/>
  <c r="EI109" i="42"/>
  <c r="FY109" i="42"/>
  <c r="CF109" i="42"/>
  <c r="AF109" i="42"/>
  <c r="EL109" i="42"/>
  <c r="AV109" i="42"/>
  <c r="G90" i="3"/>
  <c r="C90" i="3" s="1"/>
  <c r="G34" i="3"/>
  <c r="C34" i="3" s="1"/>
  <c r="AD102" i="1"/>
  <c r="AD103" i="1" s="1"/>
  <c r="AM102" i="1"/>
  <c r="AM103" i="1" s="1"/>
  <c r="BA102" i="1"/>
  <c r="X102" i="1"/>
  <c r="X103" i="1" s="1"/>
  <c r="BS102" i="1"/>
  <c r="BS103" i="1" s="1"/>
  <c r="CW102" i="1"/>
  <c r="CW104" i="1" s="1"/>
  <c r="G33" i="3"/>
  <c r="C33" i="3" s="1"/>
  <c r="G100" i="3"/>
  <c r="C100" i="3" s="1"/>
  <c r="G25" i="3"/>
  <c r="C25" i="3" s="1"/>
  <c r="G92" i="3"/>
  <c r="C92" i="3" s="1"/>
  <c r="H25" i="3"/>
  <c r="D25" i="3" s="1"/>
  <c r="H92" i="3"/>
  <c r="D92" i="3" s="1"/>
  <c r="EQ109" i="42"/>
  <c r="DD109" i="42"/>
  <c r="BH109" i="42"/>
  <c r="DS109" i="42"/>
  <c r="CP109" i="42"/>
  <c r="FB109" i="42"/>
  <c r="AQ109" i="42"/>
  <c r="CJ102" i="1"/>
  <c r="CO102" i="1"/>
  <c r="CO103" i="1" s="1"/>
  <c r="V102" i="1"/>
  <c r="AB102" i="1"/>
  <c r="AB104" i="1" s="1"/>
  <c r="O58" i="1"/>
  <c r="G69" i="3"/>
  <c r="C69" i="3" s="1"/>
  <c r="P56" i="42"/>
  <c r="V111" i="42"/>
  <c r="AJ109" i="42"/>
  <c r="AJ104" i="42"/>
  <c r="AV107" i="42"/>
  <c r="AX104" i="1"/>
  <c r="O63" i="1"/>
  <c r="AN102" i="1"/>
  <c r="CM102" i="1"/>
  <c r="CI102" i="1"/>
  <c r="CI103" i="1" s="1"/>
  <c r="AY102" i="1"/>
  <c r="AL102" i="1"/>
  <c r="DI102" i="1"/>
  <c r="BR102" i="1"/>
  <c r="AJ102" i="1"/>
  <c r="AK102" i="1"/>
  <c r="BE102" i="1"/>
  <c r="AC102" i="1"/>
  <c r="BI102" i="1"/>
  <c r="DT102" i="1"/>
  <c r="BM102" i="1"/>
  <c r="DF102" i="1"/>
  <c r="BK102" i="1"/>
  <c r="I64" i="3"/>
  <c r="E64" i="3" s="1"/>
  <c r="CP102" i="1"/>
  <c r="BN102" i="1"/>
  <c r="AS102" i="1"/>
  <c r="BH102" i="1"/>
  <c r="AV102" i="1"/>
  <c r="AR102" i="1"/>
  <c r="CA102" i="1"/>
  <c r="AH102" i="1"/>
  <c r="BG102" i="1"/>
  <c r="AO102" i="1"/>
  <c r="AZ102" i="1"/>
  <c r="DB102" i="1"/>
  <c r="BY102" i="1"/>
  <c r="V109" i="42"/>
  <c r="DZ109" i="42"/>
  <c r="AM109" i="42"/>
  <c r="AC107" i="42"/>
  <c r="X104" i="1"/>
  <c r="G109" i="3"/>
  <c r="BX102" i="1"/>
  <c r="BF102" i="1"/>
  <c r="DR102" i="1"/>
  <c r="CT102" i="1"/>
  <c r="AW102" i="1"/>
  <c r="BJ102" i="1"/>
  <c r="DH102" i="1"/>
  <c r="AU102" i="1"/>
  <c r="U102" i="1"/>
  <c r="CK102" i="1"/>
  <c r="CR102" i="1"/>
  <c r="BL102" i="1"/>
  <c r="CF102" i="1"/>
  <c r="BW102" i="1"/>
  <c r="BD102" i="1"/>
  <c r="DM102" i="1"/>
  <c r="DO102" i="1"/>
  <c r="DE102" i="1"/>
  <c r="CS102" i="1"/>
  <c r="FN109" i="42"/>
  <c r="AO109" i="42"/>
  <c r="AX107" i="42"/>
  <c r="G64" i="3"/>
  <c r="C64" i="3" s="1"/>
  <c r="DC102" i="1"/>
  <c r="CN102" i="1"/>
  <c r="CQ102" i="1"/>
  <c r="CX102" i="1"/>
  <c r="BU102" i="1"/>
  <c r="BT102" i="1"/>
  <c r="BB102" i="1"/>
  <c r="BP102" i="1"/>
  <c r="DQ102" i="1"/>
  <c r="DS102" i="1"/>
  <c r="AP102" i="1"/>
  <c r="DK102" i="1"/>
  <c r="AT102" i="1"/>
  <c r="DN102" i="1"/>
  <c r="CV102" i="1"/>
  <c r="CV104" i="1" s="1"/>
  <c r="BV102" i="1"/>
  <c r="CC102" i="1"/>
  <c r="DP102" i="1"/>
  <c r="H98" i="3"/>
  <c r="D98" i="3" s="1"/>
  <c r="I31" i="3"/>
  <c r="E31" i="3" s="1"/>
  <c r="H31" i="3"/>
  <c r="D31" i="3" s="1"/>
  <c r="I98" i="3"/>
  <c r="E98" i="3" s="1"/>
  <c r="ET106" i="42"/>
  <c r="DT106" i="42"/>
  <c r="BF106" i="42"/>
  <c r="FT106" i="42"/>
  <c r="DL106" i="42"/>
  <c r="AZ106" i="42"/>
  <c r="AK106" i="42"/>
  <c r="CH106" i="42"/>
  <c r="BR106" i="42"/>
  <c r="FC106" i="42"/>
  <c r="AQ106" i="42"/>
  <c r="BE106" i="42"/>
  <c r="EJ106" i="42"/>
  <c r="EH106" i="42"/>
  <c r="GB106" i="42"/>
  <c r="FD105" i="42"/>
  <c r="AX105" i="42"/>
  <c r="AJ105" i="42"/>
  <c r="AL105" i="42"/>
  <c r="BK106" i="42"/>
  <c r="AM106" i="42"/>
  <c r="DZ106" i="42"/>
  <c r="AV105" i="42"/>
  <c r="G70" i="3"/>
  <c r="G3" i="3"/>
  <c r="CZ103" i="1"/>
  <c r="F88" i="3"/>
  <c r="O88" i="3" s="1"/>
  <c r="F69" i="3"/>
  <c r="F74" i="3"/>
  <c r="O74" i="3" s="1"/>
  <c r="F113" i="3"/>
  <c r="F84" i="3"/>
  <c r="F72" i="3"/>
  <c r="F15" i="3"/>
  <c r="F49" i="3"/>
  <c r="F30" i="3"/>
  <c r="F56" i="3"/>
  <c r="F112" i="3"/>
  <c r="N112" i="3" s="1"/>
  <c r="F81" i="3"/>
  <c r="F117" i="3"/>
  <c r="F25" i="3"/>
  <c r="F75" i="3"/>
  <c r="F82" i="3"/>
  <c r="F44" i="3"/>
  <c r="F12" i="3"/>
  <c r="F11" i="3"/>
  <c r="N11" i="3" s="1"/>
  <c r="F104" i="3"/>
  <c r="F101" i="3"/>
  <c r="F7" i="3"/>
  <c r="F4" i="3"/>
  <c r="M4" i="3" s="1"/>
  <c r="F63" i="3"/>
  <c r="F86" i="3"/>
  <c r="F41" i="3"/>
  <c r="F109" i="3"/>
  <c r="F14" i="3"/>
  <c r="F76" i="3"/>
  <c r="F8" i="3"/>
  <c r="F18" i="3"/>
  <c r="F106" i="3"/>
  <c r="F116" i="3"/>
  <c r="F114" i="3"/>
  <c r="F6" i="3"/>
  <c r="F95" i="3"/>
  <c r="F80" i="3"/>
  <c r="F83" i="3"/>
  <c r="F13" i="3"/>
  <c r="F67" i="3"/>
  <c r="F20" i="3"/>
  <c r="O20" i="3" s="1"/>
  <c r="F64" i="3"/>
  <c r="F61" i="3"/>
  <c r="F53" i="3"/>
  <c r="O53" i="3" s="1"/>
  <c r="F46" i="3"/>
  <c r="F111" i="3"/>
  <c r="F21" i="3"/>
  <c r="O21" i="3" s="1"/>
  <c r="F87" i="3"/>
  <c r="F48" i="3"/>
  <c r="F96" i="3"/>
  <c r="F70" i="3"/>
  <c r="F58" i="3"/>
  <c r="F103" i="3"/>
  <c r="F29" i="3"/>
  <c r="F77" i="3"/>
  <c r="F71" i="3"/>
  <c r="F93" i="3"/>
  <c r="F16" i="3"/>
  <c r="N16" i="3" s="1"/>
  <c r="F27" i="3"/>
  <c r="F19" i="3"/>
  <c r="O19" i="3" s="1"/>
  <c r="F39" i="3"/>
  <c r="F73" i="3"/>
  <c r="F92" i="3"/>
  <c r="F91" i="3"/>
  <c r="F107" i="3"/>
  <c r="F99" i="3"/>
  <c r="F42" i="3"/>
  <c r="O42" i="3" s="1"/>
  <c r="F35" i="3"/>
  <c r="F34" i="3"/>
  <c r="F17" i="3"/>
  <c r="F110" i="3"/>
  <c r="F10" i="3"/>
  <c r="F85" i="3"/>
  <c r="N85" i="3" s="1"/>
  <c r="F97" i="3"/>
  <c r="F40" i="3"/>
  <c r="F108" i="3"/>
  <c r="G46" i="3"/>
  <c r="F65" i="3"/>
  <c r="O65" i="3" s="1"/>
  <c r="F79" i="3"/>
  <c r="F3" i="3"/>
  <c r="F45" i="3"/>
  <c r="M45" i="3" s="1"/>
  <c r="F32" i="3"/>
  <c r="F55" i="3"/>
  <c r="N55" i="3" s="1"/>
  <c r="F115" i="3"/>
  <c r="F94" i="3"/>
  <c r="F9" i="3"/>
  <c r="F37" i="3"/>
  <c r="F24" i="3"/>
  <c r="M24" i="3" s="1"/>
  <c r="F47" i="3"/>
  <c r="M47" i="3" s="1"/>
  <c r="F33" i="3"/>
  <c r="F23" i="3"/>
  <c r="F31" i="3"/>
  <c r="F57" i="3"/>
  <c r="F62" i="3"/>
  <c r="F26" i="3"/>
  <c r="F22" i="3"/>
  <c r="F43" i="3"/>
  <c r="F28" i="3"/>
  <c r="F78" i="3"/>
  <c r="O78" i="3" s="1"/>
  <c r="F89" i="3"/>
  <c r="F59" i="3"/>
  <c r="M59" i="3" s="1"/>
  <c r="F36" i="3"/>
  <c r="F90" i="3"/>
  <c r="F5" i="3"/>
  <c r="F100" i="3"/>
  <c r="F50" i="3"/>
  <c r="M50" i="3" s="1"/>
  <c r="F60" i="3"/>
  <c r="O60" i="3" s="1"/>
  <c r="F98" i="3"/>
  <c r="F102" i="3"/>
  <c r="G113" i="3"/>
  <c r="C24" i="3"/>
  <c r="AL106" i="42"/>
  <c r="DD106" i="42"/>
  <c r="EI106" i="42"/>
  <c r="DC106" i="42"/>
  <c r="EU106" i="42"/>
  <c r="CN106" i="42"/>
  <c r="BH106" i="42"/>
  <c r="DM106" i="42"/>
  <c r="CW106" i="42"/>
  <c r="DH106" i="42"/>
  <c r="EC106" i="42"/>
  <c r="BJ106" i="42"/>
  <c r="DF106" i="42"/>
  <c r="Z106" i="42"/>
  <c r="DO106" i="42"/>
  <c r="FB106" i="42"/>
  <c r="CV106" i="42"/>
  <c r="FE106" i="42"/>
  <c r="EZ106" i="42"/>
  <c r="AC106" i="42"/>
  <c r="CM106" i="42"/>
  <c r="FS106" i="42"/>
  <c r="CI106" i="42"/>
  <c r="BL106" i="42"/>
  <c r="FP106" i="42"/>
  <c r="AA106" i="42"/>
  <c r="BZ106" i="42"/>
  <c r="AI106" i="42"/>
  <c r="FZ106" i="42"/>
  <c r="DX106" i="42"/>
  <c r="GA106" i="42"/>
  <c r="DY106" i="42"/>
  <c r="EO106" i="42"/>
  <c r="DS106" i="42"/>
  <c r="CZ106" i="42"/>
  <c r="FA106" i="42"/>
  <c r="EL106" i="42"/>
  <c r="AD106" i="42"/>
  <c r="AN106" i="42"/>
  <c r="AG106" i="42"/>
  <c r="DP106" i="42"/>
  <c r="CF106" i="42"/>
  <c r="DJ106" i="42"/>
  <c r="AB106" i="42"/>
  <c r="AU106" i="42"/>
  <c r="AF106" i="42"/>
  <c r="AY106" i="42"/>
  <c r="DN106" i="42"/>
  <c r="EW106" i="42"/>
  <c r="FN106" i="42"/>
  <c r="AH106" i="42"/>
  <c r="BY106" i="42"/>
  <c r="CG106" i="42"/>
  <c r="BB106" i="42"/>
  <c r="FM106" i="42"/>
  <c r="DW106" i="42"/>
  <c r="FF106" i="42"/>
  <c r="EN106" i="42"/>
  <c r="CK106" i="42"/>
  <c r="DQ106" i="42"/>
  <c r="AT106" i="42"/>
  <c r="FO106" i="42"/>
  <c r="CS106" i="42"/>
  <c r="C88" i="3"/>
  <c r="G73" i="3"/>
  <c r="G6" i="3"/>
  <c r="U31" i="1"/>
  <c r="AG6" i="22"/>
  <c r="U57" i="1" s="1"/>
  <c r="C41" i="3"/>
  <c r="CB9" i="1"/>
  <c r="CI9" i="1" s="1"/>
  <c r="BZ99" i="1"/>
  <c r="BZ97" i="1"/>
  <c r="BZ94" i="1"/>
  <c r="C42" i="3"/>
  <c r="H41" i="3"/>
  <c r="D41" i="3" s="1"/>
  <c r="I41" i="3"/>
  <c r="E41" i="3" s="1"/>
  <c r="I108" i="3"/>
  <c r="E108" i="3" s="1"/>
  <c r="H108" i="3"/>
  <c r="FJ106" i="42"/>
  <c r="BA106" i="42"/>
  <c r="AE106" i="42"/>
  <c r="ES106" i="42"/>
  <c r="DV106" i="42"/>
  <c r="CC106" i="42"/>
  <c r="FV106" i="42"/>
  <c r="CO106" i="42"/>
  <c r="FQ106" i="42"/>
  <c r="GC106" i="42"/>
  <c r="CA106" i="42"/>
  <c r="AP106" i="42"/>
  <c r="AJ106" i="42"/>
  <c r="C85" i="3"/>
  <c r="V31" i="1"/>
  <c r="AG10" i="22"/>
  <c r="V57" i="1" s="1"/>
  <c r="C78" i="3"/>
  <c r="C62" i="3"/>
  <c r="ES108" i="42"/>
  <c r="AX108" i="42"/>
  <c r="AC108" i="42"/>
  <c r="AV108" i="42"/>
  <c r="AJ108" i="42"/>
  <c r="FK106" i="42"/>
  <c r="CD106" i="42"/>
  <c r="AS106" i="42"/>
  <c r="EK106" i="42"/>
  <c r="BX106" i="42"/>
  <c r="FW106" i="42"/>
  <c r="EB106" i="42"/>
  <c r="FD106" i="42"/>
  <c r="CX106" i="42"/>
  <c r="EA106" i="42"/>
  <c r="EQ106" i="42"/>
  <c r="BC106" i="42"/>
  <c r="EP106" i="42"/>
  <c r="AR106" i="42"/>
  <c r="EM106" i="42"/>
  <c r="AW106" i="42"/>
  <c r="EV106" i="42"/>
  <c r="BQ106" i="42"/>
  <c r="V106" i="42"/>
  <c r="ER106" i="42"/>
  <c r="DA106" i="42"/>
  <c r="CQ106" i="42"/>
  <c r="FG106" i="42"/>
  <c r="FU106" i="42"/>
  <c r="BM106" i="42"/>
  <c r="AU104" i="42"/>
  <c r="AC104" i="42"/>
  <c r="DM104" i="42"/>
  <c r="DY104" i="42"/>
  <c r="ER104" i="42"/>
  <c r="DF104" i="42"/>
  <c r="EH104" i="42"/>
  <c r="CI104" i="42"/>
  <c r="AX104" i="42"/>
  <c r="AL104" i="42"/>
  <c r="AV104" i="42"/>
  <c r="AQ104" i="42"/>
  <c r="EX106" i="42"/>
  <c r="FL106" i="42"/>
  <c r="AO106" i="42"/>
  <c r="BW106" i="42"/>
  <c r="AV106" i="42"/>
  <c r="C45" i="3"/>
  <c r="O45" i="3"/>
  <c r="E19" i="3"/>
  <c r="T54" i="3"/>
  <c r="D55" i="16"/>
  <c r="S54" i="3" s="1"/>
  <c r="F54" i="3" s="1"/>
  <c r="G110" i="3"/>
  <c r="G43" i="3"/>
  <c r="AL109" i="42"/>
  <c r="C59" i="3"/>
  <c r="E20" i="3"/>
  <c r="AL107" i="42"/>
  <c r="BQ104" i="1"/>
  <c r="BQ103" i="1"/>
  <c r="DG103" i="1"/>
  <c r="DG104" i="1"/>
  <c r="C65" i="3"/>
  <c r="H57" i="3"/>
  <c r="D57" i="3" s="1"/>
  <c r="G57" i="3"/>
  <c r="C49" i="3"/>
  <c r="G102" i="3"/>
  <c r="G35" i="3"/>
  <c r="H73" i="3"/>
  <c r="D73" i="3" s="1"/>
  <c r="H6" i="3"/>
  <c r="D6" i="3" s="1"/>
  <c r="G32" i="3"/>
  <c r="G99" i="3"/>
  <c r="P57" i="42"/>
  <c r="AF103" i="1"/>
  <c r="AF104" i="1"/>
  <c r="CI5" i="1"/>
  <c r="C50" i="3"/>
  <c r="W55" i="1"/>
  <c r="W54" i="1"/>
  <c r="W45" i="1"/>
  <c r="W106" i="1" s="1"/>
  <c r="W58" i="1"/>
  <c r="W25" i="1"/>
  <c r="W53" i="1"/>
  <c r="W46" i="1"/>
  <c r="W4" i="1"/>
  <c r="W31" i="1"/>
  <c r="W24" i="1"/>
  <c r="W57" i="1"/>
  <c r="CB7" i="1"/>
  <c r="CI7" i="1" s="1"/>
  <c r="BZ95" i="1"/>
  <c r="BZ96" i="1"/>
  <c r="BZ98" i="1"/>
  <c r="BZ93" i="1"/>
  <c r="C55" i="3"/>
  <c r="AC109" i="42"/>
  <c r="AX109" i="42"/>
  <c r="C112" i="3"/>
  <c r="D16" i="3"/>
  <c r="CH104" i="1"/>
  <c r="C60" i="3"/>
  <c r="H49" i="3"/>
  <c r="D49" i="3" s="1"/>
  <c r="I49" i="3"/>
  <c r="E49" i="3" s="1"/>
  <c r="C11" i="3"/>
  <c r="C4" i="3"/>
  <c r="C47" i="3"/>
  <c r="C53" i="3"/>
  <c r="FN107" i="42"/>
  <c r="CP107" i="42"/>
  <c r="CF107" i="42"/>
  <c r="DX105" i="42"/>
  <c r="DL107" i="42"/>
  <c r="DG107" i="42"/>
  <c r="AS107" i="42"/>
  <c r="BO107" i="42"/>
  <c r="AQ107" i="42"/>
  <c r="DO107" i="42"/>
  <c r="DX107" i="42"/>
  <c r="DM107" i="42"/>
  <c r="FB107" i="42"/>
  <c r="AG107" i="42"/>
  <c r="DO105" i="42"/>
  <c r="GC105" i="42"/>
  <c r="EO107" i="42"/>
  <c r="DN107" i="42"/>
  <c r="BZ107" i="42"/>
  <c r="AP107" i="42"/>
  <c r="FV107" i="42"/>
  <c r="EM107" i="42"/>
  <c r="DA104" i="42"/>
  <c r="BX107" i="42"/>
  <c r="AF107" i="42"/>
  <c r="EP107" i="42"/>
  <c r="BY107" i="42"/>
  <c r="FG107" i="42"/>
  <c r="GC107" i="42"/>
  <c r="DR107" i="42"/>
  <c r="CW107" i="42"/>
  <c r="AB107" i="42"/>
  <c r="EQ107" i="42"/>
  <c r="BH107" i="42"/>
  <c r="BC107" i="42"/>
  <c r="CD107" i="42"/>
  <c r="BA107" i="42"/>
  <c r="FH107" i="42"/>
  <c r="BW107" i="42"/>
  <c r="DZ107" i="42"/>
  <c r="FF107" i="42"/>
  <c r="CZ107" i="42"/>
  <c r="CG107" i="42"/>
  <c r="FQ107" i="42"/>
  <c r="CX107" i="42"/>
  <c r="EZ107" i="42"/>
  <c r="DF107" i="42"/>
  <c r="DA107" i="42"/>
  <c r="FK107" i="42"/>
  <c r="EI107" i="42"/>
  <c r="AN107" i="42"/>
  <c r="DS107" i="42"/>
  <c r="AI107" i="42"/>
  <c r="EU107" i="42"/>
  <c r="AA107" i="42"/>
  <c r="BT107" i="42"/>
  <c r="CS107" i="42"/>
  <c r="EE107" i="42"/>
  <c r="CM107" i="42"/>
  <c r="DV107" i="42"/>
  <c r="DJ107" i="42"/>
  <c r="FR107" i="42"/>
  <c r="EY107" i="42"/>
  <c r="EB107" i="42"/>
  <c r="FY107" i="42"/>
  <c r="AZ107" i="42"/>
  <c r="BQ107" i="42"/>
  <c r="BJ107" i="42"/>
  <c r="FR104" i="42"/>
  <c r="BT104" i="42"/>
  <c r="FZ107" i="42"/>
  <c r="AY107" i="42"/>
  <c r="FD107" i="42"/>
  <c r="V107" i="42"/>
  <c r="AO107" i="42"/>
  <c r="Z107" i="42"/>
  <c r="FO107" i="42"/>
  <c r="EF107" i="42"/>
  <c r="EA107" i="42"/>
  <c r="AW107" i="42"/>
  <c r="FE107" i="42"/>
  <c r="DD107" i="42"/>
  <c r="BV107" i="42"/>
  <c r="GA107" i="42"/>
  <c r="EK107" i="42"/>
  <c r="ED107" i="42"/>
  <c r="EC107" i="42"/>
  <c r="AH104" i="42"/>
  <c r="BA104" i="42"/>
  <c r="FJ104" i="42"/>
  <c r="AK107" i="42"/>
  <c r="EN107" i="42"/>
  <c r="ES107" i="42"/>
  <c r="AM107" i="42"/>
  <c r="FP107" i="42"/>
  <c r="DP107" i="42"/>
  <c r="DU107" i="42"/>
  <c r="FL107" i="42"/>
  <c r="FA107" i="42"/>
  <c r="AU107" i="42"/>
  <c r="GB107" i="42"/>
  <c r="BD107" i="42"/>
  <c r="BE107" i="42"/>
  <c r="CA107" i="42"/>
  <c r="EL107" i="42"/>
  <c r="BP107" i="42"/>
  <c r="AT107" i="42"/>
  <c r="DW104" i="42"/>
  <c r="CH104" i="42"/>
  <c r="AD104" i="42"/>
  <c r="CW104" i="42"/>
  <c r="BZ104" i="42"/>
  <c r="DV104" i="42"/>
  <c r="ES104" i="42"/>
  <c r="FG104" i="42"/>
  <c r="DD104" i="42"/>
  <c r="EP104" i="42"/>
  <c r="FZ104" i="42"/>
  <c r="FW104" i="42"/>
  <c r="AK104" i="42"/>
  <c r="FC104" i="42"/>
  <c r="V104" i="42"/>
  <c r="EC104" i="42"/>
  <c r="FA104" i="42"/>
  <c r="DH104" i="42"/>
  <c r="DA109" i="42"/>
  <c r="EU109" i="42"/>
  <c r="CD109" i="42"/>
  <c r="CC109" i="42"/>
  <c r="EY109" i="42"/>
  <c r="FT109" i="42"/>
  <c r="ER109" i="42"/>
  <c r="BB109" i="42"/>
  <c r="FU109" i="42"/>
  <c r="BO109" i="42"/>
  <c r="ES109" i="42"/>
  <c r="BV109" i="42"/>
  <c r="CK109" i="42"/>
  <c r="DN104" i="42"/>
  <c r="AI104" i="42"/>
  <c r="EB104" i="42"/>
  <c r="FY104" i="42"/>
  <c r="DU104" i="42"/>
  <c r="FN104" i="42"/>
  <c r="Z104" i="42"/>
  <c r="DZ104" i="42"/>
  <c r="BC104" i="42"/>
  <c r="EW104" i="42"/>
  <c r="AO104" i="42"/>
  <c r="DC104" i="42"/>
  <c r="CF104" i="42"/>
  <c r="BW104" i="42"/>
  <c r="EI104" i="42"/>
  <c r="CA104" i="42"/>
  <c r="ET104" i="42"/>
  <c r="BF104" i="42"/>
  <c r="CP104" i="42"/>
  <c r="FO104" i="42"/>
  <c r="EA104" i="42"/>
  <c r="AB104" i="42"/>
  <c r="AT104" i="42"/>
  <c r="BX104" i="42"/>
  <c r="EQ104" i="42"/>
  <c r="DO104" i="42"/>
  <c r="EK104" i="42"/>
  <c r="AW104" i="42"/>
  <c r="CV104" i="42"/>
  <c r="FK104" i="42"/>
  <c r="EL104" i="42"/>
  <c r="DO109" i="42"/>
  <c r="BX109" i="42"/>
  <c r="CS109" i="42"/>
  <c r="EN109" i="42"/>
  <c r="FC109" i="42"/>
  <c r="AN109" i="42"/>
  <c r="FJ109" i="42"/>
  <c r="FF109" i="42"/>
  <c r="DC109" i="42"/>
  <c r="FP109" i="42"/>
  <c r="EZ109" i="42"/>
  <c r="CM109" i="42"/>
  <c r="FK109" i="42"/>
  <c r="CI109" i="42"/>
  <c r="BE109" i="42"/>
  <c r="EK109" i="42"/>
  <c r="AP104" i="42"/>
  <c r="DR104" i="42"/>
  <c r="AZ104" i="42"/>
  <c r="BK104" i="42"/>
  <c r="BP104" i="42"/>
  <c r="FT104" i="42"/>
  <c r="BE104" i="42"/>
  <c r="DT104" i="42"/>
  <c r="AF104" i="42"/>
  <c r="DL104" i="42"/>
  <c r="CN104" i="42"/>
  <c r="BO104" i="42"/>
  <c r="BV104" i="42"/>
  <c r="CO104" i="42"/>
  <c r="BD104" i="42"/>
  <c r="DX104" i="42"/>
  <c r="EM104" i="42"/>
  <c r="FM104" i="42"/>
  <c r="BL104" i="42"/>
  <c r="EO104" i="42"/>
  <c r="EU104" i="42"/>
  <c r="FP104" i="42"/>
  <c r="AI105" i="42"/>
  <c r="EZ104" i="42"/>
  <c r="GC104" i="42"/>
  <c r="CS104" i="42"/>
  <c r="DP104" i="42"/>
  <c r="EE104" i="42"/>
  <c r="BB104" i="42"/>
  <c r="CC105" i="42"/>
  <c r="AO105" i="42"/>
  <c r="FB104" i="42"/>
  <c r="CQ104" i="42"/>
  <c r="ED104" i="42"/>
  <c r="FV104" i="42"/>
  <c r="FU104" i="42"/>
  <c r="AY104" i="42"/>
  <c r="FH104" i="42"/>
  <c r="DG104" i="42"/>
  <c r="BQ104" i="42"/>
  <c r="FF104" i="42"/>
  <c r="CZ104" i="42"/>
  <c r="FE104" i="42"/>
  <c r="FL104" i="42"/>
  <c r="EY104" i="42"/>
  <c r="BJ104" i="42"/>
  <c r="CX104" i="42"/>
  <c r="EV104" i="42"/>
  <c r="GB104" i="42"/>
  <c r="AR104" i="42"/>
  <c r="GA104" i="42"/>
  <c r="CC104" i="42"/>
  <c r="DJ104" i="42"/>
  <c r="CK104" i="42"/>
  <c r="DS104" i="42"/>
  <c r="AG104" i="42"/>
  <c r="FS104" i="42"/>
  <c r="BM104" i="42"/>
  <c r="AM104" i="42"/>
  <c r="DQ104" i="42"/>
  <c r="EX104" i="42"/>
  <c r="AS104" i="42"/>
  <c r="AN104" i="42"/>
  <c r="BH104" i="42"/>
  <c r="EF104" i="42"/>
  <c r="CD104" i="42"/>
  <c r="BR105" i="42"/>
  <c r="BY104" i="42"/>
  <c r="FQ104" i="42"/>
  <c r="AE104" i="42"/>
  <c r="FD104" i="42"/>
  <c r="AA104" i="42"/>
  <c r="BR104" i="42"/>
  <c r="DZ105" i="42"/>
  <c r="BE105" i="42"/>
  <c r="FT105" i="42"/>
  <c r="AM105" i="42"/>
  <c r="EY105" i="42"/>
  <c r="DO108" i="42"/>
  <c r="EP105" i="42"/>
  <c r="DF105" i="42"/>
  <c r="BD105" i="42"/>
  <c r="EX105" i="42"/>
  <c r="DQ105" i="42"/>
  <c r="FQ105" i="42"/>
  <c r="FM105" i="42"/>
  <c r="AZ105" i="42"/>
  <c r="FH105" i="42"/>
  <c r="BJ105" i="42"/>
  <c r="ET105" i="42"/>
  <c r="DH105" i="42"/>
  <c r="EL105" i="42"/>
  <c r="DA105" i="42"/>
  <c r="BX105" i="42"/>
  <c r="BC105" i="42"/>
  <c r="FW105" i="42"/>
  <c r="CO107" i="42"/>
  <c r="BF107" i="42"/>
  <c r="EQ105" i="42"/>
  <c r="CI105" i="42"/>
  <c r="FU107" i="42"/>
  <c r="BK107" i="42"/>
  <c r="BM105" i="42"/>
  <c r="DL105" i="42"/>
  <c r="EJ105" i="42"/>
  <c r="DC107" i="42"/>
  <c r="BR107" i="42"/>
  <c r="CV107" i="42"/>
  <c r="AA105" i="42"/>
  <c r="EH107" i="42"/>
  <c r="EV107" i="42"/>
  <c r="DH107" i="42"/>
  <c r="FF105" i="42"/>
  <c r="AB105" i="42"/>
  <c r="EV105" i="42"/>
  <c r="BZ105" i="42"/>
  <c r="AD105" i="42"/>
  <c r="GB105" i="42"/>
  <c r="DM105" i="42"/>
  <c r="EI105" i="42"/>
  <c r="CM105" i="42"/>
  <c r="DQ107" i="42"/>
  <c r="CH107" i="42"/>
  <c r="BB107" i="42"/>
  <c r="CC107" i="42"/>
  <c r="AE107" i="42"/>
  <c r="AH107" i="42"/>
  <c r="FC107" i="42"/>
  <c r="EW107" i="42"/>
  <c r="EJ107" i="42"/>
  <c r="CQ107" i="42"/>
  <c r="DT107" i="42"/>
  <c r="FT107" i="42"/>
  <c r="ER107" i="42"/>
  <c r="CK107" i="42"/>
  <c r="ET107" i="42"/>
  <c r="BL107" i="42"/>
  <c r="CN107" i="42"/>
  <c r="FJ107" i="42"/>
  <c r="DY107" i="42"/>
  <c r="FW107" i="42"/>
  <c r="AD107" i="42"/>
  <c r="BM107" i="42"/>
  <c r="EX107" i="42"/>
  <c r="AR107" i="42"/>
  <c r="DW107" i="42"/>
  <c r="FM107" i="42"/>
  <c r="FO109" i="42"/>
  <c r="BD109" i="42"/>
  <c r="EF109" i="42"/>
  <c r="AZ109" i="42"/>
  <c r="EO109" i="42"/>
  <c r="DT109" i="42"/>
  <c r="AT109" i="42"/>
  <c r="AW109" i="42"/>
  <c r="AB109" i="42"/>
  <c r="ET109" i="42"/>
  <c r="BQ109" i="42"/>
  <c r="BC109" i="42"/>
  <c r="EA109" i="42"/>
  <c r="FA109" i="42"/>
  <c r="EB109" i="42"/>
  <c r="FV109" i="42"/>
  <c r="DG109" i="42"/>
  <c r="DV109" i="42"/>
  <c r="FW109" i="42"/>
  <c r="FH109" i="42"/>
  <c r="FQ109" i="42"/>
  <c r="BF109" i="42"/>
  <c r="DP109" i="42"/>
  <c r="EH109" i="42"/>
  <c r="FR109" i="42"/>
  <c r="BP109" i="42"/>
  <c r="GB109" i="42"/>
  <c r="BW109" i="42"/>
  <c r="FK105" i="42"/>
  <c r="EC105" i="42"/>
  <c r="CD105" i="42"/>
  <c r="CF105" i="42"/>
  <c r="BQ105" i="42"/>
  <c r="ES105" i="42"/>
  <c r="AT105" i="42"/>
  <c r="BJ109" i="42"/>
  <c r="EM109" i="42"/>
  <c r="EJ109" i="42"/>
  <c r="DL109" i="42"/>
  <c r="AH109" i="42"/>
  <c r="AP109" i="42"/>
  <c r="CQ109" i="42"/>
  <c r="GC109" i="42"/>
  <c r="AR109" i="42"/>
  <c r="BK109" i="42"/>
  <c r="DN109" i="42"/>
  <c r="AY109" i="42"/>
  <c r="AS109" i="42"/>
  <c r="Z109" i="42"/>
  <c r="EC109" i="42"/>
  <c r="DM109" i="42"/>
  <c r="ED105" i="42"/>
  <c r="FS105" i="42"/>
  <c r="DS105" i="42"/>
  <c r="EK105" i="42"/>
  <c r="AU105" i="42"/>
  <c r="CV105" i="42"/>
  <c r="GA105" i="42"/>
  <c r="AI109" i="42"/>
  <c r="DR109" i="42"/>
  <c r="CW109" i="42"/>
  <c r="EP109" i="42"/>
  <c r="FL109" i="42"/>
  <c r="CZ109" i="42"/>
  <c r="GA109" i="42"/>
  <c r="FM109" i="42"/>
  <c r="DU109" i="42"/>
  <c r="EV109" i="42"/>
  <c r="FG109" i="42"/>
  <c r="DW109" i="42"/>
  <c r="CO109" i="42"/>
  <c r="AU109" i="42"/>
  <c r="DY109" i="42"/>
  <c r="AD109" i="42"/>
  <c r="BA105" i="42"/>
  <c r="CK105" i="42"/>
  <c r="DN105" i="42"/>
  <c r="AN105" i="42"/>
  <c r="FA105" i="42"/>
  <c r="CQ105" i="42"/>
  <c r="EA105" i="42"/>
  <c r="DR105" i="42"/>
  <c r="DF109" i="42"/>
  <c r="BA109" i="42"/>
  <c r="AG109" i="42"/>
  <c r="DJ109" i="42"/>
  <c r="DX109" i="42"/>
  <c r="BL109" i="42"/>
  <c r="EW109" i="42"/>
  <c r="FS109" i="42"/>
  <c r="ED109" i="42"/>
  <c r="FD109" i="42"/>
  <c r="CV109" i="42"/>
  <c r="BY109" i="42"/>
  <c r="CG109" i="42"/>
  <c r="FE109" i="42"/>
  <c r="DQ109" i="42"/>
  <c r="EX109" i="42"/>
  <c r="BO105" i="42"/>
  <c r="DU105" i="42"/>
  <c r="BV105" i="42"/>
  <c r="CP105" i="42"/>
  <c r="DY105" i="42"/>
  <c r="CX105" i="42"/>
  <c r="BH105" i="42"/>
  <c r="BW105" i="42"/>
  <c r="FY105" i="42"/>
  <c r="BB105" i="42"/>
  <c r="CH105" i="42"/>
  <c r="EO105" i="42"/>
  <c r="DC105" i="42"/>
  <c r="FV105" i="42"/>
  <c r="FC105" i="42"/>
  <c r="BL105" i="42"/>
  <c r="FZ105" i="42"/>
  <c r="EH105" i="42"/>
  <c r="EZ105" i="42"/>
  <c r="V105" i="42"/>
  <c r="DD105" i="42"/>
  <c r="DV105" i="42"/>
  <c r="DP105" i="42"/>
  <c r="CA105" i="42"/>
  <c r="AW105" i="42"/>
  <c r="EU105" i="42"/>
  <c r="BT105" i="42"/>
  <c r="CZ105" i="42"/>
  <c r="FU105" i="42"/>
  <c r="CN105" i="42"/>
  <c r="BP105" i="42"/>
  <c r="FJ105" i="42"/>
  <c r="AY105" i="42"/>
  <c r="AQ105" i="42"/>
  <c r="FR105" i="42"/>
  <c r="BY105" i="42"/>
  <c r="DT105" i="42"/>
  <c r="FL105" i="42"/>
  <c r="AK105" i="42"/>
  <c r="AG105" i="42"/>
  <c r="FN105" i="42"/>
  <c r="DJ105" i="42"/>
  <c r="EN105" i="42"/>
  <c r="CW105" i="42"/>
  <c r="AE105" i="42"/>
  <c r="EF105" i="42"/>
  <c r="Z105" i="42"/>
  <c r="CS105" i="42"/>
  <c r="EB105" i="42"/>
  <c r="FP105" i="42"/>
  <c r="EE105" i="42"/>
  <c r="AH105" i="42"/>
  <c r="FB105" i="42"/>
  <c r="AS105" i="42"/>
  <c r="CO105" i="42"/>
  <c r="AP105" i="42"/>
  <c r="BF105" i="42"/>
  <c r="EM105" i="42"/>
  <c r="DG105" i="42"/>
  <c r="FE105" i="42"/>
  <c r="AR105" i="42"/>
  <c r="FG105" i="42"/>
  <c r="CG105" i="42"/>
  <c r="FO105" i="42"/>
  <c r="ER105" i="42"/>
  <c r="BK105" i="42"/>
  <c r="DW105" i="42"/>
  <c r="AF105" i="42"/>
  <c r="DZ108" i="42"/>
  <c r="BH108" i="42"/>
  <c r="EU108" i="42"/>
  <c r="V108" i="42"/>
  <c r="FQ108" i="42"/>
  <c r="BW108" i="42"/>
  <c r="CG108" i="42"/>
  <c r="Z108" i="42"/>
  <c r="DU108" i="42"/>
  <c r="DQ108" i="42"/>
  <c r="AZ108" i="42"/>
  <c r="ET108" i="42"/>
  <c r="FW108" i="42"/>
  <c r="AK108" i="42"/>
  <c r="ED108" i="42"/>
  <c r="DS108" i="42"/>
  <c r="EI108" i="42"/>
  <c r="AM108" i="42"/>
  <c r="AU108" i="42"/>
  <c r="FT108" i="42"/>
  <c r="FN108" i="42"/>
  <c r="EQ108" i="42"/>
  <c r="CP108" i="42"/>
  <c r="EB108" i="42"/>
  <c r="AF108" i="42"/>
  <c r="BP108" i="42"/>
  <c r="FB108" i="42"/>
  <c r="DL108" i="42"/>
  <c r="EP108" i="42"/>
  <c r="BZ108" i="42"/>
  <c r="AS108" i="42"/>
  <c r="DY108" i="42"/>
  <c r="EK108" i="42"/>
  <c r="FS108" i="42"/>
  <c r="CM108" i="42"/>
  <c r="DT108" i="42"/>
  <c r="CO108" i="42"/>
  <c r="AQ108" i="42"/>
  <c r="FA108" i="42"/>
  <c r="AT108" i="42"/>
  <c r="BL108" i="42"/>
  <c r="BY108" i="42"/>
  <c r="AR108" i="42"/>
  <c r="BO108" i="42"/>
  <c r="EY108" i="42"/>
  <c r="BC108" i="42"/>
  <c r="EM108" i="42"/>
  <c r="EJ108" i="42"/>
  <c r="CX108" i="42"/>
  <c r="DF108" i="42"/>
  <c r="DX108" i="42"/>
  <c r="FR108" i="42"/>
  <c r="FE108" i="42"/>
  <c r="CK108" i="42"/>
  <c r="BD108" i="42"/>
  <c r="AY108" i="42"/>
  <c r="GA108" i="42"/>
  <c r="FM108" i="42"/>
  <c r="BF108" i="42"/>
  <c r="AO108" i="42"/>
  <c r="DA108" i="42"/>
  <c r="BQ108" i="42"/>
  <c r="BA108" i="42"/>
  <c r="EZ108" i="42"/>
  <c r="DW108" i="42"/>
  <c r="EC108" i="42"/>
  <c r="FH108" i="42"/>
  <c r="AW108" i="42"/>
  <c r="FJ108" i="42"/>
  <c r="FY108" i="42"/>
  <c r="DD108" i="42"/>
  <c r="BX108" i="42"/>
  <c r="EO108" i="42"/>
  <c r="AA108" i="42"/>
  <c r="CC108" i="42"/>
  <c r="AP108" i="42"/>
  <c r="CV108" i="42"/>
  <c r="CA108" i="42"/>
  <c r="AH108" i="42"/>
  <c r="BM108" i="42"/>
  <c r="BR108" i="42"/>
  <c r="DJ108" i="42"/>
  <c r="DN108" i="42"/>
  <c r="DP108" i="42"/>
  <c r="ER108" i="42"/>
  <c r="BE108" i="42"/>
  <c r="FV108" i="42"/>
  <c r="EV108" i="42"/>
  <c r="AB108" i="42"/>
  <c r="AI108" i="42"/>
  <c r="EX108" i="42"/>
  <c r="CW108" i="42"/>
  <c r="BV108" i="42"/>
  <c r="GC108" i="42"/>
  <c r="DR108" i="42"/>
  <c r="FU108" i="42"/>
  <c r="CS108" i="42"/>
  <c r="CH108" i="42"/>
  <c r="BT108" i="42"/>
  <c r="EL108" i="42"/>
  <c r="BB108" i="42"/>
  <c r="AE108" i="42"/>
  <c r="CZ108" i="42"/>
  <c r="FK108" i="42"/>
  <c r="EH108" i="42"/>
  <c r="FL108" i="42"/>
  <c r="GB108" i="42"/>
  <c r="DM108" i="42"/>
  <c r="C38" i="20"/>
  <c r="DG108" i="42"/>
  <c r="EE108" i="42"/>
  <c r="DC108" i="42"/>
  <c r="DV108" i="42"/>
  <c r="CN108" i="42"/>
  <c r="FF108" i="42"/>
  <c r="BJ108" i="42"/>
  <c r="FO108" i="42"/>
  <c r="EN108" i="42"/>
  <c r="FD108" i="42"/>
  <c r="EW108" i="42"/>
  <c r="AD108" i="42"/>
  <c r="CF108" i="42"/>
  <c r="EF108" i="42"/>
  <c r="FC108" i="42"/>
  <c r="DH108" i="42"/>
  <c r="FP108" i="42"/>
  <c r="AN108" i="42"/>
  <c r="BK108" i="42"/>
  <c r="EA108" i="42"/>
  <c r="CI108" i="42"/>
  <c r="CD108" i="42"/>
  <c r="CQ108" i="42"/>
  <c r="AG108" i="42"/>
  <c r="FZ108" i="42"/>
  <c r="FG108" i="42"/>
  <c r="L37" i="42" l="1"/>
  <c r="N37" i="42" s="1"/>
  <c r="S37" i="42" s="1"/>
  <c r="M37" i="42"/>
  <c r="O37" i="42" s="1"/>
  <c r="T37" i="42" s="1"/>
  <c r="B105" i="3"/>
  <c r="K105" i="3"/>
  <c r="O105" i="3"/>
  <c r="M105" i="3"/>
  <c r="N105" i="3"/>
  <c r="L105" i="3"/>
  <c r="CG103" i="1"/>
  <c r="F51" i="3"/>
  <c r="O51" i="3" s="1"/>
  <c r="BZ104" i="1"/>
  <c r="M58" i="3"/>
  <c r="AI104" i="1"/>
  <c r="DL104" i="1"/>
  <c r="N62" i="3"/>
  <c r="U95" i="1"/>
  <c r="AD104" i="1"/>
  <c r="N51" i="3"/>
  <c r="O58" i="3"/>
  <c r="O55" i="3"/>
  <c r="O4" i="3"/>
  <c r="M11" i="3"/>
  <c r="L12" i="42" s="1"/>
  <c r="N12" i="42" s="1"/>
  <c r="S12" i="42" s="1"/>
  <c r="U93" i="1"/>
  <c r="DJ104" i="1"/>
  <c r="O91" i="3"/>
  <c r="CO104" i="1"/>
  <c r="BS104" i="1"/>
  <c r="DA104" i="1"/>
  <c r="V93" i="1"/>
  <c r="C91" i="3"/>
  <c r="BC104" i="1"/>
  <c r="N4" i="3"/>
  <c r="O11" i="3"/>
  <c r="M55" i="3"/>
  <c r="U97" i="1"/>
  <c r="M78" i="3"/>
  <c r="M65" i="42" s="1"/>
  <c r="O65" i="42" s="1"/>
  <c r="T65" i="42" s="1"/>
  <c r="M42" i="3"/>
  <c r="N60" i="3"/>
  <c r="U99" i="1"/>
  <c r="U96" i="1"/>
  <c r="N42" i="3"/>
  <c r="X105" i="42"/>
  <c r="O16" i="3"/>
  <c r="O50" i="3"/>
  <c r="M65" i="3"/>
  <c r="X104" i="42"/>
  <c r="O37" i="1"/>
  <c r="W103" i="1"/>
  <c r="N50" i="3"/>
  <c r="CE103" i="1"/>
  <c r="M62" i="3"/>
  <c r="V103" i="1"/>
  <c r="U103" i="1"/>
  <c r="Y104" i="1"/>
  <c r="AG104" i="1"/>
  <c r="X108" i="42"/>
  <c r="X109" i="42"/>
  <c r="O47" i="3"/>
  <c r="N65" i="3"/>
  <c r="U94" i="1"/>
  <c r="U98" i="1"/>
  <c r="AA103" i="1"/>
  <c r="BO103" i="1"/>
  <c r="M109" i="3"/>
  <c r="M51" i="3"/>
  <c r="CB104" i="1"/>
  <c r="N59" i="3"/>
  <c r="O62" i="3"/>
  <c r="N78" i="3"/>
  <c r="V99" i="1"/>
  <c r="AM104" i="1"/>
  <c r="O59" i="3"/>
  <c r="DD104" i="1"/>
  <c r="V95" i="1"/>
  <c r="CD104" i="1"/>
  <c r="N47" i="3"/>
  <c r="C109" i="3"/>
  <c r="CL104" i="1"/>
  <c r="Z103" i="1"/>
  <c r="V94" i="1"/>
  <c r="V97" i="1"/>
  <c r="N45" i="3"/>
  <c r="O85" i="3"/>
  <c r="CY104" i="1"/>
  <c r="N109" i="3"/>
  <c r="V96" i="1"/>
  <c r="M88" i="3"/>
  <c r="AB103" i="1"/>
  <c r="V104" i="1"/>
  <c r="V98" i="1"/>
  <c r="G66" i="3"/>
  <c r="C66" i="3" s="1"/>
  <c r="O55" i="1"/>
  <c r="P54" i="42"/>
  <c r="AJ114" i="42" s="1"/>
  <c r="CJ104" i="1"/>
  <c r="CJ103" i="1"/>
  <c r="M53" i="3"/>
  <c r="M60" i="3"/>
  <c r="N23" i="3"/>
  <c r="N58" i="3"/>
  <c r="AQ103" i="1"/>
  <c r="BA103" i="1"/>
  <c r="BA104" i="1"/>
  <c r="N53" i="3"/>
  <c r="M23" i="3"/>
  <c r="L24" i="42" s="1"/>
  <c r="N24" i="42" s="1"/>
  <c r="S24" i="42" s="1"/>
  <c r="U104" i="1"/>
  <c r="D53" i="20"/>
  <c r="X106" i="42"/>
  <c r="X111" i="42"/>
  <c r="AX114" i="42"/>
  <c r="AX115" i="42" s="1"/>
  <c r="O23" i="3"/>
  <c r="AE103" i="1"/>
  <c r="AE104" i="1"/>
  <c r="AC114" i="42"/>
  <c r="AC116" i="42" s="1"/>
  <c r="N24" i="3"/>
  <c r="DP103" i="1"/>
  <c r="DP104" i="1"/>
  <c r="DN103" i="1"/>
  <c r="DN104" i="1"/>
  <c r="DS103" i="1"/>
  <c r="DS104" i="1"/>
  <c r="BT103" i="1"/>
  <c r="BT104" i="1"/>
  <c r="CN103" i="1"/>
  <c r="CN104" i="1"/>
  <c r="DO103" i="1"/>
  <c r="DO104" i="1"/>
  <c r="CF104" i="1"/>
  <c r="CF103" i="1"/>
  <c r="AW103" i="1"/>
  <c r="AW104" i="1"/>
  <c r="BX103" i="1"/>
  <c r="BX104" i="1"/>
  <c r="BY103" i="1"/>
  <c r="BY104" i="1"/>
  <c r="BG104" i="1"/>
  <c r="BG103" i="1"/>
  <c r="AV103" i="1"/>
  <c r="AV104" i="1"/>
  <c r="CP103" i="1"/>
  <c r="CP104" i="1"/>
  <c r="BM103" i="1"/>
  <c r="BM104" i="1"/>
  <c r="BE103" i="1"/>
  <c r="BE104" i="1"/>
  <c r="DI103" i="1"/>
  <c r="DI104" i="1"/>
  <c r="CM103" i="1"/>
  <c r="CM104" i="1"/>
  <c r="CB94" i="1"/>
  <c r="O24" i="3"/>
  <c r="CC103" i="1"/>
  <c r="CC104" i="1"/>
  <c r="AT103" i="1"/>
  <c r="AT104" i="1"/>
  <c r="DQ103" i="1"/>
  <c r="DQ104" i="1"/>
  <c r="BU103" i="1"/>
  <c r="BU104" i="1"/>
  <c r="DC103" i="1"/>
  <c r="DC104" i="1"/>
  <c r="DM103" i="1"/>
  <c r="DM104" i="1"/>
  <c r="BL103" i="1"/>
  <c r="BL104" i="1"/>
  <c r="AU103" i="1"/>
  <c r="AU104" i="1"/>
  <c r="CT103" i="1"/>
  <c r="CT104" i="1"/>
  <c r="DB103" i="1"/>
  <c r="DB104" i="1"/>
  <c r="AH103" i="1"/>
  <c r="AH104" i="1"/>
  <c r="BH103" i="1"/>
  <c r="BH104" i="1"/>
  <c r="DT103" i="1"/>
  <c r="DT104" i="1"/>
  <c r="AK103" i="1"/>
  <c r="AK104" i="1"/>
  <c r="AL103" i="1"/>
  <c r="AL104" i="1"/>
  <c r="AN103" i="1"/>
  <c r="AN104" i="1"/>
  <c r="CB97" i="1"/>
  <c r="CB95" i="1"/>
  <c r="BV103" i="1"/>
  <c r="BV104" i="1"/>
  <c r="DK103" i="1"/>
  <c r="DK104" i="1"/>
  <c r="BP103" i="1"/>
  <c r="BP104" i="1"/>
  <c r="CX104" i="1"/>
  <c r="CX103" i="1"/>
  <c r="CS103" i="1"/>
  <c r="CS104" i="1"/>
  <c r="BD103" i="1"/>
  <c r="BD104" i="1"/>
  <c r="CR103" i="1"/>
  <c r="CR104" i="1"/>
  <c r="DH103" i="1"/>
  <c r="DH104" i="1"/>
  <c r="DR103" i="1"/>
  <c r="DR104" i="1"/>
  <c r="AZ103" i="1"/>
  <c r="AZ104" i="1"/>
  <c r="CA103" i="1"/>
  <c r="CA104" i="1"/>
  <c r="AS104" i="1"/>
  <c r="AS103" i="1"/>
  <c r="BK103" i="1"/>
  <c r="BK104" i="1"/>
  <c r="BI103" i="1"/>
  <c r="BI104" i="1"/>
  <c r="AJ103" i="1"/>
  <c r="AJ104" i="1"/>
  <c r="AY104" i="1"/>
  <c r="AY103" i="1"/>
  <c r="CB99" i="1"/>
  <c r="CB93" i="1"/>
  <c r="AP103" i="1"/>
  <c r="AP104" i="1"/>
  <c r="BB103" i="1"/>
  <c r="BB104" i="1"/>
  <c r="CQ103" i="1"/>
  <c r="CQ104" i="1"/>
  <c r="DE104" i="1"/>
  <c r="DE103" i="1"/>
  <c r="BW103" i="1"/>
  <c r="BW104" i="1"/>
  <c r="CK103" i="1"/>
  <c r="CK104" i="1"/>
  <c r="BJ103" i="1"/>
  <c r="BJ104" i="1"/>
  <c r="BF104" i="1"/>
  <c r="BF103" i="1"/>
  <c r="AO103" i="1"/>
  <c r="AO104" i="1"/>
  <c r="AR103" i="1"/>
  <c r="AR104" i="1"/>
  <c r="BN103" i="1"/>
  <c r="BN104" i="1"/>
  <c r="DF103" i="1"/>
  <c r="DF104" i="1"/>
  <c r="AC104" i="1"/>
  <c r="AC103" i="1"/>
  <c r="BR103" i="1"/>
  <c r="BR104" i="1"/>
  <c r="B54" i="3"/>
  <c r="K8" i="1"/>
  <c r="M8" i="1" s="1"/>
  <c r="R8" i="1" s="1"/>
  <c r="L25" i="42"/>
  <c r="N25" i="42" s="1"/>
  <c r="S25" i="42" s="1"/>
  <c r="CB98" i="1"/>
  <c r="CB96" i="1"/>
  <c r="C32" i="3"/>
  <c r="N32" i="3"/>
  <c r="O32" i="3"/>
  <c r="M32" i="3"/>
  <c r="N49" i="3"/>
  <c r="O57" i="3"/>
  <c r="C57" i="3"/>
  <c r="M57" i="3"/>
  <c r="N57" i="3"/>
  <c r="O43" i="3"/>
  <c r="C43" i="3"/>
  <c r="N43" i="3"/>
  <c r="M43" i="3"/>
  <c r="M41" i="3"/>
  <c r="L40" i="42" s="1"/>
  <c r="N40" i="42" s="1"/>
  <c r="S40" i="42" s="1"/>
  <c r="C6" i="3"/>
  <c r="M6" i="3"/>
  <c r="N6" i="3"/>
  <c r="O6" i="3"/>
  <c r="C113" i="3"/>
  <c r="O113" i="3"/>
  <c r="N113" i="3"/>
  <c r="M113" i="3"/>
  <c r="K60" i="3"/>
  <c r="B60" i="3"/>
  <c r="L60" i="3"/>
  <c r="B90" i="3"/>
  <c r="K90" i="3"/>
  <c r="N90" i="3"/>
  <c r="O90" i="3"/>
  <c r="L90" i="3"/>
  <c r="M90" i="3"/>
  <c r="K66" i="3"/>
  <c r="B66" i="3"/>
  <c r="F52" i="3"/>
  <c r="O52" i="3" s="1"/>
  <c r="L57" i="3"/>
  <c r="B57" i="3"/>
  <c r="K57" i="3"/>
  <c r="K47" i="3"/>
  <c r="L47" i="3"/>
  <c r="B47" i="3"/>
  <c r="B94" i="3"/>
  <c r="L94" i="3"/>
  <c r="M81" i="42" s="1"/>
  <c r="O81" i="42" s="1"/>
  <c r="T81" i="42" s="1"/>
  <c r="K94" i="3"/>
  <c r="N94" i="3"/>
  <c r="O94" i="3"/>
  <c r="M94" i="3"/>
  <c r="L81" i="42" s="1"/>
  <c r="N81" i="42" s="1"/>
  <c r="S81" i="42" s="1"/>
  <c r="L45" i="3"/>
  <c r="L30" i="1" s="1"/>
  <c r="K45" i="3"/>
  <c r="B45" i="3"/>
  <c r="M46" i="3"/>
  <c r="N46" i="3"/>
  <c r="C46" i="3"/>
  <c r="O46" i="3"/>
  <c r="B85" i="3"/>
  <c r="K85" i="3"/>
  <c r="L85" i="3"/>
  <c r="M85" i="3"/>
  <c r="B34" i="3"/>
  <c r="M34" i="3"/>
  <c r="N34" i="3"/>
  <c r="O34" i="3"/>
  <c r="L34" i="3"/>
  <c r="K34" i="3"/>
  <c r="B99" i="3"/>
  <c r="K99" i="3"/>
  <c r="L99" i="3"/>
  <c r="B73" i="3"/>
  <c r="K73" i="3"/>
  <c r="L73" i="3"/>
  <c r="L16" i="3"/>
  <c r="K16" i="3"/>
  <c r="M16" i="3"/>
  <c r="B16" i="3"/>
  <c r="L29" i="3"/>
  <c r="M30" i="42" s="1"/>
  <c r="O30" i="42" s="1"/>
  <c r="T30" i="42" s="1"/>
  <c r="N29" i="3"/>
  <c r="M29" i="3"/>
  <c r="L30" i="42" s="1"/>
  <c r="N30" i="42" s="1"/>
  <c r="S30" i="42" s="1"/>
  <c r="K29" i="3"/>
  <c r="B29" i="3"/>
  <c r="O29" i="3"/>
  <c r="N96" i="3"/>
  <c r="B96" i="3"/>
  <c r="L96" i="3"/>
  <c r="M83" i="42" s="1"/>
  <c r="O83" i="42" s="1"/>
  <c r="T83" i="42" s="1"/>
  <c r="K96" i="3"/>
  <c r="O96" i="3"/>
  <c r="M96" i="3"/>
  <c r="L83" i="42" s="1"/>
  <c r="N83" i="42" s="1"/>
  <c r="S83" i="42" s="1"/>
  <c r="K111" i="3"/>
  <c r="B111" i="3"/>
  <c r="O111" i="3"/>
  <c r="L111" i="3"/>
  <c r="L84" i="1" s="1"/>
  <c r="N84" i="1" s="1"/>
  <c r="S84" i="1" s="1"/>
  <c r="N111" i="3"/>
  <c r="M111" i="3"/>
  <c r="B64" i="3"/>
  <c r="N64" i="3"/>
  <c r="L64" i="3"/>
  <c r="M64" i="3"/>
  <c r="K64" i="3"/>
  <c r="O64" i="3"/>
  <c r="B83" i="3"/>
  <c r="M83" i="3"/>
  <c r="K83" i="3"/>
  <c r="N83" i="3"/>
  <c r="L83" i="3"/>
  <c r="O83" i="3"/>
  <c r="K8" i="3"/>
  <c r="L8" i="3"/>
  <c r="B8" i="3"/>
  <c r="M8" i="3"/>
  <c r="L9" i="42" s="1"/>
  <c r="N9" i="42" s="1"/>
  <c r="S9" i="42" s="1"/>
  <c r="N8" i="3"/>
  <c r="M9" i="42" s="1"/>
  <c r="O9" i="42" s="1"/>
  <c r="T9" i="42" s="1"/>
  <c r="O8" i="3"/>
  <c r="L41" i="3"/>
  <c r="M43" i="42" s="1"/>
  <c r="B41" i="3"/>
  <c r="L7" i="3"/>
  <c r="B7" i="3"/>
  <c r="K7" i="3"/>
  <c r="N7" i="3"/>
  <c r="L8" i="42" s="1"/>
  <c r="N8" i="42" s="1"/>
  <c r="S8" i="42" s="1"/>
  <c r="M7" i="3"/>
  <c r="M8" i="42" s="1"/>
  <c r="O8" i="42" s="1"/>
  <c r="T8" i="42" s="1"/>
  <c r="O7" i="3"/>
  <c r="L12" i="3"/>
  <c r="B12" i="3"/>
  <c r="N12" i="3"/>
  <c r="K12" i="3"/>
  <c r="M12" i="3"/>
  <c r="O12" i="3"/>
  <c r="B25" i="3"/>
  <c r="K25" i="3"/>
  <c r="N25" i="3"/>
  <c r="O25" i="3"/>
  <c r="L25" i="3"/>
  <c r="M25" i="3"/>
  <c r="B56" i="3"/>
  <c r="K56" i="3"/>
  <c r="N56" i="3"/>
  <c r="L56" i="3"/>
  <c r="M56" i="3"/>
  <c r="O56" i="3"/>
  <c r="B72" i="3"/>
  <c r="K72" i="3"/>
  <c r="N72" i="3"/>
  <c r="M59" i="42" s="1"/>
  <c r="O59" i="42" s="1"/>
  <c r="T59" i="42" s="1"/>
  <c r="L72" i="3"/>
  <c r="M72" i="3"/>
  <c r="L59" i="42" s="1"/>
  <c r="N59" i="42" s="1"/>
  <c r="S59" i="42" s="1"/>
  <c r="O72" i="3"/>
  <c r="K69" i="3"/>
  <c r="B69" i="3"/>
  <c r="M69" i="3"/>
  <c r="O69" i="3"/>
  <c r="N69" i="3"/>
  <c r="C52" i="3"/>
  <c r="L5" i="42"/>
  <c r="N5" i="42" s="1"/>
  <c r="S5" i="42" s="1"/>
  <c r="K5" i="1"/>
  <c r="M5" i="1" s="1"/>
  <c r="R5" i="1" s="1"/>
  <c r="W93" i="1"/>
  <c r="W94" i="1"/>
  <c r="W97" i="1"/>
  <c r="W96" i="1"/>
  <c r="W98" i="1"/>
  <c r="W99" i="1"/>
  <c r="W95" i="1"/>
  <c r="C110" i="3"/>
  <c r="M110" i="3"/>
  <c r="N110" i="3"/>
  <c r="O110" i="3"/>
  <c r="D108" i="3"/>
  <c r="O108" i="3"/>
  <c r="N108" i="3"/>
  <c r="N73" i="3"/>
  <c r="C73" i="3"/>
  <c r="M73" i="3"/>
  <c r="O73" i="3"/>
  <c r="B102" i="3"/>
  <c r="K102" i="3"/>
  <c r="L102" i="3"/>
  <c r="L50" i="3"/>
  <c r="B50" i="3"/>
  <c r="K50" i="3"/>
  <c r="B36" i="3"/>
  <c r="L36" i="3"/>
  <c r="M35" i="42" s="1"/>
  <c r="O35" i="42" s="1"/>
  <c r="T35" i="42" s="1"/>
  <c r="O36" i="3"/>
  <c r="M36" i="3"/>
  <c r="L35" i="42" s="1"/>
  <c r="N35" i="42" s="1"/>
  <c r="S35" i="42" s="1"/>
  <c r="K36" i="3"/>
  <c r="N36" i="3"/>
  <c r="L78" i="3"/>
  <c r="B78" i="3"/>
  <c r="K78" i="3"/>
  <c r="L22" i="3"/>
  <c r="O22" i="3"/>
  <c r="B22" i="3"/>
  <c r="M22" i="3"/>
  <c r="K22" i="3"/>
  <c r="N22" i="3"/>
  <c r="O31" i="3"/>
  <c r="B31" i="3"/>
  <c r="K31" i="3"/>
  <c r="M31" i="3"/>
  <c r="L31" i="3"/>
  <c r="N31" i="3"/>
  <c r="B24" i="3"/>
  <c r="L24" i="3"/>
  <c r="K24" i="3"/>
  <c r="B115" i="3"/>
  <c r="N115" i="3"/>
  <c r="L115" i="3"/>
  <c r="K115" i="3"/>
  <c r="M115" i="3"/>
  <c r="O115" i="3"/>
  <c r="K3" i="3"/>
  <c r="B3" i="3"/>
  <c r="L3" i="3"/>
  <c r="K108" i="3"/>
  <c r="B108" i="3"/>
  <c r="M108" i="3"/>
  <c r="L108" i="3"/>
  <c r="N10" i="3"/>
  <c r="O10" i="3"/>
  <c r="B10" i="3"/>
  <c r="K10" i="3"/>
  <c r="M10" i="3"/>
  <c r="L10" i="3"/>
  <c r="B35" i="3"/>
  <c r="L35" i="3"/>
  <c r="K35" i="3"/>
  <c r="B107" i="3"/>
  <c r="O107" i="3"/>
  <c r="K107" i="3"/>
  <c r="N107" i="3"/>
  <c r="L107" i="3"/>
  <c r="M107" i="3"/>
  <c r="K39" i="3"/>
  <c r="M39" i="3"/>
  <c r="B39" i="3"/>
  <c r="L39" i="3"/>
  <c r="O39" i="3"/>
  <c r="N39" i="3"/>
  <c r="B93" i="3"/>
  <c r="L93" i="3"/>
  <c r="O93" i="3"/>
  <c r="K93" i="3"/>
  <c r="N93" i="3"/>
  <c r="M93" i="3"/>
  <c r="B103" i="3"/>
  <c r="M103" i="3"/>
  <c r="L103" i="3"/>
  <c r="O103" i="3"/>
  <c r="N103" i="3"/>
  <c r="K103" i="3"/>
  <c r="B48" i="3"/>
  <c r="K48" i="3"/>
  <c r="N48" i="3"/>
  <c r="L48" i="3"/>
  <c r="O48" i="3"/>
  <c r="M48" i="3"/>
  <c r="K46" i="3"/>
  <c r="B46" i="3"/>
  <c r="L46" i="3"/>
  <c r="N20" i="3"/>
  <c r="B20" i="3"/>
  <c r="L20" i="3"/>
  <c r="M20" i="3"/>
  <c r="K20" i="3"/>
  <c r="B80" i="3"/>
  <c r="M80" i="3"/>
  <c r="L80" i="3"/>
  <c r="N80" i="3"/>
  <c r="K80" i="3"/>
  <c r="O80" i="3"/>
  <c r="B116" i="3"/>
  <c r="K116" i="3"/>
  <c r="O116" i="3"/>
  <c r="M116" i="3"/>
  <c r="N116" i="3"/>
  <c r="L116" i="3"/>
  <c r="B76" i="3"/>
  <c r="O76" i="3"/>
  <c r="M76" i="3"/>
  <c r="M63" i="42" s="1"/>
  <c r="O63" i="42" s="1"/>
  <c r="T63" i="42" s="1"/>
  <c r="L76" i="3"/>
  <c r="K76" i="3"/>
  <c r="N76" i="3"/>
  <c r="L63" i="42" s="1"/>
  <c r="N63" i="42" s="1"/>
  <c r="S63" i="42" s="1"/>
  <c r="L86" i="3"/>
  <c r="B86" i="3"/>
  <c r="M86" i="3"/>
  <c r="N86" i="3"/>
  <c r="O86" i="3"/>
  <c r="K86" i="3"/>
  <c r="N101" i="3"/>
  <c r="B101" i="3"/>
  <c r="M101" i="3"/>
  <c r="K101" i="3"/>
  <c r="O101" i="3"/>
  <c r="L101" i="3"/>
  <c r="M44" i="3"/>
  <c r="K44" i="3"/>
  <c r="N44" i="3"/>
  <c r="L44" i="3"/>
  <c r="L29" i="1" s="1"/>
  <c r="O44" i="3"/>
  <c r="B44" i="3"/>
  <c r="O117" i="3"/>
  <c r="B117" i="3"/>
  <c r="N117" i="3"/>
  <c r="L117" i="3"/>
  <c r="M117" i="3"/>
  <c r="K117" i="3"/>
  <c r="K30" i="3"/>
  <c r="B30" i="3"/>
  <c r="M30" i="3"/>
  <c r="L31" i="42" s="1"/>
  <c r="N31" i="42" s="1"/>
  <c r="S31" i="42" s="1"/>
  <c r="L30" i="3"/>
  <c r="M31" i="42" s="1"/>
  <c r="O31" i="42" s="1"/>
  <c r="T31" i="42" s="1"/>
  <c r="O30" i="3"/>
  <c r="N30" i="3"/>
  <c r="K84" i="3"/>
  <c r="B84" i="3"/>
  <c r="O84" i="3"/>
  <c r="L84" i="3"/>
  <c r="M84" i="3"/>
  <c r="N84" i="3"/>
  <c r="K88" i="3"/>
  <c r="L88" i="3"/>
  <c r="C3" i="3"/>
  <c r="N3" i="3"/>
  <c r="O3" i="3"/>
  <c r="M3" i="3"/>
  <c r="CI96" i="1"/>
  <c r="CI94" i="1"/>
  <c r="CI95" i="1"/>
  <c r="CI97" i="1"/>
  <c r="CI98" i="1"/>
  <c r="CI93" i="1"/>
  <c r="CI99" i="1"/>
  <c r="CI104" i="1"/>
  <c r="N35" i="3"/>
  <c r="M35" i="3"/>
  <c r="C35" i="3"/>
  <c r="O35" i="3"/>
  <c r="M49" i="3"/>
  <c r="N41" i="3"/>
  <c r="M40" i="42" s="1"/>
  <c r="O40" i="42" s="1"/>
  <c r="T40" i="42" s="1"/>
  <c r="B51" i="3"/>
  <c r="L51" i="3"/>
  <c r="K51" i="3"/>
  <c r="B100" i="3"/>
  <c r="M100" i="3"/>
  <c r="K100" i="3"/>
  <c r="N100" i="3"/>
  <c r="O100" i="3"/>
  <c r="L100" i="3"/>
  <c r="B59" i="3"/>
  <c r="K59" i="3"/>
  <c r="L59" i="3"/>
  <c r="N28" i="3"/>
  <c r="K28" i="3"/>
  <c r="L28" i="3"/>
  <c r="M29" i="42" s="1"/>
  <c r="O29" i="42" s="1"/>
  <c r="T29" i="42" s="1"/>
  <c r="O28" i="3"/>
  <c r="B28" i="3"/>
  <c r="M28" i="3"/>
  <c r="L29" i="42" s="1"/>
  <c r="N29" i="42" s="1"/>
  <c r="S29" i="42" s="1"/>
  <c r="B26" i="3"/>
  <c r="L26" i="3"/>
  <c r="M26" i="3"/>
  <c r="K26" i="3"/>
  <c r="N26" i="3"/>
  <c r="O26" i="3"/>
  <c r="B23" i="3"/>
  <c r="L23" i="3"/>
  <c r="K23" i="3"/>
  <c r="L37" i="3"/>
  <c r="O37" i="3"/>
  <c r="K37" i="3"/>
  <c r="B37" i="3"/>
  <c r="M37" i="3"/>
  <c r="N37" i="3"/>
  <c r="B55" i="3"/>
  <c r="L55" i="3"/>
  <c r="K55" i="3"/>
  <c r="B79" i="3"/>
  <c r="L79" i="3"/>
  <c r="K79" i="3"/>
  <c r="N79" i="3"/>
  <c r="O79" i="3"/>
  <c r="M79" i="3"/>
  <c r="B40" i="3"/>
  <c r="O40" i="3"/>
  <c r="K40" i="3"/>
  <c r="L40" i="3"/>
  <c r="N40" i="3"/>
  <c r="M40" i="3"/>
  <c r="B110" i="3"/>
  <c r="K110" i="3"/>
  <c r="L110" i="3"/>
  <c r="L83" i="1" s="1"/>
  <c r="N83" i="1" s="1"/>
  <c r="S83" i="1" s="1"/>
  <c r="B91" i="3"/>
  <c r="K91" i="3"/>
  <c r="M91" i="3"/>
  <c r="N91" i="3"/>
  <c r="L91" i="3"/>
  <c r="B19" i="3"/>
  <c r="N19" i="3"/>
  <c r="L19" i="3"/>
  <c r="K19" i="3"/>
  <c r="M19" i="3"/>
  <c r="B71" i="3"/>
  <c r="N71" i="3"/>
  <c r="K71" i="3"/>
  <c r="O71" i="3"/>
  <c r="M71" i="3"/>
  <c r="L71" i="3"/>
  <c r="L58" i="3"/>
  <c r="K58" i="3"/>
  <c r="B58" i="3"/>
  <c r="B87" i="3"/>
  <c r="K87" i="3"/>
  <c r="O87" i="3"/>
  <c r="M87" i="3"/>
  <c r="N87" i="3"/>
  <c r="L87" i="3"/>
  <c r="L53" i="3"/>
  <c r="B53" i="3"/>
  <c r="K53" i="3"/>
  <c r="L67" i="3"/>
  <c r="M67" i="3"/>
  <c r="B67" i="3"/>
  <c r="O67" i="3"/>
  <c r="K67" i="3"/>
  <c r="N67" i="3"/>
  <c r="B95" i="3"/>
  <c r="K95" i="3"/>
  <c r="O95" i="3"/>
  <c r="L95" i="3"/>
  <c r="M82" i="42" s="1"/>
  <c r="O82" i="42" s="1"/>
  <c r="T82" i="42" s="1"/>
  <c r="M95" i="3"/>
  <c r="L82" i="42" s="1"/>
  <c r="N82" i="42" s="1"/>
  <c r="S82" i="42" s="1"/>
  <c r="N95" i="3"/>
  <c r="B106" i="3"/>
  <c r="K106" i="3"/>
  <c r="M106" i="3"/>
  <c r="O106" i="3"/>
  <c r="N106" i="3"/>
  <c r="L106" i="3"/>
  <c r="O14" i="3"/>
  <c r="B14" i="3"/>
  <c r="L14" i="3"/>
  <c r="M14" i="3"/>
  <c r="K14" i="3"/>
  <c r="N14" i="3"/>
  <c r="N63" i="3"/>
  <c r="O63" i="3"/>
  <c r="L63" i="3"/>
  <c r="M63" i="3"/>
  <c r="K63" i="3"/>
  <c r="B63" i="3"/>
  <c r="B104" i="3"/>
  <c r="L104" i="3"/>
  <c r="O104" i="3"/>
  <c r="M104" i="3"/>
  <c r="N104" i="3"/>
  <c r="K104" i="3"/>
  <c r="K82" i="3"/>
  <c r="B82" i="3"/>
  <c r="N82" i="3"/>
  <c r="L82" i="3"/>
  <c r="O82" i="3"/>
  <c r="M82" i="3"/>
  <c r="B81" i="3"/>
  <c r="K81" i="3"/>
  <c r="M81" i="3"/>
  <c r="L81" i="3"/>
  <c r="N81" i="3"/>
  <c r="O81" i="3"/>
  <c r="B49" i="3"/>
  <c r="K49" i="3"/>
  <c r="L49" i="3"/>
  <c r="B113" i="3"/>
  <c r="L113" i="3"/>
  <c r="K113" i="3"/>
  <c r="C70" i="3"/>
  <c r="O70" i="3"/>
  <c r="N70" i="3"/>
  <c r="M70" i="3"/>
  <c r="M12" i="42"/>
  <c r="O12" i="42" s="1"/>
  <c r="T12" i="42" s="1"/>
  <c r="N99" i="3"/>
  <c r="C99" i="3"/>
  <c r="O99" i="3"/>
  <c r="M99" i="3"/>
  <c r="M102" i="3"/>
  <c r="C102" i="3"/>
  <c r="N102" i="3"/>
  <c r="O102" i="3"/>
  <c r="O49" i="3"/>
  <c r="G54" i="3"/>
  <c r="H54" i="3"/>
  <c r="D54" i="3" s="1"/>
  <c r="O41" i="3"/>
  <c r="B98" i="3"/>
  <c r="M98" i="3"/>
  <c r="N98" i="3"/>
  <c r="K98" i="3"/>
  <c r="O98" i="3"/>
  <c r="L98" i="3"/>
  <c r="B5" i="3"/>
  <c r="K5" i="3"/>
  <c r="O5" i="3"/>
  <c r="M5" i="3"/>
  <c r="L6" i="42" s="1"/>
  <c r="N6" i="42" s="1"/>
  <c r="S6" i="42" s="1"/>
  <c r="L5" i="3"/>
  <c r="N5" i="3"/>
  <c r="M6" i="42" s="1"/>
  <c r="O6" i="42" s="1"/>
  <c r="T6" i="42" s="1"/>
  <c r="K89" i="3"/>
  <c r="B89" i="3"/>
  <c r="M89" i="3"/>
  <c r="O89" i="3"/>
  <c r="N89" i="3"/>
  <c r="L89" i="3"/>
  <c r="K43" i="3"/>
  <c r="B43" i="3"/>
  <c r="L43" i="3"/>
  <c r="L28" i="1" s="1"/>
  <c r="B62" i="3"/>
  <c r="L62" i="3"/>
  <c r="K62" i="3"/>
  <c r="B33" i="3"/>
  <c r="O33" i="3"/>
  <c r="K33" i="3"/>
  <c r="M33" i="3"/>
  <c r="L33" i="3"/>
  <c r="N33" i="3"/>
  <c r="M9" i="3"/>
  <c r="M10" i="42" s="1"/>
  <c r="O10" i="42" s="1"/>
  <c r="T10" i="42" s="1"/>
  <c r="B9" i="3"/>
  <c r="L9" i="3"/>
  <c r="K9" i="3"/>
  <c r="N9" i="3"/>
  <c r="L10" i="42" s="1"/>
  <c r="N10" i="42" s="1"/>
  <c r="S10" i="42" s="1"/>
  <c r="O9" i="3"/>
  <c r="K32" i="3"/>
  <c r="B32" i="3"/>
  <c r="L32" i="3"/>
  <c r="K65" i="3"/>
  <c r="B65" i="3"/>
  <c r="L65" i="3"/>
  <c r="B97" i="3"/>
  <c r="K97" i="3"/>
  <c r="N97" i="3"/>
  <c r="M97" i="3"/>
  <c r="L84" i="42" s="1"/>
  <c r="N84" i="42" s="1"/>
  <c r="S84" i="42" s="1"/>
  <c r="O97" i="3"/>
  <c r="L97" i="3"/>
  <c r="M84" i="42" s="1"/>
  <c r="O84" i="42" s="1"/>
  <c r="T84" i="42" s="1"/>
  <c r="B17" i="3"/>
  <c r="L17" i="3"/>
  <c r="K17" i="3"/>
  <c r="M17" i="3"/>
  <c r="O17" i="3"/>
  <c r="N17" i="3"/>
  <c r="L42" i="3"/>
  <c r="K42" i="3"/>
  <c r="B42" i="3"/>
  <c r="B92" i="3"/>
  <c r="L92" i="3"/>
  <c r="K92" i="3"/>
  <c r="M92" i="3"/>
  <c r="N92" i="3"/>
  <c r="O92" i="3"/>
  <c r="L27" i="3"/>
  <c r="M28" i="42" s="1"/>
  <c r="O28" i="42" s="1"/>
  <c r="T28" i="42" s="1"/>
  <c r="K27" i="3"/>
  <c r="O27" i="3"/>
  <c r="N27" i="3"/>
  <c r="B27" i="3"/>
  <c r="M27" i="3"/>
  <c r="L28" i="42" s="1"/>
  <c r="N28" i="42" s="1"/>
  <c r="S28" i="42" s="1"/>
  <c r="B77" i="3"/>
  <c r="K77" i="3"/>
  <c r="L77" i="3"/>
  <c r="N77" i="3"/>
  <c r="O77" i="3"/>
  <c r="M77" i="3"/>
  <c r="K70" i="3"/>
  <c r="B70" i="3"/>
  <c r="L70" i="3"/>
  <c r="B21" i="3"/>
  <c r="K21" i="3"/>
  <c r="N21" i="3"/>
  <c r="L21" i="3"/>
  <c r="M21" i="3"/>
  <c r="B61" i="3"/>
  <c r="K61" i="3"/>
  <c r="O61" i="3"/>
  <c r="M61" i="3"/>
  <c r="L61" i="3"/>
  <c r="N61" i="3"/>
  <c r="B13" i="3"/>
  <c r="K13" i="3"/>
  <c r="M13" i="3"/>
  <c r="L13" i="3"/>
  <c r="N13" i="3"/>
  <c r="O13" i="3"/>
  <c r="B6" i="3"/>
  <c r="L6" i="3"/>
  <c r="K6" i="3"/>
  <c r="B18" i="3"/>
  <c r="L18" i="3"/>
  <c r="K18" i="3"/>
  <c r="M18" i="3"/>
  <c r="O18" i="3"/>
  <c r="N18" i="3"/>
  <c r="B109" i="3"/>
  <c r="L109" i="3"/>
  <c r="O109" i="3"/>
  <c r="K109" i="3"/>
  <c r="L4" i="3"/>
  <c r="B4" i="3"/>
  <c r="K4" i="3"/>
  <c r="B11" i="3"/>
  <c r="L11" i="3"/>
  <c r="K11" i="3"/>
  <c r="B75" i="3"/>
  <c r="K75" i="3"/>
  <c r="M75" i="3"/>
  <c r="L62" i="42" s="1"/>
  <c r="N62" i="42" s="1"/>
  <c r="S62" i="42" s="1"/>
  <c r="L75" i="3"/>
  <c r="O75" i="3"/>
  <c r="N75" i="3"/>
  <c r="M62" i="42" s="1"/>
  <c r="O62" i="42" s="1"/>
  <c r="T62" i="42" s="1"/>
  <c r="B112" i="3"/>
  <c r="K112" i="3"/>
  <c r="L112" i="3"/>
  <c r="L85" i="1" s="1"/>
  <c r="N85" i="1" s="1"/>
  <c r="S85" i="1" s="1"/>
  <c r="M112" i="3"/>
  <c r="O112" i="3"/>
  <c r="B15" i="3"/>
  <c r="M15" i="3"/>
  <c r="K15" i="3"/>
  <c r="L15" i="3"/>
  <c r="N15" i="3"/>
  <c r="O15" i="3"/>
  <c r="B74" i="3"/>
  <c r="L74" i="3"/>
  <c r="K74" i="3"/>
  <c r="N74" i="3"/>
  <c r="L61" i="42" s="1"/>
  <c r="N61" i="42" s="1"/>
  <c r="S61" i="42" s="1"/>
  <c r="M74" i="3"/>
  <c r="M61" i="42" s="1"/>
  <c r="O61" i="42" s="1"/>
  <c r="T61" i="42" s="1"/>
  <c r="W104" i="1"/>
  <c r="N88" i="3"/>
  <c r="M90" i="42" l="1"/>
  <c r="O90" i="42" s="1"/>
  <c r="T90" i="42" s="1"/>
  <c r="L90" i="42"/>
  <c r="N90" i="42" s="1"/>
  <c r="S90" i="42" s="1"/>
  <c r="CR114" i="42"/>
  <c r="FI114" i="42"/>
  <c r="FX114" i="42"/>
  <c r="CT114" i="42"/>
  <c r="CU114" i="42"/>
  <c r="EG114" i="42"/>
  <c r="L65" i="42"/>
  <c r="N65" i="42" s="1"/>
  <c r="S65" i="42" s="1"/>
  <c r="AX116" i="42"/>
  <c r="L66" i="3"/>
  <c r="L54" i="42" s="1"/>
  <c r="N54" i="42" s="1"/>
  <c r="S54" i="42" s="1"/>
  <c r="DI114" i="42"/>
  <c r="DI116" i="42" s="1"/>
  <c r="CE114" i="42"/>
  <c r="N66" i="3"/>
  <c r="M66" i="3"/>
  <c r="DE114" i="42"/>
  <c r="DB114" i="42"/>
  <c r="CY114" i="42"/>
  <c r="O66" i="3"/>
  <c r="AL114" i="42"/>
  <c r="AC115" i="42"/>
  <c r="AV114" i="42"/>
  <c r="CX114" i="42"/>
  <c r="BB114" i="42"/>
  <c r="AD114" i="42"/>
  <c r="DW114" i="42"/>
  <c r="CK114" i="42"/>
  <c r="X114" i="42"/>
  <c r="FV114" i="42"/>
  <c r="AU114" i="42"/>
  <c r="CN114" i="42"/>
  <c r="EL114" i="42"/>
  <c r="FY114" i="42"/>
  <c r="BP114" i="42"/>
  <c r="EP114" i="42"/>
  <c r="CF114" i="42"/>
  <c r="AT114" i="42"/>
  <c r="FB114" i="42"/>
  <c r="BE114" i="42"/>
  <c r="FP114" i="42"/>
  <c r="AR114" i="42"/>
  <c r="CC114" i="42"/>
  <c r="DF114" i="42"/>
  <c r="ER114" i="42"/>
  <c r="FF114" i="42"/>
  <c r="DR114" i="42"/>
  <c r="AG114" i="42"/>
  <c r="BK114" i="42"/>
  <c r="AF114" i="42"/>
  <c r="AQ114" i="42"/>
  <c r="DN114" i="42"/>
  <c r="DJ114" i="42"/>
  <c r="EY114" i="42"/>
  <c r="CW114" i="42"/>
  <c r="CP114" i="42"/>
  <c r="EN114" i="42"/>
  <c r="BW114" i="42"/>
  <c r="BX114" i="42"/>
  <c r="FM114" i="42"/>
  <c r="AB114" i="42"/>
  <c r="AH114" i="42"/>
  <c r="DM114" i="42"/>
  <c r="CQ114" i="42"/>
  <c r="EM114" i="42"/>
  <c r="BM114" i="42"/>
  <c r="EB114" i="42"/>
  <c r="DU114" i="42"/>
  <c r="GC114" i="42"/>
  <c r="CI114" i="42"/>
  <c r="AW114" i="42"/>
  <c r="DY114" i="42"/>
  <c r="AA114" i="42"/>
  <c r="ED114" i="42"/>
  <c r="FD114" i="42"/>
  <c r="CS114" i="42"/>
  <c r="FA114" i="42"/>
  <c r="EO114" i="42"/>
  <c r="DV114" i="42"/>
  <c r="DO114" i="42"/>
  <c r="AY114" i="42"/>
  <c r="EC114" i="42"/>
  <c r="BR114" i="42"/>
  <c r="DC114" i="42"/>
  <c r="FC114" i="42"/>
  <c r="CG114" i="42"/>
  <c r="BQ114" i="42"/>
  <c r="DS114" i="42"/>
  <c r="CM114" i="42"/>
  <c r="AO114" i="42"/>
  <c r="EZ114" i="42"/>
  <c r="EH114" i="42"/>
  <c r="EU114" i="42"/>
  <c r="AZ114" i="42"/>
  <c r="FT114" i="42"/>
  <c r="EE114" i="42"/>
  <c r="EQ114" i="42"/>
  <c r="BC114" i="42"/>
  <c r="FZ114" i="42"/>
  <c r="BA114" i="42"/>
  <c r="DH114" i="42"/>
  <c r="CZ114" i="42"/>
  <c r="EF114" i="42"/>
  <c r="FE114" i="42"/>
  <c r="DX114" i="42"/>
  <c r="EV114" i="42"/>
  <c r="DA114" i="42"/>
  <c r="DT114" i="42"/>
  <c r="FS114" i="42"/>
  <c r="BH114" i="42"/>
  <c r="BL114" i="42"/>
  <c r="EA114" i="42"/>
  <c r="DG114" i="42"/>
  <c r="FU114" i="42"/>
  <c r="FW114" i="42"/>
  <c r="DZ114" i="42"/>
  <c r="AE114" i="42"/>
  <c r="FQ114" i="42"/>
  <c r="CO114" i="42"/>
  <c r="FO114" i="42"/>
  <c r="ET114" i="42"/>
  <c r="EI114" i="42"/>
  <c r="CV114" i="42"/>
  <c r="GB114" i="42"/>
  <c r="FG114" i="42"/>
  <c r="AK114" i="42"/>
  <c r="V114" i="42"/>
  <c r="AN114" i="42"/>
  <c r="BY114" i="42"/>
  <c r="BJ114" i="42"/>
  <c r="AS114" i="42"/>
  <c r="EJ114" i="42"/>
  <c r="FL114" i="42"/>
  <c r="BD114" i="42"/>
  <c r="ES114" i="42"/>
  <c r="Z114" i="42"/>
  <c r="EW114" i="42"/>
  <c r="CA114" i="42"/>
  <c r="DP114" i="42"/>
  <c r="FN114" i="42"/>
  <c r="DL114" i="42"/>
  <c r="DD114" i="42"/>
  <c r="GA114" i="42"/>
  <c r="AM114" i="42"/>
  <c r="AP114" i="42"/>
  <c r="FK114" i="42"/>
  <c r="EK114" i="42"/>
  <c r="EX114" i="42"/>
  <c r="BO114" i="42"/>
  <c r="CD114" i="42"/>
  <c r="BV114" i="42"/>
  <c r="DQ114" i="42"/>
  <c r="BT114" i="42"/>
  <c r="BZ114" i="42"/>
  <c r="FR114" i="42"/>
  <c r="FJ114" i="42"/>
  <c r="AI114" i="42"/>
  <c r="CH114" i="42"/>
  <c r="BF114" i="42"/>
  <c r="M75" i="42"/>
  <c r="O75" i="42" s="1"/>
  <c r="T75" i="42" s="1"/>
  <c r="L75" i="42"/>
  <c r="N75" i="42" s="1"/>
  <c r="S75" i="42" s="1"/>
  <c r="FH114" i="42"/>
  <c r="M52" i="3"/>
  <c r="K7" i="1"/>
  <c r="M7" i="1" s="1"/>
  <c r="R7" i="1" s="1"/>
  <c r="N52" i="3"/>
  <c r="M16" i="42"/>
  <c r="O16" i="42" s="1"/>
  <c r="T16" i="42" s="1"/>
  <c r="L16" i="42"/>
  <c r="N16" i="42" s="1"/>
  <c r="S16" i="42" s="1"/>
  <c r="L22" i="42"/>
  <c r="N22" i="42" s="1"/>
  <c r="S22" i="42" s="1"/>
  <c r="M22" i="42"/>
  <c r="O22" i="42" s="1"/>
  <c r="T22" i="42" s="1"/>
  <c r="M64" i="42"/>
  <c r="O64" i="42" s="1"/>
  <c r="T64" i="42" s="1"/>
  <c r="L64" i="42"/>
  <c r="N64" i="42" s="1"/>
  <c r="S64" i="42" s="1"/>
  <c r="L64" i="1"/>
  <c r="N64" i="1" s="1"/>
  <c r="S64" i="1" s="1"/>
  <c r="M79" i="42"/>
  <c r="O79" i="42" s="1"/>
  <c r="T79" i="42" s="1"/>
  <c r="M44" i="42"/>
  <c r="M42" i="42"/>
  <c r="L27" i="1"/>
  <c r="L33" i="42"/>
  <c r="N33" i="42" s="1"/>
  <c r="S33" i="42" s="1"/>
  <c r="K18" i="1"/>
  <c r="M18" i="1" s="1"/>
  <c r="R18" i="1" s="1"/>
  <c r="L18" i="1"/>
  <c r="N18" i="1" s="1"/>
  <c r="S18" i="1" s="1"/>
  <c r="M33" i="42"/>
  <c r="O33" i="42" s="1"/>
  <c r="T33" i="42" s="1"/>
  <c r="L51" i="1"/>
  <c r="M50" i="42"/>
  <c r="K51" i="1"/>
  <c r="M51" i="1" s="1"/>
  <c r="L50" i="42"/>
  <c r="N50" i="42" s="1"/>
  <c r="L76" i="42"/>
  <c r="N76" i="42" s="1"/>
  <c r="S76" i="42" s="1"/>
  <c r="K61" i="1"/>
  <c r="M61" i="1" s="1"/>
  <c r="R61" i="1" s="1"/>
  <c r="L85" i="42"/>
  <c r="N85" i="42" s="1"/>
  <c r="S85" i="42" s="1"/>
  <c r="K71" i="1"/>
  <c r="M71" i="1" s="1"/>
  <c r="R71" i="1" s="1"/>
  <c r="L89" i="42"/>
  <c r="N89" i="42" s="1"/>
  <c r="S89" i="42" s="1"/>
  <c r="M89" i="42"/>
  <c r="O89" i="42" s="1"/>
  <c r="T89" i="42" s="1"/>
  <c r="L21" i="42"/>
  <c r="N21" i="42" s="1"/>
  <c r="S21" i="42" s="1"/>
  <c r="M21" i="42"/>
  <c r="O21" i="42" s="1"/>
  <c r="T21" i="42" s="1"/>
  <c r="M45" i="42"/>
  <c r="O45" i="42" s="1"/>
  <c r="T45" i="42" s="1"/>
  <c r="L45" i="42"/>
  <c r="N45" i="42" s="1"/>
  <c r="S45" i="42" s="1"/>
  <c r="L31" i="1"/>
  <c r="N31" i="1" s="1"/>
  <c r="S31" i="1" s="1"/>
  <c r="K31" i="1"/>
  <c r="M31" i="1" s="1"/>
  <c r="R31" i="1" s="1"/>
  <c r="M88" i="42"/>
  <c r="O88" i="42" s="1"/>
  <c r="T88" i="42" s="1"/>
  <c r="L88" i="42"/>
  <c r="N88" i="42" s="1"/>
  <c r="S88" i="42" s="1"/>
  <c r="K79" i="1"/>
  <c r="M79" i="1" s="1"/>
  <c r="R79" i="1" s="1"/>
  <c r="L92" i="42"/>
  <c r="N92" i="42" s="1"/>
  <c r="S92" i="42" s="1"/>
  <c r="M25" i="42"/>
  <c r="O25" i="42" s="1"/>
  <c r="T25" i="42" s="1"/>
  <c r="L8" i="1"/>
  <c r="N8" i="1" s="1"/>
  <c r="S8" i="1" s="1"/>
  <c r="L32" i="42"/>
  <c r="N32" i="42" s="1"/>
  <c r="S32" i="42" s="1"/>
  <c r="K16" i="1"/>
  <c r="M16" i="1" s="1"/>
  <c r="R16" i="1" s="1"/>
  <c r="L26" i="42"/>
  <c r="N26" i="42" s="1"/>
  <c r="S26" i="42" s="1"/>
  <c r="K9" i="1"/>
  <c r="M9" i="1" s="1"/>
  <c r="R9" i="1" s="1"/>
  <c r="L25" i="1"/>
  <c r="N25" i="1" s="1"/>
  <c r="S25" i="1" s="1"/>
  <c r="K25" i="1"/>
  <c r="M25" i="1" s="1"/>
  <c r="R25" i="1" s="1"/>
  <c r="L86" i="42"/>
  <c r="N86" i="42" s="1"/>
  <c r="S86" i="42" s="1"/>
  <c r="M86" i="42"/>
  <c r="O86" i="42" s="1"/>
  <c r="T86" i="42" s="1"/>
  <c r="K73" i="1"/>
  <c r="M73" i="1" s="1"/>
  <c r="R73" i="1" s="1"/>
  <c r="L73" i="1"/>
  <c r="N73" i="1" s="1"/>
  <c r="S73" i="1" s="1"/>
  <c r="B52" i="3"/>
  <c r="K52" i="3"/>
  <c r="L52" i="3"/>
  <c r="L55" i="1"/>
  <c r="N55" i="1" s="1"/>
  <c r="S55" i="1" s="1"/>
  <c r="M97" i="42"/>
  <c r="O97" i="42" s="1"/>
  <c r="T97" i="42" s="1"/>
  <c r="L62" i="1"/>
  <c r="N62" i="1" s="1"/>
  <c r="S62" i="1" s="1"/>
  <c r="M77" i="42"/>
  <c r="O77" i="42" s="1"/>
  <c r="T77" i="42" s="1"/>
  <c r="AJ116" i="42"/>
  <c r="AJ115" i="42"/>
  <c r="L19" i="42"/>
  <c r="N19" i="42" s="1"/>
  <c r="S19" i="42" s="1"/>
  <c r="M19" i="42"/>
  <c r="O19" i="42" s="1"/>
  <c r="T19" i="42" s="1"/>
  <c r="L57" i="42"/>
  <c r="N57" i="42" s="1"/>
  <c r="S57" i="42" s="1"/>
  <c r="K59" i="1"/>
  <c r="M59" i="1" s="1"/>
  <c r="R59" i="1" s="1"/>
  <c r="L59" i="1"/>
  <c r="N59" i="1" s="1"/>
  <c r="S59" i="1" s="1"/>
  <c r="M57" i="42"/>
  <c r="O57" i="42" s="1"/>
  <c r="T57" i="42" s="1"/>
  <c r="M52" i="42"/>
  <c r="O52" i="42" s="1"/>
  <c r="T52" i="42" s="1"/>
  <c r="L54" i="1"/>
  <c r="N54" i="1" s="1"/>
  <c r="S54" i="1" s="1"/>
  <c r="M53" i="42"/>
  <c r="O53" i="42" s="1"/>
  <c r="T53" i="42" s="1"/>
  <c r="L53" i="1"/>
  <c r="N53" i="1" s="1"/>
  <c r="S53" i="1" s="1"/>
  <c r="K54" i="1"/>
  <c r="M54" i="1" s="1"/>
  <c r="R54" i="1" s="1"/>
  <c r="L53" i="42"/>
  <c r="N53" i="42" s="1"/>
  <c r="S53" i="42" s="1"/>
  <c r="M76" i="42"/>
  <c r="O76" i="42" s="1"/>
  <c r="T76" i="42" s="1"/>
  <c r="L61" i="1"/>
  <c r="N61" i="1" s="1"/>
  <c r="S61" i="1" s="1"/>
  <c r="M96" i="42"/>
  <c r="O96" i="42" s="1"/>
  <c r="T96" i="42" s="1"/>
  <c r="M85" i="42"/>
  <c r="O85" i="42" s="1"/>
  <c r="T85" i="42" s="1"/>
  <c r="L71" i="1"/>
  <c r="N71" i="1" s="1"/>
  <c r="S71" i="1" s="1"/>
  <c r="L51" i="42"/>
  <c r="N51" i="42" s="1"/>
  <c r="L52" i="1"/>
  <c r="M51" i="42"/>
  <c r="K52" i="1"/>
  <c r="M52" i="1" s="1"/>
  <c r="L74" i="42"/>
  <c r="N74" i="42" s="1"/>
  <c r="S74" i="42" s="1"/>
  <c r="M74" i="42"/>
  <c r="O74" i="42" s="1"/>
  <c r="T74" i="42" s="1"/>
  <c r="K60" i="1"/>
  <c r="M60" i="1" s="1"/>
  <c r="R60" i="1" s="1"/>
  <c r="L58" i="42"/>
  <c r="N58" i="42" s="1"/>
  <c r="S58" i="42" s="1"/>
  <c r="L78" i="42"/>
  <c r="N78" i="42" s="1"/>
  <c r="S78" i="42" s="1"/>
  <c r="K63" i="1"/>
  <c r="M63" i="1" s="1"/>
  <c r="R63" i="1" s="1"/>
  <c r="K24" i="1"/>
  <c r="M24" i="1" s="1"/>
  <c r="R24" i="1" s="1"/>
  <c r="L39" i="42"/>
  <c r="N39" i="42" s="1"/>
  <c r="S39" i="42" s="1"/>
  <c r="L66" i="42"/>
  <c r="N66" i="42" s="1"/>
  <c r="S66" i="42" s="1"/>
  <c r="M66" i="42"/>
  <c r="O66" i="42" s="1"/>
  <c r="T66" i="42" s="1"/>
  <c r="M24" i="42"/>
  <c r="O24" i="42" s="1"/>
  <c r="T24" i="42" s="1"/>
  <c r="L7" i="1"/>
  <c r="N7" i="1" s="1"/>
  <c r="S7" i="1" s="1"/>
  <c r="K76" i="1"/>
  <c r="M76" i="1" s="1"/>
  <c r="R76" i="1" s="1"/>
  <c r="L76" i="1"/>
  <c r="N76" i="1" s="1"/>
  <c r="S76" i="1" s="1"/>
  <c r="M67" i="42"/>
  <c r="O67" i="42" s="1"/>
  <c r="T67" i="42" s="1"/>
  <c r="L67" i="42"/>
  <c r="N67" i="42" s="1"/>
  <c r="S67" i="42" s="1"/>
  <c r="M11" i="42"/>
  <c r="O11" i="42" s="1"/>
  <c r="T11" i="42" s="1"/>
  <c r="L11" i="42"/>
  <c r="N11" i="42" s="1"/>
  <c r="S11" i="42" s="1"/>
  <c r="M93" i="42"/>
  <c r="O93" i="42" s="1"/>
  <c r="T93" i="42" s="1"/>
  <c r="K80" i="1"/>
  <c r="M80" i="1" s="1"/>
  <c r="R80" i="1" s="1"/>
  <c r="L93" i="42"/>
  <c r="N93" i="42" s="1"/>
  <c r="S93" i="42" s="1"/>
  <c r="L80" i="1"/>
  <c r="N80" i="1" s="1"/>
  <c r="S80" i="1" s="1"/>
  <c r="M23" i="42"/>
  <c r="O23" i="42" s="1"/>
  <c r="T23" i="42" s="1"/>
  <c r="L6" i="1"/>
  <c r="N6" i="1" s="1"/>
  <c r="S6" i="1" s="1"/>
  <c r="M26" i="42"/>
  <c r="O26" i="42" s="1"/>
  <c r="T26" i="42" s="1"/>
  <c r="L9" i="1"/>
  <c r="N9" i="1" s="1"/>
  <c r="S9" i="1" s="1"/>
  <c r="L52" i="42"/>
  <c r="N52" i="42" s="1"/>
  <c r="S52" i="42" s="1"/>
  <c r="K53" i="1"/>
  <c r="M53" i="1" s="1"/>
  <c r="R53" i="1" s="1"/>
  <c r="M72" i="42"/>
  <c r="O72" i="42" s="1"/>
  <c r="T72" i="42" s="1"/>
  <c r="L72" i="42"/>
  <c r="N72" i="42" s="1"/>
  <c r="S72" i="42" s="1"/>
  <c r="M46" i="42"/>
  <c r="O46" i="42" s="1"/>
  <c r="T46" i="42" s="1"/>
  <c r="L45" i="1"/>
  <c r="N45" i="1" s="1"/>
  <c r="S45" i="1" s="1"/>
  <c r="L46" i="42"/>
  <c r="N46" i="42" s="1"/>
  <c r="S46" i="42" s="1"/>
  <c r="K45" i="1"/>
  <c r="M45" i="1" s="1"/>
  <c r="R45" i="1" s="1"/>
  <c r="K64" i="1"/>
  <c r="M64" i="1" s="1"/>
  <c r="R64" i="1" s="1"/>
  <c r="L79" i="42"/>
  <c r="N79" i="42" s="1"/>
  <c r="S79" i="42" s="1"/>
  <c r="K20" i="1"/>
  <c r="M20" i="1" s="1"/>
  <c r="R20" i="1" s="1"/>
  <c r="L34" i="42"/>
  <c r="N34" i="42" s="1"/>
  <c r="S34" i="42" s="1"/>
  <c r="M34" i="42"/>
  <c r="O34" i="42" s="1"/>
  <c r="T34" i="42" s="1"/>
  <c r="L20" i="1"/>
  <c r="N20" i="1" s="1"/>
  <c r="S20" i="1" s="1"/>
  <c r="O54" i="3"/>
  <c r="C54" i="3"/>
  <c r="N54" i="3"/>
  <c r="M54" i="3"/>
  <c r="M69" i="42"/>
  <c r="O69" i="42" s="1"/>
  <c r="T69" i="42" s="1"/>
  <c r="L69" i="42"/>
  <c r="N69" i="42" s="1"/>
  <c r="S69" i="42" s="1"/>
  <c r="M15" i="42"/>
  <c r="O15" i="42" s="1"/>
  <c r="T15" i="42" s="1"/>
  <c r="L15" i="42"/>
  <c r="N15" i="42" s="1"/>
  <c r="S15" i="42" s="1"/>
  <c r="M91" i="42"/>
  <c r="O91" i="42" s="1"/>
  <c r="T91" i="42" s="1"/>
  <c r="L78" i="1"/>
  <c r="N78" i="1" s="1"/>
  <c r="S78" i="1" s="1"/>
  <c r="K78" i="1"/>
  <c r="M78" i="1" s="1"/>
  <c r="R78" i="1" s="1"/>
  <c r="L91" i="42"/>
  <c r="N91" i="42" s="1"/>
  <c r="S91" i="42" s="1"/>
  <c r="M20" i="42"/>
  <c r="O20" i="42" s="1"/>
  <c r="T20" i="42" s="1"/>
  <c r="L20" i="42"/>
  <c r="N20" i="42" s="1"/>
  <c r="S20" i="42" s="1"/>
  <c r="L27" i="42"/>
  <c r="N27" i="42" s="1"/>
  <c r="S27" i="42" s="1"/>
  <c r="K10" i="1"/>
  <c r="M10" i="1" s="1"/>
  <c r="R10" i="1" s="1"/>
  <c r="L75" i="1"/>
  <c r="N75" i="1" s="1"/>
  <c r="S75" i="1" s="1"/>
  <c r="L87" i="42"/>
  <c r="N87" i="42" s="1"/>
  <c r="S87" i="42" s="1"/>
  <c r="M87" i="42"/>
  <c r="O87" i="42" s="1"/>
  <c r="T87" i="42" s="1"/>
  <c r="K75" i="1"/>
  <c r="M75" i="1" s="1"/>
  <c r="R75" i="1" s="1"/>
  <c r="M71" i="42"/>
  <c r="O71" i="42" s="1"/>
  <c r="T71" i="42" s="1"/>
  <c r="L71" i="42"/>
  <c r="N71" i="42" s="1"/>
  <c r="S71" i="42" s="1"/>
  <c r="L73" i="42"/>
  <c r="N73" i="42" s="1"/>
  <c r="S73" i="42" s="1"/>
  <c r="M73" i="42"/>
  <c r="O73" i="42" s="1"/>
  <c r="T73" i="42" s="1"/>
  <c r="M4" i="42"/>
  <c r="O4" i="42" s="1"/>
  <c r="T4" i="42" s="1"/>
  <c r="L4" i="1"/>
  <c r="N4" i="1" s="1"/>
  <c r="S4" i="1" s="1"/>
  <c r="L4" i="42"/>
  <c r="N4" i="42" s="1"/>
  <c r="S4" i="42" s="1"/>
  <c r="K4" i="1"/>
  <c r="M4" i="1" s="1"/>
  <c r="R4" i="1" s="1"/>
  <c r="L23" i="42"/>
  <c r="N23" i="42" s="1"/>
  <c r="S23" i="42" s="1"/>
  <c r="K6" i="1"/>
  <c r="M6" i="1" s="1"/>
  <c r="R6" i="1" s="1"/>
  <c r="K77" i="1"/>
  <c r="M77" i="1" s="1"/>
  <c r="R77" i="1" s="1"/>
  <c r="L77" i="1"/>
  <c r="N77" i="1" s="1"/>
  <c r="S77" i="1" s="1"/>
  <c r="M60" i="42"/>
  <c r="O60" i="42" s="1"/>
  <c r="T60" i="42" s="1"/>
  <c r="L60" i="42"/>
  <c r="N60" i="42" s="1"/>
  <c r="S60" i="42" s="1"/>
  <c r="L17" i="42"/>
  <c r="N17" i="42" s="1"/>
  <c r="S17" i="42" s="1"/>
  <c r="M17" i="42"/>
  <c r="O17" i="42" s="1"/>
  <c r="T17" i="42" s="1"/>
  <c r="M7" i="42"/>
  <c r="O7" i="42" s="1"/>
  <c r="T7" i="42" s="1"/>
  <c r="L7" i="42"/>
  <c r="N7" i="42" s="1"/>
  <c r="S7" i="42" s="1"/>
  <c r="K54" i="3"/>
  <c r="M14" i="42"/>
  <c r="O14" i="42" s="1"/>
  <c r="T14" i="42" s="1"/>
  <c r="L14" i="42"/>
  <c r="N14" i="42" s="1"/>
  <c r="S14" i="42" s="1"/>
  <c r="M47" i="42"/>
  <c r="O47" i="42" s="1"/>
  <c r="T47" i="42" s="1"/>
  <c r="K46" i="1"/>
  <c r="M46" i="1" s="1"/>
  <c r="R46" i="1" s="1"/>
  <c r="L47" i="42"/>
  <c r="N47" i="42" s="1"/>
  <c r="S47" i="42" s="1"/>
  <c r="L46" i="1"/>
  <c r="N46" i="1" s="1"/>
  <c r="S46" i="1" s="1"/>
  <c r="M18" i="42"/>
  <c r="O18" i="42" s="1"/>
  <c r="T18" i="42" s="1"/>
  <c r="L18" i="42"/>
  <c r="N18" i="42" s="1"/>
  <c r="S18" i="42" s="1"/>
  <c r="L98" i="42"/>
  <c r="N98" i="42" s="1"/>
  <c r="S98" i="42" s="1"/>
  <c r="L86" i="1"/>
  <c r="N86" i="1" s="1"/>
  <c r="S86" i="1" s="1"/>
  <c r="K86" i="1"/>
  <c r="M86" i="1" s="1"/>
  <c r="R86" i="1" s="1"/>
  <c r="M98" i="42"/>
  <c r="O98" i="42" s="1"/>
  <c r="T98" i="42" s="1"/>
  <c r="M68" i="42"/>
  <c r="O68" i="42" s="1"/>
  <c r="T68" i="42" s="1"/>
  <c r="L68" i="42"/>
  <c r="N68" i="42" s="1"/>
  <c r="S68" i="42" s="1"/>
  <c r="L56" i="1"/>
  <c r="N56" i="1" s="1"/>
  <c r="S56" i="1" s="1"/>
  <c r="K56" i="1"/>
  <c r="M56" i="1" s="1"/>
  <c r="R56" i="1" s="1"/>
  <c r="M78" i="42"/>
  <c r="O78" i="42" s="1"/>
  <c r="T78" i="42" s="1"/>
  <c r="L63" i="1"/>
  <c r="N63" i="1" s="1"/>
  <c r="S63" i="1" s="1"/>
  <c r="M39" i="42"/>
  <c r="O39" i="42" s="1"/>
  <c r="T39" i="42" s="1"/>
  <c r="L24" i="1"/>
  <c r="N24" i="1" s="1"/>
  <c r="S24" i="1" s="1"/>
  <c r="L36" i="42"/>
  <c r="N36" i="42" s="1"/>
  <c r="S36" i="42" s="1"/>
  <c r="M36" i="42"/>
  <c r="O36" i="42" s="1"/>
  <c r="T36" i="42" s="1"/>
  <c r="L10" i="1"/>
  <c r="N10" i="1" s="1"/>
  <c r="S10" i="1" s="1"/>
  <c r="M27" i="42"/>
  <c r="O27" i="42" s="1"/>
  <c r="T27" i="42" s="1"/>
  <c r="L80" i="42"/>
  <c r="N80" i="42" s="1"/>
  <c r="S80" i="42" s="1"/>
  <c r="K65" i="1"/>
  <c r="M65" i="1" s="1"/>
  <c r="R65" i="1" s="1"/>
  <c r="L65" i="1"/>
  <c r="N65" i="1" s="1"/>
  <c r="S65" i="1" s="1"/>
  <c r="M80" i="42"/>
  <c r="O80" i="42" s="1"/>
  <c r="T80" i="42" s="1"/>
  <c r="L38" i="42"/>
  <c r="N38" i="42" s="1"/>
  <c r="S38" i="42" s="1"/>
  <c r="M38" i="42"/>
  <c r="O38" i="42" s="1"/>
  <c r="T38" i="42" s="1"/>
  <c r="K23" i="1"/>
  <c r="M23" i="1" s="1"/>
  <c r="R23" i="1" s="1"/>
  <c r="L23" i="1"/>
  <c r="N23" i="1" s="1"/>
  <c r="S23" i="1" s="1"/>
  <c r="M92" i="42"/>
  <c r="O92" i="42" s="1"/>
  <c r="T92" i="42" s="1"/>
  <c r="L79" i="1"/>
  <c r="N79" i="1" s="1"/>
  <c r="S79" i="1" s="1"/>
  <c r="L16" i="1"/>
  <c r="N16" i="1" s="1"/>
  <c r="S16" i="1" s="1"/>
  <c r="M32" i="42"/>
  <c r="O32" i="42" s="1"/>
  <c r="T32" i="42" s="1"/>
  <c r="L13" i="42"/>
  <c r="N13" i="42" s="1"/>
  <c r="S13" i="42" s="1"/>
  <c r="M13" i="42"/>
  <c r="O13" i="42" s="1"/>
  <c r="T13" i="42" s="1"/>
  <c r="M70" i="42"/>
  <c r="O70" i="42" s="1"/>
  <c r="T70" i="42" s="1"/>
  <c r="L70" i="42"/>
  <c r="N70" i="42" s="1"/>
  <c r="S70" i="42" s="1"/>
  <c r="L77" i="42"/>
  <c r="N77" i="42" s="1"/>
  <c r="S77" i="42" s="1"/>
  <c r="K62" i="1"/>
  <c r="M62" i="1" s="1"/>
  <c r="R62" i="1" s="1"/>
  <c r="L54" i="3"/>
  <c r="CR115" i="42" l="1"/>
  <c r="CR116" i="42"/>
  <c r="FX115" i="42"/>
  <c r="FX116" i="42"/>
  <c r="FI115" i="42"/>
  <c r="FI116" i="42"/>
  <c r="CU116" i="42"/>
  <c r="CU115" i="42"/>
  <c r="CT115" i="42"/>
  <c r="CT116" i="42"/>
  <c r="M54" i="42"/>
  <c r="O54" i="42" s="1"/>
  <c r="T54" i="42" s="1"/>
  <c r="EG115" i="42"/>
  <c r="EG116" i="42"/>
  <c r="K55" i="1"/>
  <c r="M55" i="1" s="1"/>
  <c r="R55" i="1" s="1"/>
  <c r="DI115" i="42"/>
  <c r="CE115" i="42"/>
  <c r="CE116" i="42"/>
  <c r="DB116" i="42"/>
  <c r="DB115" i="42"/>
  <c r="AL115" i="42"/>
  <c r="AL116" i="42"/>
  <c r="DE116" i="42"/>
  <c r="DE115" i="42"/>
  <c r="CY116" i="42"/>
  <c r="CY115" i="42"/>
  <c r="BT116" i="42"/>
  <c r="BT115" i="42"/>
  <c r="DL115" i="42"/>
  <c r="DL116" i="42"/>
  <c r="BY116" i="42"/>
  <c r="BY115" i="42"/>
  <c r="ET116" i="42"/>
  <c r="ET115" i="42"/>
  <c r="DG116" i="42"/>
  <c r="DG115" i="42"/>
  <c r="DH115" i="42"/>
  <c r="DH116" i="42"/>
  <c r="CM115" i="42"/>
  <c r="CM116" i="42"/>
  <c r="AA116" i="42"/>
  <c r="AA115" i="42"/>
  <c r="AB116" i="42"/>
  <c r="AB115" i="42"/>
  <c r="BK116" i="42"/>
  <c r="BK115" i="42"/>
  <c r="CF115" i="42"/>
  <c r="CF116" i="42"/>
  <c r="EL116" i="42"/>
  <c r="EL115" i="42"/>
  <c r="X115" i="42"/>
  <c r="X116" i="42"/>
  <c r="BB115" i="42"/>
  <c r="BB116" i="42"/>
  <c r="FJ116" i="42"/>
  <c r="FJ115" i="42"/>
  <c r="DQ116" i="42"/>
  <c r="DQ115" i="42"/>
  <c r="EX115" i="42"/>
  <c r="EX116" i="42"/>
  <c r="AM115" i="42"/>
  <c r="AM116" i="42"/>
  <c r="FN115" i="42"/>
  <c r="FN116" i="42"/>
  <c r="Z115" i="42"/>
  <c r="Z116" i="42"/>
  <c r="EJ115" i="42"/>
  <c r="EJ116" i="42"/>
  <c r="AN116" i="42"/>
  <c r="AN115" i="42"/>
  <c r="GB115" i="42"/>
  <c r="GB116" i="42"/>
  <c r="FO116" i="42"/>
  <c r="FO115" i="42"/>
  <c r="DZ116" i="42"/>
  <c r="DZ115" i="42"/>
  <c r="EA115" i="42"/>
  <c r="EA116" i="42"/>
  <c r="DT115" i="42"/>
  <c r="DT116" i="42"/>
  <c r="FE115" i="42"/>
  <c r="FE116" i="42"/>
  <c r="BA115" i="42"/>
  <c r="BA116" i="42"/>
  <c r="EE115" i="42"/>
  <c r="EE116" i="42"/>
  <c r="EH115" i="42"/>
  <c r="EH116" i="42"/>
  <c r="DS116" i="42"/>
  <c r="DS115" i="42"/>
  <c r="DC116" i="42"/>
  <c r="DC115" i="42"/>
  <c r="DO116" i="42"/>
  <c r="DO115" i="42"/>
  <c r="CS116" i="42"/>
  <c r="CS115" i="42"/>
  <c r="DY116" i="42"/>
  <c r="DY115" i="42"/>
  <c r="DU115" i="42"/>
  <c r="DU116" i="42"/>
  <c r="CQ116" i="42"/>
  <c r="CQ115" i="42"/>
  <c r="FM116" i="42"/>
  <c r="FM115" i="42"/>
  <c r="CP116" i="42"/>
  <c r="CP115" i="42"/>
  <c r="DN115" i="42"/>
  <c r="DN116" i="42"/>
  <c r="AG115" i="42"/>
  <c r="AG116" i="42"/>
  <c r="DF116" i="42"/>
  <c r="DF115" i="42"/>
  <c r="BE115" i="42"/>
  <c r="BE116" i="42"/>
  <c r="EP115" i="42"/>
  <c r="EP116" i="42"/>
  <c r="CN115" i="42"/>
  <c r="CN116" i="42"/>
  <c r="CK115" i="42"/>
  <c r="CK116" i="42"/>
  <c r="CX116" i="42"/>
  <c r="CX115" i="42"/>
  <c r="BO116" i="42"/>
  <c r="BO115" i="42"/>
  <c r="EW115" i="42"/>
  <c r="EW116" i="42"/>
  <c r="AE116" i="42"/>
  <c r="AE115" i="42"/>
  <c r="FS115" i="42"/>
  <c r="FS116" i="42"/>
  <c r="EQ116" i="42"/>
  <c r="EQ115" i="42"/>
  <c r="AY115" i="42"/>
  <c r="AY116" i="42"/>
  <c r="GC115" i="42"/>
  <c r="GC116" i="42"/>
  <c r="EN116" i="42"/>
  <c r="EN115" i="42"/>
  <c r="ER115" i="42"/>
  <c r="ER116" i="42"/>
  <c r="BF116" i="42"/>
  <c r="BF115" i="42"/>
  <c r="FR116" i="42"/>
  <c r="FR115" i="42"/>
  <c r="BV116" i="42"/>
  <c r="BV115" i="42"/>
  <c r="EK116" i="42"/>
  <c r="EK115" i="42"/>
  <c r="GA116" i="42"/>
  <c r="GA115" i="42"/>
  <c r="DP115" i="42"/>
  <c r="DP116" i="42"/>
  <c r="ES116" i="42"/>
  <c r="ES115" i="42"/>
  <c r="AS116" i="42"/>
  <c r="AS115" i="42"/>
  <c r="V116" i="42"/>
  <c r="V115" i="42"/>
  <c r="CV115" i="42"/>
  <c r="CV116" i="42"/>
  <c r="CO115" i="42"/>
  <c r="CO116" i="42"/>
  <c r="FW116" i="42"/>
  <c r="FW115" i="42"/>
  <c r="BL116" i="42"/>
  <c r="BL115" i="42"/>
  <c r="DA115" i="42"/>
  <c r="DA116" i="42"/>
  <c r="EF116" i="42"/>
  <c r="EF115" i="42"/>
  <c r="FZ116" i="42"/>
  <c r="FZ115" i="42"/>
  <c r="FT116" i="42"/>
  <c r="FT115" i="42"/>
  <c r="EZ115" i="42"/>
  <c r="EZ116" i="42"/>
  <c r="BQ115" i="42"/>
  <c r="BQ116" i="42"/>
  <c r="BR116" i="42"/>
  <c r="BR115" i="42"/>
  <c r="DV116" i="42"/>
  <c r="DV115" i="42"/>
  <c r="FD115" i="42"/>
  <c r="FD116" i="42"/>
  <c r="AW116" i="42"/>
  <c r="AW115" i="42"/>
  <c r="EB115" i="42"/>
  <c r="EB116" i="42"/>
  <c r="DM115" i="42"/>
  <c r="DM116" i="42"/>
  <c r="BX115" i="42"/>
  <c r="BX116" i="42"/>
  <c r="CW115" i="42"/>
  <c r="CW116" i="42"/>
  <c r="AQ115" i="42"/>
  <c r="AQ116" i="42"/>
  <c r="DR115" i="42"/>
  <c r="DR116" i="42"/>
  <c r="CC115" i="42"/>
  <c r="CC116" i="42"/>
  <c r="FB115" i="42"/>
  <c r="FB116" i="42"/>
  <c r="BP116" i="42"/>
  <c r="BP115" i="42"/>
  <c r="AU116" i="42"/>
  <c r="AU115" i="42"/>
  <c r="DW116" i="42"/>
  <c r="DW115" i="42"/>
  <c r="AV116" i="42"/>
  <c r="AV115" i="42"/>
  <c r="AI116" i="42"/>
  <c r="AI115" i="42"/>
  <c r="AP115" i="42"/>
  <c r="AP116" i="42"/>
  <c r="FL115" i="42"/>
  <c r="FL116" i="42"/>
  <c r="FG115" i="42"/>
  <c r="FG116" i="42"/>
  <c r="DX115" i="42"/>
  <c r="DX116" i="42"/>
  <c r="EU115" i="42"/>
  <c r="EU116" i="42"/>
  <c r="FC116" i="42"/>
  <c r="FC115" i="42"/>
  <c r="FA116" i="42"/>
  <c r="FA115" i="42"/>
  <c r="EM115" i="42"/>
  <c r="EM116" i="42"/>
  <c r="DJ115" i="42"/>
  <c r="DJ116" i="42"/>
  <c r="FP116" i="42"/>
  <c r="FP115" i="42"/>
  <c r="FH115" i="42"/>
  <c r="FH116" i="42"/>
  <c r="CH116" i="42"/>
  <c r="CH115" i="42"/>
  <c r="BZ115" i="42"/>
  <c r="BZ116" i="42"/>
  <c r="CD116" i="42"/>
  <c r="CD115" i="42"/>
  <c r="FK116" i="42"/>
  <c r="FK115" i="42"/>
  <c r="DD115" i="42"/>
  <c r="DD116" i="42"/>
  <c r="CA115" i="42"/>
  <c r="CA116" i="42"/>
  <c r="BD116" i="42"/>
  <c r="BD115" i="42"/>
  <c r="BJ116" i="42"/>
  <c r="BJ115" i="42"/>
  <c r="AK116" i="42"/>
  <c r="AK115" i="42"/>
  <c r="EI115" i="42"/>
  <c r="EI116" i="42"/>
  <c r="FQ115" i="42"/>
  <c r="FQ116" i="42"/>
  <c r="FU116" i="42"/>
  <c r="FU115" i="42"/>
  <c r="BH115" i="42"/>
  <c r="BH116" i="42"/>
  <c r="EV116" i="42"/>
  <c r="EV115" i="42"/>
  <c r="CZ115" i="42"/>
  <c r="CZ116" i="42"/>
  <c r="BC115" i="42"/>
  <c r="BC116" i="42"/>
  <c r="AZ115" i="42"/>
  <c r="AZ116" i="42"/>
  <c r="AO116" i="42"/>
  <c r="AO115" i="42"/>
  <c r="CG115" i="42"/>
  <c r="CG116" i="42"/>
  <c r="EC116" i="42"/>
  <c r="EC115" i="42"/>
  <c r="EO115" i="42"/>
  <c r="EO116" i="42"/>
  <c r="ED116" i="42"/>
  <c r="ED115" i="42"/>
  <c r="CI115" i="42"/>
  <c r="CI116" i="42"/>
  <c r="BM115" i="42"/>
  <c r="BM116" i="42"/>
  <c r="AH116" i="42"/>
  <c r="AH115" i="42"/>
  <c r="BW115" i="42"/>
  <c r="BW116" i="42"/>
  <c r="EY115" i="42"/>
  <c r="EY116" i="42"/>
  <c r="AF116" i="42"/>
  <c r="AF115" i="42"/>
  <c r="FF115" i="42"/>
  <c r="FF116" i="42"/>
  <c r="AR116" i="42"/>
  <c r="AR115" i="42"/>
  <c r="AT115" i="42"/>
  <c r="AT116" i="42"/>
  <c r="FY116" i="42"/>
  <c r="FY115" i="42"/>
  <c r="FV115" i="42"/>
  <c r="FV116" i="42"/>
  <c r="AD116" i="42"/>
  <c r="AD115" i="42"/>
  <c r="N51" i="1"/>
  <c r="S51" i="1" s="1"/>
  <c r="R51" i="1"/>
  <c r="AM105" i="1"/>
  <c r="AS105" i="1"/>
  <c r="AQ105" i="1"/>
  <c r="BS105" i="1"/>
  <c r="BL105" i="1"/>
  <c r="BX105" i="1"/>
  <c r="AB105" i="1"/>
  <c r="AC105" i="1"/>
  <c r="BU105" i="1"/>
  <c r="BF105" i="1"/>
  <c r="AP105" i="1"/>
  <c r="X105" i="1"/>
  <c r="AT105" i="1"/>
  <c r="BG105" i="1"/>
  <c r="BK105" i="1"/>
  <c r="CU105" i="1"/>
  <c r="CF105" i="1"/>
  <c r="BA105" i="1"/>
  <c r="BD105" i="1"/>
  <c r="AK105" i="1"/>
  <c r="BE105" i="1"/>
  <c r="AE105" i="1"/>
  <c r="CJ105" i="1"/>
  <c r="CK105" i="1"/>
  <c r="AL105" i="1"/>
  <c r="BJ105" i="1"/>
  <c r="CM105" i="1"/>
  <c r="AU105" i="1"/>
  <c r="BY105" i="1"/>
  <c r="BB105" i="1"/>
  <c r="BW105" i="1"/>
  <c r="CP105" i="1"/>
  <c r="BT105" i="1"/>
  <c r="BM105" i="1"/>
  <c r="BP105" i="1"/>
  <c r="CN105" i="1"/>
  <c r="AV105" i="1"/>
  <c r="CO105" i="1"/>
  <c r="AJ105" i="1"/>
  <c r="AN105" i="1"/>
  <c r="BV105" i="1"/>
  <c r="AG105" i="1"/>
  <c r="CQ105" i="1"/>
  <c r="CA105" i="1"/>
  <c r="AO105" i="1"/>
  <c r="BR105" i="1"/>
  <c r="CC105" i="1"/>
  <c r="AX105" i="1"/>
  <c r="CS105" i="1"/>
  <c r="CR105" i="1"/>
  <c r="CW105" i="1"/>
  <c r="CV105" i="1"/>
  <c r="BH105" i="1"/>
  <c r="AD105" i="1"/>
  <c r="AH105" i="1"/>
  <c r="AR105" i="1"/>
  <c r="AW105" i="1"/>
  <c r="AY105" i="1"/>
  <c r="BN105" i="1"/>
  <c r="BI105" i="1"/>
  <c r="AZ105" i="1"/>
  <c r="CD105" i="1"/>
  <c r="CH105" i="1"/>
  <c r="AA105" i="1"/>
  <c r="U105" i="1"/>
  <c r="AI105" i="1"/>
  <c r="CG105" i="1"/>
  <c r="BO105" i="1"/>
  <c r="BZ105" i="1"/>
  <c r="Y105" i="1"/>
  <c r="Z105" i="1"/>
  <c r="BC105" i="1"/>
  <c r="V105" i="1"/>
  <c r="AF105" i="1"/>
  <c r="CB105" i="1"/>
  <c r="CL105" i="1"/>
  <c r="BQ105" i="1"/>
  <c r="CE105" i="1"/>
  <c r="CI105" i="1"/>
  <c r="S51" i="42"/>
  <c r="O51" i="42"/>
  <c r="T51" i="42" s="1"/>
  <c r="R52" i="1"/>
  <c r="N52" i="1"/>
  <c r="S52" i="1" s="1"/>
  <c r="W105" i="1"/>
  <c r="DH105" i="1"/>
  <c r="CX105" i="1"/>
  <c r="DE105" i="1"/>
  <c r="DD105" i="1"/>
  <c r="DR105" i="1"/>
  <c r="DN105" i="1"/>
  <c r="DI105" i="1"/>
  <c r="CT105" i="1"/>
  <c r="DF105" i="1"/>
  <c r="DK105" i="1"/>
  <c r="DP105" i="1"/>
  <c r="DC105" i="1"/>
  <c r="DB105" i="1"/>
  <c r="DQ105" i="1"/>
  <c r="DT105" i="1"/>
  <c r="DO105" i="1"/>
  <c r="DM105" i="1"/>
  <c r="CY105" i="1"/>
  <c r="DS105" i="1"/>
  <c r="DG105" i="1"/>
  <c r="DJ105" i="1"/>
  <c r="CZ105" i="1"/>
  <c r="DA105" i="1"/>
  <c r="DL105" i="1"/>
  <c r="O50" i="42"/>
  <c r="T50" i="42" s="1"/>
  <c r="FX117" i="42" s="1"/>
  <c r="S50" i="42"/>
  <c r="FI117" i="42" l="1"/>
  <c r="CR117" i="42"/>
  <c r="CU117" i="42"/>
  <c r="CU119" i="42" s="1"/>
  <c r="CT117" i="42"/>
  <c r="CT119" i="42" s="1"/>
  <c r="EG117" i="42"/>
  <c r="DI117" i="42"/>
  <c r="DI119" i="42" s="1"/>
  <c r="CE117" i="42"/>
  <c r="CE119" i="42" s="1"/>
  <c r="CS117" i="42"/>
  <c r="CY117" i="42"/>
  <c r="CY119" i="42" s="1"/>
  <c r="BT117" i="42"/>
  <c r="BT119" i="42" s="1"/>
  <c r="DE117" i="42"/>
  <c r="DE119" i="42" s="1"/>
  <c r="DB117" i="42"/>
  <c r="DB119" i="42" s="1"/>
  <c r="AE117" i="42"/>
  <c r="AE119" i="42" s="1"/>
  <c r="CZ117" i="42"/>
  <c r="AT117" i="42"/>
  <c r="AT119" i="42" s="1"/>
  <c r="CQ117" i="42"/>
  <c r="CQ119" i="42" s="1"/>
  <c r="ES117" i="42"/>
  <c r="DN117" i="42"/>
  <c r="EL117" i="42"/>
  <c r="FG117" i="42"/>
  <c r="CH117" i="42"/>
  <c r="CH119" i="42" s="1"/>
  <c r="EZ117" i="42"/>
  <c r="AN117" i="42"/>
  <c r="AN119" i="42" s="1"/>
  <c r="FU117" i="42"/>
  <c r="AL117" i="42"/>
  <c r="AL119" i="42" s="1"/>
  <c r="EP117" i="42"/>
  <c r="BL117" i="42"/>
  <c r="BL119" i="42" s="1"/>
  <c r="AK117" i="42"/>
  <c r="AK119" i="42" s="1"/>
  <c r="EO117" i="42"/>
  <c r="EE117" i="42"/>
  <c r="EE119" i="42" s="1"/>
  <c r="CP117" i="42"/>
  <c r="DD117" i="42"/>
  <c r="DD119" i="42" s="1"/>
  <c r="FY117" i="42"/>
  <c r="ET117" i="42"/>
  <c r="FK117" i="42"/>
  <c r="DH117" i="42"/>
  <c r="EB117" i="42"/>
  <c r="EB119" i="42" s="1"/>
  <c r="V117" i="42"/>
  <c r="ER117" i="42"/>
  <c r="DR117" i="42"/>
  <c r="DR119" i="42" s="1"/>
  <c r="DL117" i="42"/>
  <c r="EU117" i="42"/>
  <c r="EQ117" i="42"/>
  <c r="BM117" i="42"/>
  <c r="BM119" i="42" s="1"/>
  <c r="AQ117" i="42"/>
  <c r="AQ119" i="42" s="1"/>
  <c r="BW117" i="42"/>
  <c r="BW119" i="42" s="1"/>
  <c r="BR117" i="42"/>
  <c r="BR119" i="42" s="1"/>
  <c r="AZ117" i="42"/>
  <c r="AZ119" i="42" s="1"/>
  <c r="GB117" i="42"/>
  <c r="FB117" i="42"/>
  <c r="EW117" i="42"/>
  <c r="BP117" i="42"/>
  <c r="BP119" i="42" s="1"/>
  <c r="EY117" i="42"/>
  <c r="DM117" i="42"/>
  <c r="FA117" i="42"/>
  <c r="CD117" i="42"/>
  <c r="CD119" i="42" s="1"/>
  <c r="AO117" i="42"/>
  <c r="AO119" i="42" s="1"/>
  <c r="AF117" i="42"/>
  <c r="DP117" i="42"/>
  <c r="DP119" i="42" s="1"/>
  <c r="FQ117" i="42"/>
  <c r="BH117" i="42"/>
  <c r="BH119" i="42" s="1"/>
  <c r="FP117" i="42"/>
  <c r="AC117" i="42"/>
  <c r="AC119" i="42" s="1"/>
  <c r="AS117" i="42"/>
  <c r="AS119" i="42" s="1"/>
  <c r="BB117" i="42"/>
  <c r="BB119" i="42" s="1"/>
  <c r="AJ117" i="42"/>
  <c r="AJ119" i="42" s="1"/>
  <c r="AA117" i="42"/>
  <c r="AA119" i="42" s="1"/>
  <c r="DQ117" i="42"/>
  <c r="DQ119" i="42" s="1"/>
  <c r="FS117" i="42"/>
  <c r="CO117" i="42"/>
  <c r="CO119" i="42" s="1"/>
  <c r="BF117" i="42"/>
  <c r="BF119" i="42" s="1"/>
  <c r="EI117" i="42"/>
  <c r="EM117" i="42"/>
  <c r="FZ117" i="42"/>
  <c r="AI117" i="42"/>
  <c r="AI119" i="42" s="1"/>
  <c r="DY117" i="42"/>
  <c r="DY119" i="42" s="1"/>
  <c r="FL117" i="42"/>
  <c r="X117" i="42"/>
  <c r="FN117" i="42"/>
  <c r="DG117" i="42"/>
  <c r="DF117" i="42"/>
  <c r="DF119" i="42" s="1"/>
  <c r="CV117" i="42"/>
  <c r="CV119" i="42" s="1"/>
  <c r="CW117" i="42"/>
  <c r="FM117" i="42"/>
  <c r="EJ117" i="42"/>
  <c r="DU117" i="42"/>
  <c r="DU119" i="42" s="1"/>
  <c r="FT117" i="42"/>
  <c r="AH117" i="42"/>
  <c r="AH119" i="42" s="1"/>
  <c r="EN117" i="42"/>
  <c r="DC117" i="42"/>
  <c r="BX117" i="42"/>
  <c r="BX119" i="42" s="1"/>
  <c r="Z117" i="42"/>
  <c r="GC117" i="42"/>
  <c r="AY117" i="42"/>
  <c r="AY119" i="42" s="1"/>
  <c r="BJ117" i="42"/>
  <c r="BJ119" i="42" s="1"/>
  <c r="AV117" i="42"/>
  <c r="AV119" i="42" s="1"/>
  <c r="DO117" i="42"/>
  <c r="GA117" i="42"/>
  <c r="BO117" i="42"/>
  <c r="BE117" i="42"/>
  <c r="BE119" i="42" s="1"/>
  <c r="FC117" i="42"/>
  <c r="AD117" i="42"/>
  <c r="AD119" i="42" s="1"/>
  <c r="CF117" i="42"/>
  <c r="AP117" i="42"/>
  <c r="AU117" i="42"/>
  <c r="AU119" i="42" s="1"/>
  <c r="CA117" i="42"/>
  <c r="CA119" i="42" s="1"/>
  <c r="FF117" i="42"/>
  <c r="FO117" i="42"/>
  <c r="CX117" i="42"/>
  <c r="CX119" i="42" s="1"/>
  <c r="EC117" i="42"/>
  <c r="EC119" i="42" s="1"/>
  <c r="EK117" i="42"/>
  <c r="AB117" i="42"/>
  <c r="AB119" i="42" s="1"/>
  <c r="CM117" i="42"/>
  <c r="CM119" i="42" s="1"/>
  <c r="DT117" i="42"/>
  <c r="DT119" i="42" s="1"/>
  <c r="FH117" i="42"/>
  <c r="CI117" i="42"/>
  <c r="CI119" i="42" s="1"/>
  <c r="FE117" i="42"/>
  <c r="CG117" i="42"/>
  <c r="CG119" i="42" s="1"/>
  <c r="CK117" i="42"/>
  <c r="CK119" i="42" s="1"/>
  <c r="AR117" i="42"/>
  <c r="AR119" i="42" s="1"/>
  <c r="FW117" i="42"/>
  <c r="BY117" i="42"/>
  <c r="BC117" i="42"/>
  <c r="FR117" i="42"/>
  <c r="FD117" i="42"/>
  <c r="AM117" i="42"/>
  <c r="AM119" i="42" s="1"/>
  <c r="FV117" i="42"/>
  <c r="EV117" i="42"/>
  <c r="AX117" i="42"/>
  <c r="AX119" i="42" s="1"/>
  <c r="EH117" i="42"/>
  <c r="DX117" i="42"/>
  <c r="DX119" i="42" s="1"/>
  <c r="FJ117" i="42"/>
  <c r="EF117" i="42"/>
  <c r="EF119" i="42" s="1"/>
  <c r="ED117" i="42"/>
  <c r="ED119" i="42" s="1"/>
  <c r="CC117" i="42"/>
  <c r="CC119" i="42" s="1"/>
  <c r="BV117" i="42"/>
  <c r="BV119" i="42" s="1"/>
  <c r="BQ117" i="42"/>
  <c r="BQ119" i="42" s="1"/>
  <c r="EX117" i="42"/>
  <c r="CN117" i="42"/>
  <c r="CN119" i="42" s="1"/>
  <c r="AW117" i="42"/>
  <c r="AW119" i="42" s="1"/>
  <c r="BD117" i="42"/>
  <c r="BD119" i="42" s="1"/>
  <c r="BA117" i="42"/>
  <c r="DA117" i="42"/>
  <c r="DA119" i="42" s="1"/>
  <c r="BK117" i="42"/>
  <c r="BK119" i="42" s="1"/>
  <c r="AG117" i="42"/>
  <c r="AG119" i="42" s="1"/>
  <c r="DJ117" i="42"/>
  <c r="DJ119" i="42" s="1"/>
  <c r="DS117" i="42"/>
  <c r="DS119" i="42" s="1"/>
  <c r="BZ117" i="42"/>
  <c r="BZ119" i="42" s="1"/>
  <c r="DO124" i="42" l="1"/>
  <c r="DP124" i="42"/>
  <c r="DP121" i="42"/>
  <c r="DH119" i="42"/>
  <c r="DO121" i="42" s="1"/>
  <c r="DP125" i="42" l="1"/>
  <c r="DP122" i="42"/>
  <c r="W115" i="42"/>
  <c r="E61" i="20"/>
  <c r="Y63" i="42"/>
  <c r="E68" i="20"/>
  <c r="Y70" i="42"/>
  <c r="E58" i="20"/>
  <c r="Y60" i="42"/>
  <c r="E69" i="20"/>
  <c r="Y71" i="42"/>
  <c r="W114" i="42"/>
  <c r="W116" i="42"/>
  <c r="W117" i="42"/>
  <c r="E38" i="20"/>
  <c r="Y40" i="42"/>
  <c r="C51" i="20"/>
  <c r="C43" i="20"/>
  <c r="E66" i="20"/>
  <c r="Y68" i="42"/>
  <c r="E54" i="20"/>
  <c r="Y56" i="42"/>
  <c r="E62" i="20"/>
  <c r="Y64" i="42"/>
  <c r="E64" i="20"/>
  <c r="Y66" i="42"/>
  <c r="E65" i="20"/>
  <c r="Y67" i="42"/>
  <c r="W45" i="42"/>
  <c r="Y45" i="42"/>
  <c r="E43" i="20"/>
  <c r="W53" i="42"/>
  <c r="Y53" i="42"/>
  <c r="E51" i="20"/>
  <c r="Y117" i="42"/>
  <c r="Y116" i="42"/>
  <c r="E52" i="20"/>
  <c r="Y54" i="42"/>
  <c r="C53" i="20"/>
  <c r="Y114" i="42"/>
  <c r="Y115" i="42"/>
  <c r="E59" i="20"/>
  <c r="Y61" i="42"/>
  <c r="E63" i="20"/>
  <c r="Y65" i="42"/>
  <c r="E70" i="20"/>
  <c r="Y72" i="42"/>
  <c r="E67" i="20"/>
  <c r="Y69" i="42"/>
  <c r="E57" i="20"/>
  <c r="Y59" i="42"/>
  <c r="W55" i="42"/>
  <c r="Y55" i="42"/>
  <c r="E53" i="20"/>
  <c r="C50" i="20"/>
  <c r="C54" i="20"/>
  <c r="W107" i="42"/>
  <c r="W108" i="42"/>
  <c r="W111" i="42"/>
  <c r="C37" i="20"/>
  <c r="W106" i="42"/>
  <c r="W105" i="42"/>
  <c r="W109" i="42"/>
  <c r="W104" i="42"/>
  <c r="Y106" i="42"/>
  <c r="Y111" i="42"/>
  <c r="Y109" i="42"/>
  <c r="E37" i="20"/>
  <c r="Y107" i="42"/>
  <c r="Y108" i="42"/>
  <c r="Y104" i="42"/>
  <c r="Y39" i="42"/>
  <c r="Y105" i="42"/>
  <c r="W54" i="42"/>
  <c r="C52" i="20"/>
  <c r="Y74" i="42"/>
  <c r="E72" i="20"/>
  <c r="Y75" i="42"/>
  <c r="E73" i="20"/>
  <c r="Y73" i="42"/>
  <c r="E71" i="20"/>
  <c r="W52" i="42"/>
  <c r="Y52" i="42"/>
  <c r="E50" i="20"/>
  <c r="W39" i="42"/>
  <c r="W56" i="42"/>
  <c r="Y62" i="42"/>
  <c r="E6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</author>
    <author>R.González-Cabaleiro</author>
  </authors>
  <commentList>
    <comment ref="A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Volume of liquid + biomass = cte
</t>
        </r>
      </text>
    </comment>
    <comment ref="A7" authorId="1" shapeId="0" xr:uid="{00000000-0006-0000-0000-000002000000}">
      <text>
        <r>
          <rPr>
            <sz val="9"/>
            <color indexed="81"/>
            <rFont val="Tahoma"/>
            <family val="2"/>
          </rPr>
          <t>Density of microorganisms</t>
        </r>
      </text>
    </comment>
    <comment ref="A11" authorId="0" shapeId="0" xr:uid="{00000000-0006-0000-0000-000003000000}">
      <text>
        <r>
          <rPr>
            <sz val="9"/>
            <color indexed="81"/>
            <rFont val="Tahoma"/>
            <family val="2"/>
          </rPr>
          <t>Vapour partial presure f(T)
fitted from data in Himmelblau, 1996, for 280K-340K</t>
        </r>
      </text>
    </comment>
    <comment ref="A12" authorId="0" shapeId="0" xr:uid="{00000000-0006-0000-0000-000004000000}">
      <text>
        <r>
          <rPr>
            <sz val="9"/>
            <color indexed="81"/>
            <rFont val="Tahoma"/>
            <family val="2"/>
          </rPr>
          <t>Minimun energy necesary for a reaction. There should be a minimum driving force to enable a flux through the enzymatic network.</t>
        </r>
      </text>
    </comment>
    <comment ref="A13" authorId="1" shapeId="0" xr:uid="{00000000-0006-0000-0000-000005000000}">
      <text>
        <r>
          <rPr>
            <sz val="9"/>
            <color indexed="81"/>
            <rFont val="Tahoma"/>
            <family val="2"/>
          </rPr>
          <t xml:space="preserve">Membrane potential considered as constant
</t>
        </r>
      </text>
    </comment>
    <comment ref="A15" authorId="1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Constant of Debye-Hückel law
</t>
        </r>
      </text>
    </comment>
    <comment ref="A16" authorId="1" shapeId="0" xr:uid="{00000000-0006-0000-0000-000007000000}">
      <text>
        <r>
          <rPr>
            <sz val="9"/>
            <color indexed="81"/>
            <rFont val="Tahoma"/>
            <family val="2"/>
          </rPr>
          <t>Constant of extended Debye-Hückel law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</authors>
  <commentList>
    <comment ref="A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 xml:space="preserve">R.González-Cabaleiro:
</t>
        </r>
        <r>
          <rPr>
            <sz val="9"/>
            <color indexed="81"/>
            <rFont val="Tahoma"/>
            <family val="2"/>
          </rPr>
          <t xml:space="preserve">Los valores se obtienen del WJMB 1999 Tobajas </t>
        </r>
      </text>
    </comment>
    <comment ref="M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balance of O</t>
        </r>
      </text>
    </comment>
    <comment ref="O6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grade of reduction of glucose 4 and of biomass 4.2</t>
        </r>
      </text>
    </comment>
    <comment ref="AG6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balance of H+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</authors>
  <commentList>
    <comment ref="C15" authorId="0" shapeId="0" xr:uid="{00000000-0006-0000-0E00-000001000000}">
      <text>
        <r>
          <rPr>
            <sz val="9"/>
            <color indexed="81"/>
            <rFont val="Tahoma"/>
            <family val="2"/>
          </rPr>
          <t>In this case the transport of glucose througth the membrane is equal to the maximum rate of consume of glucose in anaerobic conditions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OJO UNIDADES!!!!!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 González Cabaleiro</author>
  </authors>
  <commentList>
    <comment ref="M35" authorId="0" shapeId="0" xr:uid="{00000000-0006-0000-1200-000001000000}">
      <text>
        <r>
          <rPr>
            <sz val="9"/>
            <color indexed="81"/>
            <rFont val="Tahoma"/>
            <family val="2"/>
          </rPr>
          <t>Indica que especie reacciona en el interior del microorganismo</t>
        </r>
      </text>
    </comment>
    <comment ref="M59" authorId="0" shapeId="0" xr:uid="{00000000-0006-0000-1200-000002000000}">
      <text>
        <r>
          <rPr>
            <sz val="9"/>
            <color indexed="81"/>
            <rFont val="Tahoma"/>
            <family val="2"/>
          </rPr>
          <t>Indica que especie gaseosa es transportada desde la fase líquida
a la fase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</author>
    <author>Rebeca González Cabaleiro</author>
    <author>Alberte Regueira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tC.- Transportable components. Intracellular concentration. Concentrations respect to microorganisms volume.
mC.- Only intracellular components. Concentrations respect to volum of microorganisms.
S.- Solid components (biomass). Concentrations respect to bulk liquid volum.
tR.- Transportable components. Extracellular concentration. Concentrations respect to bulk liquid volum.
tG.- Gas concentration.</t>
        </r>
      </text>
    </comment>
    <comment ref="E1" authorId="1" shapeId="0" xr:uid="{00000000-0006-0000-0200-000002000000}">
      <text>
        <r>
          <rPr>
            <sz val="9"/>
            <color indexed="81"/>
            <rFont val="Tahoma"/>
            <family val="2"/>
          </rPr>
          <t>Indica que especie reacciona en el interior del microorganismo</t>
        </r>
      </text>
    </comment>
    <comment ref="G1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Alberte Regueira:</t>
        </r>
        <r>
          <rPr>
            <sz val="9"/>
            <color indexed="81"/>
            <rFont val="Tahoma"/>
            <family val="2"/>
          </rPr>
          <t xml:space="preserve">
0 significa que non é un estado e 1 que si que é.
Úsase para reducir o número de estados antes de lanzar o ode.</t>
        </r>
      </text>
    </comment>
    <comment ref="F3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Alberte Regueira:</t>
        </r>
        <r>
          <rPr>
            <sz val="9"/>
            <color indexed="81"/>
            <rFont val="Tahoma"/>
            <family val="2"/>
          </rPr>
          <t xml:space="preserve">
Posición da forma neutral. 2 tamén se usa naqueles casos nos que non haxa especie neutral (ions, NADH, ATP, etc)</t>
        </r>
      </text>
    </comment>
    <comment ref="E52" authorId="1" shapeId="0" xr:uid="{00000000-0006-0000-0200-000005000000}">
      <text>
        <r>
          <rPr>
            <sz val="9"/>
            <color indexed="81"/>
            <rFont val="Tahoma"/>
            <family val="2"/>
          </rPr>
          <t>Indica que especie reacciona en el interior del microorganismo</t>
        </r>
      </text>
    </comment>
    <comment ref="E54" authorId="1" shapeId="0" xr:uid="{00000000-0006-0000-0200-000006000000}">
      <text>
        <r>
          <rPr>
            <sz val="9"/>
            <color indexed="81"/>
            <rFont val="Tahoma"/>
            <family val="2"/>
          </rPr>
          <t>Indica que especie reacciona en el interior del microorganismo</t>
        </r>
      </text>
    </comment>
    <comment ref="E93" authorId="1" shapeId="0" xr:uid="{00000000-0006-0000-0200-000007000000}">
      <text>
        <r>
          <rPr>
            <sz val="9"/>
            <color indexed="81"/>
            <rFont val="Tahoma"/>
            <family val="2"/>
          </rPr>
          <t>Indica que especie gaseosa es transportada desde la fase líquida
a la fase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Rodríguez Rodríguez</author>
    <author>Jorge</author>
    <author>Rebeca González Cabaleiro</author>
    <author>R.González-Cabaleiro</author>
    <author>Rebeca</author>
  </authors>
  <commentList>
    <comment ref="E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Calculated by group contribution
from data of Stephanopoulos</t>
        </r>
      </text>
    </comment>
    <comment ref="E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Calculated from the pKa value at 18 ºC</t>
        </r>
      </text>
    </comment>
    <comment ref="E14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Calculated from the Gibbs energy of hydrolysis of ATP formation of -13 kJ/mol (thauer 10977)</t>
        </r>
      </text>
    </comment>
    <comment ref="E15" authorId="2" shapeId="0" xr:uid="{00000000-0006-0000-0400-000004000000}">
      <text>
        <r>
          <rPr>
            <b/>
            <sz val="9"/>
            <color indexed="81"/>
            <rFont val="Tahoma"/>
            <family val="2"/>
          </rPr>
          <t>Rebeca González Cabaleiro:</t>
        </r>
        <r>
          <rPr>
            <sz val="9"/>
            <color indexed="81"/>
            <rFont val="Tahoma"/>
            <family val="2"/>
          </rPr>
          <t xml:space="preserve">
equilibrator</t>
        </r>
      </text>
    </comment>
    <comment ref="E2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Calculated from Thauer ATP+AMP=2ADP DG=0</t>
        </r>
      </text>
    </comment>
    <comment ref="E21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Calculated from Thauer hydrolysis energy DG0' obs</t>
        </r>
      </text>
    </comment>
    <comment ref="E3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Estimated assuming same hydrolysis DG than for acetyl-P</t>
        </r>
      </text>
    </comment>
    <comment ref="E39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E45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Ref</t>
        </r>
      </text>
    </comment>
    <comment ref="E46" authorId="2" shapeId="0" xr:uid="{00000000-0006-0000-0400-00000A000000}">
      <text>
        <r>
          <rPr>
            <b/>
            <sz val="9"/>
            <color indexed="81"/>
            <rFont val="Tahoma"/>
            <family val="2"/>
          </rPr>
          <t>Rebeca González Cabaleiro:</t>
        </r>
        <r>
          <rPr>
            <sz val="9"/>
            <color indexed="81"/>
            <rFont val="Tahoma"/>
            <family val="2"/>
          </rPr>
          <t xml:space="preserve">
alberty
</t>
        </r>
      </text>
    </comment>
    <comment ref="E47" authorId="1" shapeId="0" xr:uid="{00000000-0006-0000-0400-00000B000000}">
      <text>
        <r>
          <rPr>
            <b/>
            <sz val="8"/>
            <color indexed="81"/>
            <rFont val="Tahoma"/>
            <family val="2"/>
          </rPr>
          <t>Define as reference</t>
        </r>
      </text>
    </comment>
    <comment ref="E51" authorId="3" shapeId="0" xr:uid="{00000000-0006-0000-0400-00000C000000}">
      <text>
        <r>
          <rPr>
            <b/>
            <sz val="9"/>
            <color indexed="81"/>
            <rFont val="Tahoma"/>
            <family val="2"/>
          </rPr>
          <t>Calculated from pKa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3" shapeId="0" xr:uid="{00000000-0006-0000-0400-00000D000000}">
      <text>
        <r>
          <rPr>
            <b/>
            <sz val="9"/>
            <color indexed="81"/>
            <rFont val="Tahoma"/>
            <family val="2"/>
          </rPr>
          <t>Calculated from pKa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Rebeca González Cabaleiro:</t>
        </r>
        <r>
          <rPr>
            <sz val="9"/>
            <color indexed="81"/>
            <rFont val="Tahoma"/>
            <family val="2"/>
          </rPr>
          <t xml:space="preserve">
from equilibrator</t>
        </r>
      </text>
    </comment>
    <comment ref="E64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Calculated from pKa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5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Calculated according data from Stephanopoulos -287.8
equilibrator 289</t>
        </r>
      </text>
    </comment>
    <comment ref="E74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E75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Rebeca González Cabaleiro:</t>
        </r>
        <r>
          <rPr>
            <sz val="9"/>
            <color indexed="81"/>
            <rFont val="Tahoma"/>
            <family val="2"/>
          </rPr>
          <t xml:space="preserve">
alberty
</t>
        </r>
      </text>
    </comment>
    <comment ref="E76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E85" authorId="3" shapeId="0" xr:uid="{00000000-0006-0000-0400-000014000000}">
      <text>
        <r>
          <rPr>
            <b/>
            <sz val="9"/>
            <color indexed="81"/>
            <rFont val="Tahoma"/>
            <family val="2"/>
          </rPr>
          <t>Calculated from pKa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3" shapeId="0" xr:uid="{00000000-0006-0000-0400-000015000000}">
      <text>
        <r>
          <rPr>
            <sz val="9"/>
            <color indexed="81"/>
            <rFont val="Tahoma"/>
            <family val="2"/>
          </rPr>
          <t xml:space="preserve">Calculated from pKa value
</t>
        </r>
      </text>
    </comment>
    <comment ref="E93" authorId="1" shapeId="0" xr:uid="{00000000-0006-0000-0400-000016000000}">
      <text>
        <r>
          <rPr>
            <b/>
            <sz val="8"/>
            <color indexed="81"/>
            <rFont val="Tahoma"/>
            <family val="2"/>
          </rPr>
          <t>Ref defined on them</t>
        </r>
      </text>
    </comment>
    <comment ref="E94" authorId="4" shapeId="0" xr:uid="{00000000-0006-0000-0400-000017000000}">
      <text>
        <r>
          <rPr>
            <b/>
            <sz val="9"/>
            <color indexed="81"/>
            <rFont val="Tahoma"/>
            <family val="2"/>
          </rPr>
          <t>Rebeca:</t>
        </r>
        <r>
          <rPr>
            <sz val="9"/>
            <color indexed="81"/>
            <rFont val="Tahoma"/>
            <family val="2"/>
          </rPr>
          <t xml:space="preserve">
stephanopoulos + alberty</t>
        </r>
      </text>
    </comment>
    <comment ref="E99" authorId="3" shapeId="0" xr:uid="{00000000-0006-0000-0400-000018000000}">
      <text>
        <r>
          <rPr>
            <sz val="9"/>
            <color indexed="81"/>
            <rFont val="Tahoma"/>
            <family val="2"/>
          </rPr>
          <t xml:space="preserve">Calculated from pKa value
</t>
        </r>
      </text>
    </comment>
    <comment ref="E101" authorId="1" shapeId="0" xr:uid="{00000000-0006-0000-0400-000019000000}">
      <text>
        <r>
          <rPr>
            <b/>
            <sz val="8"/>
            <color indexed="81"/>
            <rFont val="Tahoma"/>
            <family val="2"/>
          </rPr>
          <t>Ref defined on them</t>
        </r>
      </text>
    </comment>
    <comment ref="E103" authorId="3" shapeId="0" xr:uid="{00000000-0006-0000-0400-00001A000000}">
      <text>
        <r>
          <rPr>
            <b/>
            <sz val="9"/>
            <color indexed="81"/>
            <rFont val="Tahoma"/>
            <family val="2"/>
          </rPr>
          <t>Calculated from pKa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1" shapeId="0" xr:uid="{00000000-0006-0000-0400-00001B000000}">
      <text>
        <r>
          <rPr>
            <b/>
            <sz val="8"/>
            <color indexed="81"/>
            <rFont val="Tahoma"/>
            <family val="2"/>
          </rPr>
          <t>CHECK IT!
Estimated from Gibbs combustion values</t>
        </r>
      </text>
    </comment>
    <comment ref="E115" authorId="1" shapeId="0" xr:uid="{00000000-0006-0000-0400-00001C000000}">
      <text>
        <r>
          <rPr>
            <b/>
            <sz val="8"/>
            <color indexed="81"/>
            <rFont val="Tahoma"/>
            <family val="2"/>
          </rPr>
          <t>Define as reference</t>
        </r>
      </text>
    </comment>
    <comment ref="E116" authorId="1" shapeId="0" xr:uid="{00000000-0006-0000-0400-00001D000000}">
      <text>
        <r>
          <rPr>
            <b/>
            <sz val="8"/>
            <color indexed="81"/>
            <rFont val="Tahoma"/>
            <family val="2"/>
          </rPr>
          <t>From potential difference UQ0x/UQred E' +100mV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Always the order in this column will be: 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b/>
            <sz val="9"/>
            <color indexed="81"/>
            <rFont val="Tahoma"/>
            <family val="2"/>
          </rPr>
          <t>1rst</t>
        </r>
        <r>
          <rPr>
            <sz val="9"/>
            <color indexed="81"/>
            <rFont val="Tahoma"/>
            <family val="2"/>
          </rPr>
          <t>.- All the intracellular species (transportables and not transportables)
 -</t>
        </r>
        <r>
          <rPr>
            <b/>
            <sz val="9"/>
            <color indexed="81"/>
            <rFont val="Tahoma"/>
            <family val="2"/>
          </rPr>
          <t xml:space="preserve"> 2nd</t>
        </r>
        <r>
          <rPr>
            <sz val="9"/>
            <color indexed="81"/>
            <rFont val="Tahoma"/>
            <family val="2"/>
          </rPr>
          <t xml:space="preserve">.- All the solid species (diferents types of microorganisms)
 - </t>
        </r>
        <r>
          <rPr>
            <b/>
            <sz val="9"/>
            <color indexed="81"/>
            <rFont val="Tahoma"/>
            <family val="2"/>
          </rPr>
          <t>3rd</t>
        </r>
        <r>
          <rPr>
            <sz val="9"/>
            <color indexed="81"/>
            <rFont val="Tahoma"/>
            <family val="2"/>
          </rPr>
          <t xml:space="preserve">.-  All the gaseous components
</t>
        </r>
        <r>
          <rPr>
            <i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>.- All the extracellular components are intracellular components too.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  <author>Rebeca</author>
  </authors>
  <commentList>
    <comment ref="I2" authorId="0" shapeId="0" xr:uid="{00000000-0006-0000-0900-000001000000}">
      <text>
        <r>
          <rPr>
            <sz val="9"/>
            <color indexed="81"/>
            <rFont val="Tahoma"/>
            <family val="2"/>
          </rPr>
          <t>In this case the transport of glucose througth the membrane is equal to the maximum rate of consume of glucose in anaerobic conditions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1" shapeId="0" xr:uid="{00000000-0006-0000-0900-000002000000}">
      <text>
        <r>
          <rPr>
            <sz val="9"/>
            <color indexed="81"/>
            <rFont val="Tahoma"/>
            <family val="2"/>
          </rPr>
          <t xml:space="preserve">Diffusivity parameter for the components through the membrane. Units: L(Vol reac)/molx·h (concentration of biomass) 
</t>
        </r>
        <r>
          <rPr>
            <i/>
            <sz val="9"/>
            <color indexed="81"/>
            <rFont val="Tahoma"/>
            <family val="2"/>
          </rPr>
          <t>Always will be orderering in the same order as the transport matrix.</t>
        </r>
      </text>
    </comment>
    <comment ref="B6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 xml:space="preserve">The velocity of glycolysis is the same as the transport of glucose. (Aproximation.- The velocity of glycolysis is inf)
</t>
        </r>
      </text>
    </comment>
    <comment ref="C123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Regula velocidad bomba pH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</authors>
  <commentList>
    <comment ref="EN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e11 e22 e33 are not included in the mathematical model</t>
        </r>
      </text>
    </comment>
    <comment ref="EL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Primary metabolic energy generation in bacteria</t>
        </r>
      </text>
    </comment>
    <comment ref="EM3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>Ionophores are
suposed only antiport no electrogenic (without contribution to the membrane potential)</t>
        </r>
      </text>
    </comment>
    <comment ref="N100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Cuando la concentración es 0 el log no se calcula --&gt; </t>
        </r>
        <r>
          <rPr>
            <b/>
            <i/>
            <u/>
            <sz val="9"/>
            <color indexed="81"/>
            <rFont val="Tahoma"/>
            <family val="2"/>
          </rPr>
          <t>Gibbs erroneas</t>
        </r>
      </text>
    </comment>
    <comment ref="EL11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Value from bibliography:
DG0'obs = 31,8 kJ/mol (Thauer)
37.6 alberty</t>
        </r>
      </text>
    </comment>
    <comment ref="A123" authorId="0" shapeId="0" xr:uid="{00000000-0006-0000-0700-000006000000}">
      <text>
        <r>
          <rPr>
            <sz val="9"/>
            <color indexed="81"/>
            <rFont val="Symbol"/>
            <family val="1"/>
            <charset val="2"/>
          </rPr>
          <t>D</t>
        </r>
        <r>
          <rPr>
            <sz val="9"/>
            <color indexed="81"/>
            <rFont val="Tahoma"/>
            <family val="2"/>
          </rPr>
          <t xml:space="preserve">p = </t>
        </r>
        <r>
          <rPr>
            <sz val="9"/>
            <color indexed="81"/>
            <rFont val="Symbol"/>
            <family val="1"/>
            <charset val="2"/>
          </rPr>
          <t>DY</t>
        </r>
        <r>
          <rPr>
            <sz val="9"/>
            <color indexed="81"/>
            <rFont val="Tahoma"/>
            <family val="2"/>
          </rPr>
          <t xml:space="preserve"> + (RT/F)ln(Hin/Hout)</t>
        </r>
      </text>
    </comment>
    <comment ref="A130" authorId="0" shapeId="0" xr:uid="{00000000-0006-0000-0700-000007000000}">
      <text>
        <r>
          <rPr>
            <sz val="9"/>
            <color indexed="81"/>
            <rFont val="Tahoma"/>
            <family val="2"/>
          </rPr>
          <t>Typical value</t>
        </r>
      </text>
    </comment>
    <comment ref="A132" authorId="0" shapeId="0" xr:uid="{00000000-0006-0000-0700-000008000000}">
      <text>
        <r>
          <rPr>
            <sz val="9"/>
            <color indexed="81"/>
            <rFont val="Tahoma"/>
            <family val="2"/>
          </rPr>
          <t>Cell capacitance</t>
        </r>
      </text>
    </comment>
    <comment ref="A134" authorId="0" shapeId="0" xr:uid="{00000000-0006-0000-0700-000009000000}">
      <text>
        <r>
          <rPr>
            <sz val="9"/>
            <color indexed="81"/>
            <rFont val="Tahoma"/>
            <family val="2"/>
          </rPr>
          <t>Number of protons translocated to the cell surface to develops the membrane potential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</authors>
  <commentList>
    <comment ref="DJ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>NO MOVER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 González Cabaleiro</author>
  </authors>
  <commentList>
    <comment ref="A1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Time, Qgas_in, Q always in the same order as  it is.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R.González-Cabaleiro</author>
  </authors>
  <commentList>
    <comment ref="CU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e11 e22 e33 are not included in the mathematical model</t>
        </r>
      </text>
    </comment>
    <comment ref="CS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Primary metabolic energy generation in bacteria</t>
        </r>
      </text>
    </comment>
    <comment ref="CT3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>Ionophores are
suposed only antiport no electrogenic (without contribution to the membrane potential)</t>
        </r>
      </text>
    </comment>
    <comment ref="Y45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 xml:space="preserve">Actually two mol are the NADP &lt;--&gt; NADPH but tp simplify the model we use only NADH
</t>
        </r>
      </text>
    </comment>
    <comment ref="Z45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 xml:space="preserve">Actually one mol is the NADP &lt;--&gt; NADPH but to simplify the model we use only NADH
 </t>
        </r>
      </text>
    </comment>
    <comment ref="A47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 xml:space="preserve">R.González-Cabaleiro: </t>
        </r>
        <r>
          <rPr>
            <sz val="9"/>
            <color indexed="81"/>
            <rFont val="Tahoma"/>
            <family val="2"/>
          </rPr>
          <t>Con el mismo potencial que el NAD+,  generalmente trabajan de forma distinta en la célula. El NADP habitualmente está implicado en tareas anabólicas
Brock 123</t>
        </r>
      </text>
    </comment>
    <comment ref="M88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Cuando la concentración es 0 el log no se calcula --&gt; </t>
        </r>
        <r>
          <rPr>
            <b/>
            <i/>
            <u/>
            <sz val="9"/>
            <color indexed="81"/>
            <rFont val="Tahoma"/>
            <family val="2"/>
          </rPr>
          <t>Gibbs erroneas</t>
        </r>
      </text>
    </comment>
    <comment ref="CS103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R.González-Cabaleiro:</t>
        </r>
        <r>
          <rPr>
            <sz val="9"/>
            <color indexed="81"/>
            <rFont val="Tahoma"/>
            <family val="2"/>
          </rPr>
          <t xml:space="preserve">
Value from bibliography:
DG0'obs = 31,8 kJ/mol (Thauer)
37.6 alberty</t>
        </r>
      </text>
    </comment>
    <comment ref="A111" authorId="0" shapeId="0" xr:uid="{00000000-0006-0000-0C00-000009000000}">
      <text>
        <r>
          <rPr>
            <sz val="9"/>
            <color indexed="81"/>
            <rFont val="Symbol"/>
            <family val="1"/>
            <charset val="2"/>
          </rPr>
          <t>D</t>
        </r>
        <r>
          <rPr>
            <sz val="9"/>
            <color indexed="81"/>
            <rFont val="Tahoma"/>
            <family val="2"/>
          </rPr>
          <t xml:space="preserve">p = </t>
        </r>
        <r>
          <rPr>
            <sz val="9"/>
            <color indexed="81"/>
            <rFont val="Symbol"/>
            <family val="1"/>
            <charset val="2"/>
          </rPr>
          <t>DY</t>
        </r>
        <r>
          <rPr>
            <sz val="9"/>
            <color indexed="81"/>
            <rFont val="Tahoma"/>
            <family val="2"/>
          </rPr>
          <t xml:space="preserve"> + (RT/F)ln(Hin/Hout)</t>
        </r>
      </text>
    </comment>
    <comment ref="A118" authorId="0" shapeId="0" xr:uid="{00000000-0006-0000-0C00-00000A000000}">
      <text>
        <r>
          <rPr>
            <sz val="9"/>
            <color indexed="81"/>
            <rFont val="Tahoma"/>
            <family val="2"/>
          </rPr>
          <t>Typical value</t>
        </r>
      </text>
    </comment>
    <comment ref="A120" authorId="0" shapeId="0" xr:uid="{00000000-0006-0000-0C00-00000B000000}">
      <text>
        <r>
          <rPr>
            <sz val="9"/>
            <color indexed="81"/>
            <rFont val="Tahoma"/>
            <family val="2"/>
          </rPr>
          <t>Cell capacitance</t>
        </r>
      </text>
    </comment>
    <comment ref="A122" authorId="0" shapeId="0" xr:uid="{00000000-0006-0000-0C00-00000C000000}">
      <text>
        <r>
          <rPr>
            <sz val="9"/>
            <color indexed="81"/>
            <rFont val="Tahoma"/>
            <family val="2"/>
          </rPr>
          <t>Number of protons translocated to the cell surface to develops the membrane potential</t>
        </r>
      </text>
    </comment>
  </commentList>
</comments>
</file>

<file path=xl/sharedStrings.xml><?xml version="1.0" encoding="utf-8"?>
<sst xmlns="http://schemas.openxmlformats.org/spreadsheetml/2006/main" count="4167" uniqueCount="1376">
  <si>
    <t>Decay</t>
  </si>
  <si>
    <t>Glycolysis (EMP)</t>
  </si>
  <si>
    <t>Pyr &gt; AcCoA (Fd)</t>
  </si>
  <si>
    <t>Pyr &gt; AcCoA (For)</t>
  </si>
  <si>
    <t>AcCoA &gt; Ac-P</t>
  </si>
  <si>
    <t>Ac-P &gt; Ac</t>
  </si>
  <si>
    <t>AcCoa &gt; AcAld</t>
  </si>
  <si>
    <t>AcAld &gt; EtOH</t>
  </si>
  <si>
    <t>AcAc &gt; Actn + CO2</t>
  </si>
  <si>
    <t>AcCoA &gt; AcAcCoA</t>
  </si>
  <si>
    <t>AcAcCoA &gt; 3HBuCoA</t>
  </si>
  <si>
    <t>3HBuCoA &gt; CrotCoA</t>
  </si>
  <si>
    <t>CrotCoA &gt; BuCoA</t>
  </si>
  <si>
    <t>BuCoA &gt; Bu-P</t>
  </si>
  <si>
    <t>Bu-P &gt; Bu</t>
  </si>
  <si>
    <t>BuCoA &gt; BuAld</t>
  </si>
  <si>
    <t>BuAld &gt; BuOH</t>
  </si>
  <si>
    <t>Pyr &gt; Lac</t>
  </si>
  <si>
    <t>LacCoA &gt; AcrylCoA</t>
  </si>
  <si>
    <t>AcrylCoA &gt; ProCoA</t>
  </si>
  <si>
    <t>Pyr &gt; OAA</t>
  </si>
  <si>
    <t>OAA &gt; Mal</t>
  </si>
  <si>
    <t>Mal &gt; Fum</t>
  </si>
  <si>
    <t>Fum &gt; Succ</t>
  </si>
  <si>
    <t>Succ &gt; SuccCoA</t>
  </si>
  <si>
    <t>SuccCoA &gt; MmalCoA</t>
  </si>
  <si>
    <t>MmalCoA &gt; ProCoA</t>
  </si>
  <si>
    <t>ProCoA &gt; Pro</t>
  </si>
  <si>
    <t>N</t>
  </si>
  <si>
    <t>C-bal</t>
  </si>
  <si>
    <t>H-bal</t>
  </si>
  <si>
    <t>O-bal</t>
  </si>
  <si>
    <t>P-bal</t>
  </si>
  <si>
    <t>Ad-bal</t>
  </si>
  <si>
    <t>X</t>
  </si>
  <si>
    <t>Ci_Glu</t>
  </si>
  <si>
    <t>Ci_Pyr</t>
  </si>
  <si>
    <t>Ci_For</t>
  </si>
  <si>
    <t>Ci_Ac</t>
  </si>
  <si>
    <t>Ci_Lac</t>
  </si>
  <si>
    <t>Ci_Pro</t>
  </si>
  <si>
    <t>Ci_Bu</t>
  </si>
  <si>
    <t>Ci_AcAc</t>
  </si>
  <si>
    <t>Ci_Actn</t>
  </si>
  <si>
    <t>Ci_OAA</t>
  </si>
  <si>
    <t>Ci_Mal</t>
  </si>
  <si>
    <t>Ci_Fum</t>
  </si>
  <si>
    <t>Ci_Succ</t>
  </si>
  <si>
    <t>Ci_AcAld</t>
  </si>
  <si>
    <t>Ci_EtOH</t>
  </si>
  <si>
    <t>Ci_BuAld</t>
  </si>
  <si>
    <t>Ci_BuOH</t>
  </si>
  <si>
    <t>Ci_Hprnal</t>
  </si>
  <si>
    <t>Ci_Prndiol</t>
  </si>
  <si>
    <t>Ci_H2</t>
  </si>
  <si>
    <t>Ci_NH3</t>
  </si>
  <si>
    <t>Ci_CO2</t>
  </si>
  <si>
    <t>Ci_Pi</t>
  </si>
  <si>
    <t>Ci_H2O</t>
  </si>
  <si>
    <t>Ci_CoASH</t>
  </si>
  <si>
    <t>Ci_AcCoA</t>
  </si>
  <si>
    <t>Ci_AcP</t>
  </si>
  <si>
    <t>Ci_AcAcCoA</t>
  </si>
  <si>
    <t>Ci_HBuCoA</t>
  </si>
  <si>
    <t>Ci_CrotCoA</t>
  </si>
  <si>
    <t>Ci_BuCoA</t>
  </si>
  <si>
    <t>Ci_BuP</t>
  </si>
  <si>
    <t>Ci_LacCoA</t>
  </si>
  <si>
    <t>Ci_AcrylCoA</t>
  </si>
  <si>
    <t>Ci_SucCoA</t>
  </si>
  <si>
    <t>Ci_MMalCoA</t>
  </si>
  <si>
    <t>Ci_ProCoA</t>
  </si>
  <si>
    <t>Ci_NAD</t>
  </si>
  <si>
    <t>Ci_NADH</t>
  </si>
  <si>
    <t>Ci_FAD</t>
  </si>
  <si>
    <t>Ci_FADH2</t>
  </si>
  <si>
    <t>Ci_Fdox</t>
  </si>
  <si>
    <t>Ci_Fdred</t>
  </si>
  <si>
    <t>Ci_ATP</t>
  </si>
  <si>
    <t>Ci_ADP</t>
  </si>
  <si>
    <t>Ci_AMP</t>
  </si>
  <si>
    <t>Ci_Na</t>
  </si>
  <si>
    <t>Ci_K</t>
  </si>
  <si>
    <t>Ci_Cat</t>
  </si>
  <si>
    <t>Ci_An</t>
  </si>
  <si>
    <t>Ce_Glu</t>
  </si>
  <si>
    <t>Ce_Pyr</t>
  </si>
  <si>
    <t>Ce_For</t>
  </si>
  <si>
    <t>Ce_Ac</t>
  </si>
  <si>
    <t>Ce_Lac</t>
  </si>
  <si>
    <t>Ce_Pro</t>
  </si>
  <si>
    <t>Ce_Bu</t>
  </si>
  <si>
    <t>Ce_AcAc</t>
  </si>
  <si>
    <t>Ce_OAA</t>
  </si>
  <si>
    <t>Ce_Mal</t>
  </si>
  <si>
    <t>Ce_Fum</t>
  </si>
  <si>
    <t>Ce_Succ</t>
  </si>
  <si>
    <t>Ce_AcAld</t>
  </si>
  <si>
    <t>Ce_EtOH</t>
  </si>
  <si>
    <t>Ce_BuAld</t>
  </si>
  <si>
    <t>Ce_BuOH</t>
  </si>
  <si>
    <t>Ce_Hprnal</t>
  </si>
  <si>
    <t>Ce_Prdiol</t>
  </si>
  <si>
    <t>Ce_H2</t>
  </si>
  <si>
    <t>Ce_NH3</t>
  </si>
  <si>
    <t>Ce_CO2</t>
  </si>
  <si>
    <t>Ce_H2O</t>
  </si>
  <si>
    <t>Ce_Na</t>
  </si>
  <si>
    <t>Ce_K</t>
  </si>
  <si>
    <t>Ce_Cat</t>
  </si>
  <si>
    <t>Ce_An</t>
  </si>
  <si>
    <t>G_H2</t>
  </si>
  <si>
    <t>G_NH3</t>
  </si>
  <si>
    <t>G_CO2</t>
  </si>
  <si>
    <t>Ci_H</t>
  </si>
  <si>
    <t>Ce_H</t>
  </si>
  <si>
    <t>States</t>
  </si>
  <si>
    <t>Ac+AcAcCoA&gt;AcAc+AcCoA</t>
  </si>
  <si>
    <t>Lac &gt; LacCoA</t>
  </si>
  <si>
    <t>C</t>
  </si>
  <si>
    <t>H</t>
  </si>
  <si>
    <t>O</t>
  </si>
  <si>
    <t>P</t>
  </si>
  <si>
    <t>Ad-</t>
  </si>
  <si>
    <t>Components</t>
  </si>
  <si>
    <t>Charge</t>
  </si>
  <si>
    <t>Bu+AcAcCoA &gt; AcAc+BuCoA</t>
  </si>
  <si>
    <t>NA</t>
  </si>
  <si>
    <t>pKa_3</t>
  </si>
  <si>
    <t>pKa_2</t>
  </si>
  <si>
    <t>pKa_1</t>
  </si>
  <si>
    <t>Ka_3</t>
  </si>
  <si>
    <t>Ka_2</t>
  </si>
  <si>
    <t>Ka_1</t>
  </si>
  <si>
    <t>Concs.
[M]</t>
  </si>
  <si>
    <t>Gºf
(kJ/mol)</t>
  </si>
  <si>
    <t>R</t>
  </si>
  <si>
    <t>T</t>
  </si>
  <si>
    <t>K</t>
  </si>
  <si>
    <t>ln ([Concs.])</t>
  </si>
  <si>
    <t>Ac&gt;AcCoA</t>
  </si>
  <si>
    <t>AcAcCoA&gt;AcAc</t>
  </si>
  <si>
    <t>Bu&gt; BuCoA</t>
  </si>
  <si>
    <t>F</t>
  </si>
  <si>
    <t>kC/mol-e</t>
  </si>
  <si>
    <t>N-bal</t>
  </si>
  <si>
    <t>V</t>
  </si>
  <si>
    <t>mol/L</t>
  </si>
  <si>
    <t>tC</t>
  </si>
  <si>
    <t>mC</t>
  </si>
  <si>
    <t>S</t>
  </si>
  <si>
    <t>tR</t>
  </si>
  <si>
    <t>Ce_Actn</t>
  </si>
  <si>
    <t>tG</t>
  </si>
  <si>
    <t>Gf_SGlu</t>
  </si>
  <si>
    <t>Inf</t>
  </si>
  <si>
    <t>G0l</t>
  </si>
  <si>
    <t>Gf_SPyr</t>
  </si>
  <si>
    <t>Gf_SFor</t>
  </si>
  <si>
    <t>Gf_SAc</t>
  </si>
  <si>
    <t>Gf_SLac</t>
  </si>
  <si>
    <t>Gf_SPro</t>
  </si>
  <si>
    <t>Gf_SBu</t>
  </si>
  <si>
    <t>Gf_SSucc</t>
  </si>
  <si>
    <t>Gf_SEtOH</t>
  </si>
  <si>
    <t>Gf_SBuOH</t>
  </si>
  <si>
    <t>Gf_SHprnal</t>
  </si>
  <si>
    <t>Gf_SPrndiol</t>
  </si>
  <si>
    <t>Gf_SH2</t>
  </si>
  <si>
    <t>Gf_SNH3</t>
  </si>
  <si>
    <t>Gf_SCO2</t>
  </si>
  <si>
    <t>Gf_SPi</t>
  </si>
  <si>
    <t>Gf_SH2O</t>
  </si>
  <si>
    <t>Gf_SNa</t>
  </si>
  <si>
    <t>Gf_SK</t>
  </si>
  <si>
    <t>Gf_SCat</t>
  </si>
  <si>
    <t>Gf_SAn</t>
  </si>
  <si>
    <t>Gf_SCoASH</t>
  </si>
  <si>
    <t>Gf_SAcCoA</t>
  </si>
  <si>
    <t>Gf_SAcP</t>
  </si>
  <si>
    <t>Gf_SAcAcCoA</t>
  </si>
  <si>
    <t>Gf_SHBuCoA</t>
  </si>
  <si>
    <t>Gf_SCrotCoA</t>
  </si>
  <si>
    <t>Gf_SBuCoA</t>
  </si>
  <si>
    <t>Gf_SBuP</t>
  </si>
  <si>
    <t>Gf_SLacCoA</t>
  </si>
  <si>
    <t>Gf_SAcrylCoA</t>
  </si>
  <si>
    <t>Gf_SSucCoA</t>
  </si>
  <si>
    <t>Gf_SMMalCoA</t>
  </si>
  <si>
    <t>Gf_SProCoA</t>
  </si>
  <si>
    <t>Gf_SNAD</t>
  </si>
  <si>
    <t>Gf_SNADH</t>
  </si>
  <si>
    <t>Gf_SFdox</t>
  </si>
  <si>
    <t>Gf_SFdred</t>
  </si>
  <si>
    <t>Gf_SATP</t>
  </si>
  <si>
    <t>Gf_SADP</t>
  </si>
  <si>
    <t>Gf_SAMP</t>
  </si>
  <si>
    <t>Gf_SX</t>
  </si>
  <si>
    <t>G0s</t>
  </si>
  <si>
    <t>Gf_GH2</t>
  </si>
  <si>
    <t>G0g</t>
  </si>
  <si>
    <t>Gf_GNH3</t>
  </si>
  <si>
    <t>Gf_GCO2</t>
  </si>
  <si>
    <t>Hf_SGlu</t>
  </si>
  <si>
    <t>H0l</t>
  </si>
  <si>
    <t>Hf_SPyr</t>
  </si>
  <si>
    <t>Hf_SFor</t>
  </si>
  <si>
    <t>Hf_SAc</t>
  </si>
  <si>
    <t>Hf_SLac</t>
  </si>
  <si>
    <t>Hf_SPro</t>
  </si>
  <si>
    <t>Hf_SBu</t>
  </si>
  <si>
    <t>Hf_SSucc</t>
  </si>
  <si>
    <t>Hf_SEtOH</t>
  </si>
  <si>
    <t>Hf_SBuOH</t>
  </si>
  <si>
    <t>Hf_SH2</t>
  </si>
  <si>
    <t>Hf_SNH3</t>
  </si>
  <si>
    <t>Hf_SCO2</t>
  </si>
  <si>
    <t>Hf_SPi</t>
  </si>
  <si>
    <t>Hf_SH2O</t>
  </si>
  <si>
    <t>Hf_SNAD</t>
  </si>
  <si>
    <t>Hf_SNADH</t>
  </si>
  <si>
    <t>Hf_SATP</t>
  </si>
  <si>
    <t>Hf_SADP</t>
  </si>
  <si>
    <t>Hf_SX</t>
  </si>
  <si>
    <t>H0s</t>
  </si>
  <si>
    <t>Hf_GH2</t>
  </si>
  <si>
    <t>H0g</t>
  </si>
  <si>
    <t>Hf_GCO2</t>
  </si>
  <si>
    <t>Glu</t>
  </si>
  <si>
    <t>Pyr</t>
  </si>
  <si>
    <t>PyrH</t>
  </si>
  <si>
    <t>For</t>
  </si>
  <si>
    <t>ForH</t>
  </si>
  <si>
    <t>Ac</t>
  </si>
  <si>
    <t>AcH</t>
  </si>
  <si>
    <t>Lac</t>
  </si>
  <si>
    <t>LacH</t>
  </si>
  <si>
    <t>Pro</t>
  </si>
  <si>
    <t>ProH</t>
  </si>
  <si>
    <t>Bu</t>
  </si>
  <si>
    <t>BuH</t>
  </si>
  <si>
    <t>AcAcH</t>
  </si>
  <si>
    <t>OAAH</t>
  </si>
  <si>
    <t>MalH</t>
  </si>
  <si>
    <t>FumH</t>
  </si>
  <si>
    <t>Succ</t>
  </si>
  <si>
    <t>SucH</t>
  </si>
  <si>
    <t>EtOH</t>
  </si>
  <si>
    <t>BuOH</t>
  </si>
  <si>
    <t>Hprnal</t>
  </si>
  <si>
    <t>Prndiol</t>
  </si>
  <si>
    <t>H2</t>
  </si>
  <si>
    <t>NH3</t>
  </si>
  <si>
    <t>CO2</t>
  </si>
  <si>
    <t>Pi</t>
  </si>
  <si>
    <t>H2O</t>
  </si>
  <si>
    <t>Na</t>
  </si>
  <si>
    <t>Cat</t>
  </si>
  <si>
    <t>An</t>
  </si>
  <si>
    <t>CoASH</t>
  </si>
  <si>
    <t>AcCoA</t>
  </si>
  <si>
    <t>AcP</t>
  </si>
  <si>
    <t>AcAcCoA</t>
  </si>
  <si>
    <t>HBuCoA</t>
  </si>
  <si>
    <t>CrotCoA</t>
  </si>
  <si>
    <t>BuCoA</t>
  </si>
  <si>
    <t>BuP</t>
  </si>
  <si>
    <t>LacCoA</t>
  </si>
  <si>
    <t>AcrylCoA</t>
  </si>
  <si>
    <t>SucCoA</t>
  </si>
  <si>
    <t>MMalCoA</t>
  </si>
  <si>
    <t>ProCoA</t>
  </si>
  <si>
    <t>NAD</t>
  </si>
  <si>
    <t>NADH</t>
  </si>
  <si>
    <t>FAD</t>
  </si>
  <si>
    <t>FADH2</t>
  </si>
  <si>
    <t>Fdox</t>
  </si>
  <si>
    <t>Fdred</t>
  </si>
  <si>
    <t>PPi</t>
  </si>
  <si>
    <t>ATP</t>
  </si>
  <si>
    <t>ADP</t>
  </si>
  <si>
    <t>AMP</t>
  </si>
  <si>
    <t>Chr_Glu</t>
  </si>
  <si>
    <t>Chr_Pyr</t>
  </si>
  <si>
    <t>Chr_For</t>
  </si>
  <si>
    <t>Chr_Ac</t>
  </si>
  <si>
    <t>Chr_Lac</t>
  </si>
  <si>
    <t>Chr_Pro</t>
  </si>
  <si>
    <t>Chr_Bu</t>
  </si>
  <si>
    <t>Chr_Succ</t>
  </si>
  <si>
    <t>Chr_EtOH</t>
  </si>
  <si>
    <t>Chr_BuOH</t>
  </si>
  <si>
    <t>Chr_Hprnal</t>
  </si>
  <si>
    <t>Chr_Prndiol</t>
  </si>
  <si>
    <t>Chr_H2</t>
  </si>
  <si>
    <t>Chr_NH3</t>
  </si>
  <si>
    <t>Chr_CO2</t>
  </si>
  <si>
    <t>Chr_Pi</t>
  </si>
  <si>
    <t>Chr_H2O</t>
  </si>
  <si>
    <t>Chr_Na</t>
  </si>
  <si>
    <t>Chr_K</t>
  </si>
  <si>
    <t>Chr_Cat</t>
  </si>
  <si>
    <t>Chr_An</t>
  </si>
  <si>
    <t>Chr_CoASH</t>
  </si>
  <si>
    <t>Chr_AcCoA</t>
  </si>
  <si>
    <t>Chr_AcP</t>
  </si>
  <si>
    <t>Chr_AcAcCoA</t>
  </si>
  <si>
    <t>Chr_HBuCoA</t>
  </si>
  <si>
    <t>Chr_CrotCoA</t>
  </si>
  <si>
    <t>Chr_BuCoA</t>
  </si>
  <si>
    <t>Chr_BuP</t>
  </si>
  <si>
    <t>Chr_LacCoA</t>
  </si>
  <si>
    <t>Chr_AcrylCoA</t>
  </si>
  <si>
    <t>Chr_SucCoA</t>
  </si>
  <si>
    <t>Chr_MMalCoA</t>
  </si>
  <si>
    <t>Chr_ProCoA</t>
  </si>
  <si>
    <t>Chr_NAD</t>
  </si>
  <si>
    <t>Chr_NADH</t>
  </si>
  <si>
    <t>Chr_Fdox</t>
  </si>
  <si>
    <t>Chr_Fdred</t>
  </si>
  <si>
    <t>Chr_ATP</t>
  </si>
  <si>
    <t>Chr_ADP</t>
  </si>
  <si>
    <t>Chr_AMP</t>
  </si>
  <si>
    <t>Chr_X</t>
  </si>
  <si>
    <t>Rth</t>
  </si>
  <si>
    <t>kJ/molK</t>
  </si>
  <si>
    <t>Rg</t>
  </si>
  <si>
    <t>atm·L/mol·K</t>
  </si>
  <si>
    <t>Vr</t>
  </si>
  <si>
    <t>litros</t>
  </si>
  <si>
    <t>rho</t>
  </si>
  <si>
    <t>Pgas</t>
  </si>
  <si>
    <t>atm</t>
  </si>
  <si>
    <t>Vgas</t>
  </si>
  <si>
    <t>Ph2o</t>
  </si>
  <si>
    <t>kJ/mol</t>
  </si>
  <si>
    <t>-</t>
  </si>
  <si>
    <t>Diff_GluTr</t>
  </si>
  <si>
    <t>Diff_PyrTr</t>
  </si>
  <si>
    <t>Diff_ForTr</t>
  </si>
  <si>
    <t>Diff_AcTr</t>
  </si>
  <si>
    <t>Diff_LacTr</t>
  </si>
  <si>
    <t>Diff_ProTr</t>
  </si>
  <si>
    <t>Diff_BuTr</t>
  </si>
  <si>
    <t>Diff_SuccTr</t>
  </si>
  <si>
    <t>Diff_EtOHTr</t>
  </si>
  <si>
    <t>Diff_BuOHTr</t>
  </si>
  <si>
    <t>Diff_H2Tr</t>
  </si>
  <si>
    <t>Diff_NH3Tr</t>
  </si>
  <si>
    <t>Diff_CO2Tr</t>
  </si>
  <si>
    <t>Time</t>
  </si>
  <si>
    <t>Qgas</t>
  </si>
  <si>
    <t>Q</t>
  </si>
  <si>
    <t>Kd</t>
  </si>
  <si>
    <t>~&lt;985.15</t>
  </si>
  <si>
    <t>~&lt;1106.15</t>
  </si>
  <si>
    <t>pKa_Kd</t>
  </si>
  <si>
    <r>
      <t>Total Conc
[AH]+[A</t>
    </r>
    <r>
      <rPr>
        <i/>
        <vertAlign val="superscript"/>
        <sz val="10"/>
        <color rgb="FFFF0000"/>
        <rFont val="Cambria"/>
        <family val="1"/>
        <scheme val="major"/>
      </rPr>
      <t>-</t>
    </r>
    <r>
      <rPr>
        <i/>
        <sz val="10"/>
        <color rgb="FFFF0000"/>
        <rFont val="Cambria"/>
        <family val="1"/>
        <scheme val="major"/>
      </rPr>
      <t>] +[A</t>
    </r>
    <r>
      <rPr>
        <i/>
        <vertAlign val="superscript"/>
        <sz val="10"/>
        <color rgb="FFFF0000"/>
        <rFont val="Cambria"/>
        <family val="1"/>
        <scheme val="major"/>
      </rPr>
      <t>2-</t>
    </r>
    <r>
      <rPr>
        <i/>
        <sz val="10"/>
        <color rgb="FFFF0000"/>
        <rFont val="Cambria"/>
        <family val="1"/>
        <scheme val="major"/>
      </rPr>
      <t>] etc</t>
    </r>
  </si>
  <si>
    <t>GluTr</t>
  </si>
  <si>
    <t>PyrTr</t>
  </si>
  <si>
    <t>ForTr</t>
  </si>
  <si>
    <t>AcTr</t>
  </si>
  <si>
    <t>LacTr</t>
  </si>
  <si>
    <t>ProTr</t>
  </si>
  <si>
    <t>BuTr</t>
  </si>
  <si>
    <t>AcAcTr</t>
  </si>
  <si>
    <t>ActnTr</t>
  </si>
  <si>
    <t>OAATr</t>
  </si>
  <si>
    <t>MalTr</t>
  </si>
  <si>
    <t>FumTr</t>
  </si>
  <si>
    <t>SuccTr</t>
  </si>
  <si>
    <t>AcAldTr</t>
  </si>
  <si>
    <t>EtOHTr</t>
  </si>
  <si>
    <t>BuAldTr</t>
  </si>
  <si>
    <t>BuOHTr</t>
  </si>
  <si>
    <t>H2Tr</t>
  </si>
  <si>
    <t>NH3Tr</t>
  </si>
  <si>
    <t>CO2Tr</t>
  </si>
  <si>
    <t>Chr_GH2</t>
  </si>
  <si>
    <t>Chr_GNH3</t>
  </si>
  <si>
    <t>Chr_GCO2</t>
  </si>
  <si>
    <t>Name
(aquous phase unless other specified)</t>
  </si>
  <si>
    <t>Abbrev. Name</t>
  </si>
  <si>
    <t>Struct.</t>
  </si>
  <si>
    <t xml:space="preserve"> -S-CoA </t>
  </si>
  <si>
    <t>Met</t>
  </si>
  <si>
    <t>Mmol
(g/mol)</t>
  </si>
  <si>
    <t>3-Hydroxybutyryl CoA</t>
  </si>
  <si>
    <t>3HBu-CoA</t>
  </si>
  <si>
    <t>Acetaldehyde</t>
  </si>
  <si>
    <t>Acetald</t>
  </si>
  <si>
    <t>Acetate</t>
  </si>
  <si>
    <t>Ac-</t>
  </si>
  <si>
    <t>Acetic acid</t>
  </si>
  <si>
    <t>Acetoacetate</t>
  </si>
  <si>
    <t>AcAc-</t>
  </si>
  <si>
    <t>Acetoacetic acid</t>
  </si>
  <si>
    <t>Acetoacetyl CoA</t>
  </si>
  <si>
    <t>AcAc-CoA</t>
  </si>
  <si>
    <t>Acetone</t>
  </si>
  <si>
    <t>Acetyl CoA</t>
  </si>
  <si>
    <t>Ac-CoA</t>
  </si>
  <si>
    <t>Acetyl-Phosphate</t>
  </si>
  <si>
    <t>Ac-P</t>
  </si>
  <si>
    <t>Acryl-CoA</t>
  </si>
  <si>
    <t>Amonia</t>
  </si>
  <si>
    <t>NH3(aq)</t>
  </si>
  <si>
    <t>Amonia (gas)</t>
  </si>
  <si>
    <t>Amonium</t>
  </si>
  <si>
    <t>Biomass (NH4 source)</t>
  </si>
  <si>
    <t>Valeric acid</t>
  </si>
  <si>
    <t>VaH</t>
  </si>
  <si>
    <t>Valerate</t>
  </si>
  <si>
    <t>Va-</t>
  </si>
  <si>
    <t>Butiryl CoA</t>
  </si>
  <si>
    <t>Bu-CoA</t>
  </si>
  <si>
    <t>Butyraldehyde</t>
  </si>
  <si>
    <t>ButAld</t>
  </si>
  <si>
    <t>Butyraldehyde (gas)</t>
  </si>
  <si>
    <t>ButAld (g)</t>
  </si>
  <si>
    <t>Butyrate</t>
  </si>
  <si>
    <t>Bu-</t>
  </si>
  <si>
    <t>Butyric acid</t>
  </si>
  <si>
    <t>Butyryl-Phosphate</t>
  </si>
  <si>
    <t>Bu-P</t>
  </si>
  <si>
    <t>Carbon Dioxide</t>
  </si>
  <si>
    <t>Carbon Dioxide (gas)</t>
  </si>
  <si>
    <t>CO2 (g)</t>
  </si>
  <si>
    <t>Carbonate</t>
  </si>
  <si>
    <t>Carbonic acid</t>
  </si>
  <si>
    <t>Bicarbonate</t>
  </si>
  <si>
    <t>HCO3-</t>
  </si>
  <si>
    <t>Coenzyme A</t>
  </si>
  <si>
    <t>CoA-SH</t>
  </si>
  <si>
    <t>Crotonyl CoA</t>
  </si>
  <si>
    <t>Crot-CoA</t>
  </si>
  <si>
    <t>Electron</t>
  </si>
  <si>
    <t>e-</t>
  </si>
  <si>
    <t>Ethanol</t>
  </si>
  <si>
    <t>Ferredoxin (ox)</t>
  </si>
  <si>
    <t>Fd-ox</t>
  </si>
  <si>
    <t>Ferredoxin (red)</t>
  </si>
  <si>
    <t>Fd-red</t>
  </si>
  <si>
    <t>Formate</t>
  </si>
  <si>
    <t>For-</t>
  </si>
  <si>
    <t>Formic acid</t>
  </si>
  <si>
    <t>Fumarate</t>
  </si>
  <si>
    <t>Glucose</t>
  </si>
  <si>
    <t>Xylose</t>
  </si>
  <si>
    <t>Xyl</t>
  </si>
  <si>
    <t>Glycerol</t>
  </si>
  <si>
    <t>Glyc</t>
  </si>
  <si>
    <t>3-hydroxypropanal</t>
  </si>
  <si>
    <t>3-HPrnal</t>
  </si>
  <si>
    <t>1,3-propanediol</t>
  </si>
  <si>
    <t>1,3-Prndiol</t>
  </si>
  <si>
    <t>Hydrogen</t>
  </si>
  <si>
    <t>Hydrogen (gas)</t>
  </si>
  <si>
    <t>H2 (g)</t>
  </si>
  <si>
    <t>Hydroxyl</t>
  </si>
  <si>
    <t>OH-</t>
  </si>
  <si>
    <t>Iso-Propanol</t>
  </si>
  <si>
    <t>iProOH</t>
  </si>
  <si>
    <t>Lactate</t>
  </si>
  <si>
    <t>Lac-</t>
  </si>
  <si>
    <t>Lactic acid</t>
  </si>
  <si>
    <t>Lactoyl CoA</t>
  </si>
  <si>
    <t>Lac-CoA</t>
  </si>
  <si>
    <t>Malate</t>
  </si>
  <si>
    <t>Methane</t>
  </si>
  <si>
    <t>CH4</t>
  </si>
  <si>
    <t>Methane (gas)</t>
  </si>
  <si>
    <t>CH4 (g)</t>
  </si>
  <si>
    <t>Methylmalonyl CoA</t>
  </si>
  <si>
    <t>mMalon-CoA</t>
  </si>
  <si>
    <t>NAD+</t>
  </si>
  <si>
    <t>NADP+</t>
  </si>
  <si>
    <t>NADPH</t>
  </si>
  <si>
    <t>n-Butanol</t>
  </si>
  <si>
    <t>nBuOH</t>
  </si>
  <si>
    <t>Nitrate</t>
  </si>
  <si>
    <t>NO3-</t>
  </si>
  <si>
    <t>Nitric acid</t>
  </si>
  <si>
    <t>HNO3(aq)</t>
  </si>
  <si>
    <t>HNO3</t>
  </si>
  <si>
    <t>Nitrite</t>
  </si>
  <si>
    <t>NO2-</t>
  </si>
  <si>
    <t>Nitrous acid</t>
  </si>
  <si>
    <t>HNO2(aq)</t>
  </si>
  <si>
    <t>HNO2</t>
  </si>
  <si>
    <t>Oxaloacetate</t>
  </si>
  <si>
    <t>Oxygen</t>
  </si>
  <si>
    <t>O2(aq)</t>
  </si>
  <si>
    <t>O2</t>
  </si>
  <si>
    <t>Oxygen (gas)</t>
  </si>
  <si>
    <t>Phosphoric acid</t>
  </si>
  <si>
    <t>Dihydrogenphosphate</t>
  </si>
  <si>
    <t>Hydrogenphosphate</t>
  </si>
  <si>
    <t>Phosphate</t>
  </si>
  <si>
    <t>Potasium Ion</t>
  </si>
  <si>
    <t>K+</t>
  </si>
  <si>
    <t>Propanoyl CoA</t>
  </si>
  <si>
    <t>Pro-CoA</t>
  </si>
  <si>
    <t>Propionate</t>
  </si>
  <si>
    <t>Pro-</t>
  </si>
  <si>
    <t>Propionic acid</t>
  </si>
  <si>
    <t>Proton</t>
  </si>
  <si>
    <t>H+</t>
  </si>
  <si>
    <t>Pyrophosphate</t>
  </si>
  <si>
    <t>Pyruvate</t>
  </si>
  <si>
    <t>Pyr-</t>
  </si>
  <si>
    <t>Sodium Ion</t>
  </si>
  <si>
    <t>Na+</t>
  </si>
  <si>
    <t>Succinate</t>
  </si>
  <si>
    <t>Succinic acid</t>
  </si>
  <si>
    <t>Succinyl CoA</t>
  </si>
  <si>
    <t>Succ-CoA</t>
  </si>
  <si>
    <t>Sucrose</t>
  </si>
  <si>
    <t>Sucr</t>
  </si>
  <si>
    <t>Sulfide</t>
  </si>
  <si>
    <t>Hydrogen Sulfide</t>
  </si>
  <si>
    <t>Dihydrogen Sulfide</t>
  </si>
  <si>
    <t>Dihydrogen Sulfide (gas)</t>
  </si>
  <si>
    <t>Ubiquinone (ox)</t>
  </si>
  <si>
    <t>UQred</t>
  </si>
  <si>
    <t>Ubiquinone (red)</t>
  </si>
  <si>
    <t>UQox</t>
  </si>
  <si>
    <t>Water</t>
  </si>
  <si>
    <t>M Atom</t>
  </si>
  <si>
    <t>RefOxState</t>
  </si>
  <si>
    <t>Heijnen</t>
  </si>
  <si>
    <t>Hanselmann</t>
  </si>
  <si>
    <t>Copies of van Gulik</t>
  </si>
  <si>
    <t>Stephanopoulos</t>
  </si>
  <si>
    <t>Others</t>
  </si>
  <si>
    <t>Thauer</t>
  </si>
  <si>
    <t>Estimated</t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</si>
  <si>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7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-CoA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</si>
  <si>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</si>
  <si>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</si>
  <si>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</si>
  <si>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</si>
  <si>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</si>
  <si>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-CoA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</si>
  <si>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</si>
  <si>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O-CoA</t>
    </r>
  </si>
  <si>
    <r>
      <t>Ac-P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</si>
  <si>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O-CoA</t>
    </r>
  </si>
  <si>
    <r>
      <t>Ad-2Pi</t>
    </r>
    <r>
      <rPr>
        <vertAlign val="superscript"/>
        <sz val="10"/>
        <rFont val="Calibri"/>
        <family val="2"/>
        <scheme val="minor"/>
      </rPr>
      <t>3-</t>
    </r>
  </si>
  <si>
    <r>
      <t>NH</t>
    </r>
    <r>
      <rPr>
        <vertAlign val="subscript"/>
        <sz val="10"/>
        <rFont val="Calibri"/>
        <family val="2"/>
        <scheme val="minor"/>
      </rPr>
      <t>3</t>
    </r>
  </si>
  <si>
    <r>
      <t>NH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+</t>
    </r>
  </si>
  <si>
    <r>
      <t>Ad-1Pi</t>
    </r>
    <r>
      <rPr>
        <vertAlign val="superscript"/>
        <sz val="10"/>
        <rFont val="Calibri"/>
        <family val="2"/>
        <scheme val="minor"/>
      </rPr>
      <t>3-</t>
    </r>
  </si>
  <si>
    <r>
      <t>Ad-3Pi</t>
    </r>
    <r>
      <rPr>
        <vertAlign val="superscript"/>
        <sz val="10"/>
        <rFont val="Calibri"/>
        <family val="2"/>
        <scheme val="minor"/>
      </rPr>
      <t>4-</t>
    </r>
  </si>
  <si>
    <r>
      <t>CH</t>
    </r>
    <r>
      <rPr>
        <vertAlign val="subscript"/>
        <sz val="10"/>
        <rFont val="Calibri"/>
        <family val="2"/>
        <scheme val="minor"/>
      </rPr>
      <t>1.8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0.5</t>
    </r>
    <r>
      <rPr>
        <sz val="10"/>
        <rFont val="Calibri"/>
        <family val="2"/>
        <scheme val="minor"/>
      </rPr>
      <t>N</t>
    </r>
    <r>
      <rPr>
        <vertAlign val="subscript"/>
        <sz val="10"/>
        <rFont val="Calibri"/>
        <family val="2"/>
        <scheme val="minor"/>
      </rPr>
      <t>0.2</t>
    </r>
  </si>
  <si>
    <r>
      <t>C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</si>
  <si>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r>
      <t>C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9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</si>
  <si>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7</t>
    </r>
    <r>
      <rPr>
        <sz val="10"/>
        <rFont val="Calibri"/>
        <family val="2"/>
        <scheme val="minor"/>
      </rPr>
      <t>O-CoA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</si>
  <si>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</si>
  <si>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7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</si>
  <si>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</si>
  <si>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r>
      <t>Bu-P</t>
    </r>
    <r>
      <rPr>
        <vertAlign val="superscript"/>
        <sz val="10"/>
        <rFont val="Calibri"/>
        <family val="2"/>
        <scheme val="minor"/>
      </rPr>
      <t>2-</t>
    </r>
  </si>
  <si>
    <r>
      <t>CO</t>
    </r>
    <r>
      <rPr>
        <vertAlign val="subscript"/>
        <sz val="10"/>
        <rFont val="Calibri"/>
        <family val="2"/>
        <scheme val="minor"/>
      </rPr>
      <t>2</t>
    </r>
  </si>
  <si>
    <r>
      <t>CO</t>
    </r>
    <r>
      <rPr>
        <vertAlign val="subscript"/>
        <sz val="10"/>
        <rFont val="Calibri"/>
        <family val="2"/>
        <scheme val="minor"/>
      </rPr>
      <t>3</t>
    </r>
    <r>
      <rPr>
        <vertAlign val="superscript"/>
        <sz val="10"/>
        <rFont val="Calibri"/>
        <family val="2"/>
        <scheme val="minor"/>
      </rPr>
      <t>2-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</si>
  <si>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CO</t>
    </r>
    <r>
      <rPr>
        <vertAlign val="subscript"/>
        <sz val="10"/>
        <rFont val="Calibri"/>
        <family val="2"/>
        <scheme val="minor"/>
      </rPr>
      <t>3</t>
    </r>
  </si>
  <si>
    <r>
      <t>HCO</t>
    </r>
    <r>
      <rPr>
        <vertAlign val="subscript"/>
        <sz val="10"/>
        <rFont val="Calibri"/>
        <family val="2"/>
        <scheme val="minor"/>
      </rPr>
      <t>3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</si>
  <si>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O-CoA</t>
    </r>
  </si>
  <si>
    <r>
      <t>e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</si>
  <si>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</si>
  <si>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r>
      <t>FADH</t>
    </r>
    <r>
      <rPr>
        <vertAlign val="subscript"/>
        <sz val="10"/>
        <rFont val="Calibri"/>
        <family val="2"/>
        <scheme val="minor"/>
      </rPr>
      <t>2</t>
    </r>
  </si>
  <si>
    <r>
      <t>CHO</t>
    </r>
    <r>
      <rPr>
        <vertAlign val="subscript"/>
        <sz val="10"/>
        <rFont val="Calibri"/>
        <family val="2"/>
        <scheme val="minor"/>
      </rPr>
      <t>2</t>
    </r>
    <r>
      <rPr>
        <vertAlign val="superscript"/>
        <sz val="10"/>
        <rFont val="Calibri"/>
        <family val="2"/>
        <scheme val="minor"/>
      </rPr>
      <t>-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</si>
  <si>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CO</t>
    </r>
    <r>
      <rPr>
        <vertAlign val="subscript"/>
        <sz val="10"/>
        <rFont val="Calibri"/>
        <family val="2"/>
        <scheme val="minor"/>
      </rPr>
      <t>2</t>
    </r>
  </si>
  <si>
    <r>
      <t>Fum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</si>
  <si>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</si>
  <si>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12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6</t>
    </r>
  </si>
  <si>
    <r>
      <t>C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5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</si>
  <si>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</si>
  <si>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</si>
  <si>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</si>
  <si>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</si>
  <si>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</si>
  <si>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vertAlign val="superscript"/>
        <sz val="10"/>
        <rFont val="Calibri"/>
        <family val="2"/>
        <scheme val="minor"/>
      </rPr>
      <t>-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</si>
  <si>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</si>
  <si>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-CoA</t>
    </r>
  </si>
  <si>
    <r>
      <t>Mal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</si>
  <si>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5</t>
    </r>
    <r>
      <rPr>
        <vertAlign val="superscript"/>
        <sz val="10"/>
        <rFont val="Calibri"/>
        <family val="2"/>
        <scheme val="minor"/>
      </rPr>
      <t>2-</t>
    </r>
  </si>
  <si>
    <r>
      <t>CH</t>
    </r>
    <r>
      <rPr>
        <vertAlign val="subscript"/>
        <sz val="10"/>
        <rFont val="Calibri"/>
        <family val="2"/>
        <scheme val="minor"/>
      </rPr>
      <t>4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</si>
  <si>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-CoA</t>
    </r>
  </si>
  <si>
    <r>
      <t>NAD</t>
    </r>
    <r>
      <rPr>
        <vertAlign val="superscript"/>
        <sz val="10"/>
        <rFont val="Calibri"/>
        <family val="2"/>
        <scheme val="minor"/>
      </rPr>
      <t>+</t>
    </r>
  </si>
  <si>
    <r>
      <t>NADP</t>
    </r>
    <r>
      <rPr>
        <vertAlign val="superscript"/>
        <sz val="10"/>
        <rFont val="Calibri"/>
        <family val="2"/>
        <scheme val="minor"/>
      </rPr>
      <t>+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</si>
  <si>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>O</t>
    </r>
  </si>
  <si>
    <r>
      <t>OAA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</si>
  <si>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5</t>
    </r>
    <r>
      <rPr>
        <vertAlign val="superscript"/>
        <sz val="10"/>
        <rFont val="Calibri"/>
        <family val="2"/>
        <scheme val="minor"/>
      </rPr>
      <t>2-</t>
    </r>
  </si>
  <si>
    <r>
      <t>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PO</t>
    </r>
    <r>
      <rPr>
        <vertAlign val="subscript"/>
        <sz val="10"/>
        <rFont val="Calibri"/>
        <family val="2"/>
        <scheme val="minor"/>
      </rPr>
      <t>4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</si>
  <si>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PO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-</t>
    </r>
  </si>
  <si>
    <r>
      <t>HPO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2-</t>
    </r>
  </si>
  <si>
    <r>
      <t>PO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3-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</si>
  <si>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O-CoA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</si>
  <si>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vertAlign val="superscript"/>
        <sz val="10"/>
        <rFont val="Calibri"/>
        <family val="2"/>
        <scheme val="minor"/>
      </rPr>
      <t>-</t>
    </r>
  </si>
  <si>
    <r>
      <t>H</t>
    </r>
    <r>
      <rPr>
        <vertAlign val="superscript"/>
        <sz val="10"/>
        <rFont val="Calibri"/>
        <family val="2"/>
        <scheme val="minor"/>
      </rPr>
      <t>+</t>
    </r>
  </si>
  <si>
    <r>
      <t>P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7</t>
    </r>
    <r>
      <rPr>
        <vertAlign val="superscript"/>
        <sz val="10"/>
        <rFont val="Calibri"/>
        <family val="2"/>
        <scheme val="minor"/>
      </rPr>
      <t>4-</t>
    </r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</si>
  <si>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vertAlign val="superscript"/>
        <sz val="10"/>
        <rFont val="Calibri"/>
        <family val="2"/>
        <scheme val="minor"/>
      </rPr>
      <t>-</t>
    </r>
  </si>
  <si>
    <r>
      <t>Succ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</si>
  <si>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4</t>
    </r>
    <r>
      <rPr>
        <vertAlign val="superscript"/>
        <sz val="10"/>
        <rFont val="Calibri"/>
        <family val="2"/>
        <scheme val="minor"/>
      </rPr>
      <t>2-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</si>
  <si>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4</t>
    </r>
  </si>
  <si>
    <r>
      <t>C</t>
    </r>
    <r>
      <rPr>
        <vertAlign val="subscript"/>
        <sz val="10"/>
        <rFont val="Calibri"/>
        <family val="2"/>
        <scheme val="minor"/>
      </rPr>
      <t>12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22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11</t>
    </r>
  </si>
  <si>
    <r>
      <t>S</t>
    </r>
    <r>
      <rPr>
        <vertAlign val="superscript"/>
        <sz val="10"/>
        <rFont val="Calibri"/>
        <family val="2"/>
        <scheme val="minor"/>
      </rPr>
      <t>2-</t>
    </r>
  </si>
  <si>
    <r>
      <t>HS</t>
    </r>
    <r>
      <rPr>
        <vertAlign val="superscript"/>
        <sz val="10"/>
        <rFont val="Calibri"/>
        <family val="2"/>
        <scheme val="minor"/>
      </rPr>
      <t>-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</si>
  <si>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S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</si>
  <si>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S(g)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</si>
  <si>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</si>
  <si>
    <t>e- per mole</t>
  </si>
  <si>
    <t>e-
per C-mole/
or per mole</t>
  </si>
  <si>
    <t>Bibliography</t>
  </si>
  <si>
    <t>Not hidrated</t>
  </si>
  <si>
    <t>Fully protonated</t>
  </si>
  <si>
    <t>1rst Deprotonated</t>
  </si>
  <si>
    <t>2nd Deprotonated</t>
  </si>
  <si>
    <t>GIBBS ENERGY</t>
  </si>
  <si>
    <t>OAA-</t>
  </si>
  <si>
    <t>C4H3O5</t>
  </si>
  <si>
    <t>Oxaloacetic acid</t>
  </si>
  <si>
    <t>C4H4O5</t>
  </si>
  <si>
    <t>Malic Acid</t>
  </si>
  <si>
    <t>C4H6O5</t>
  </si>
  <si>
    <t>Mal-</t>
  </si>
  <si>
    <t>C4H5O5-</t>
  </si>
  <si>
    <t>Fumaric acid</t>
  </si>
  <si>
    <t>C4H4O4</t>
  </si>
  <si>
    <t>Fum-</t>
  </si>
  <si>
    <t>C4H3O4-</t>
  </si>
  <si>
    <t>Succ-</t>
  </si>
  <si>
    <t>C4H5O4-</t>
  </si>
  <si>
    <t>3er Deprotonated</t>
  </si>
  <si>
    <t>Pyruvic acid</t>
  </si>
  <si>
    <t>C3H4O3</t>
  </si>
  <si>
    <t>Data for biochemical research Rex M. C. Dawson</t>
  </si>
  <si>
    <r>
      <t>Ac-P</t>
    </r>
    <r>
      <rPr>
        <vertAlign val="superscript"/>
        <sz val="10"/>
        <rFont val="Calibri"/>
        <family val="2"/>
        <scheme val="minor"/>
      </rPr>
      <t>1-</t>
    </r>
  </si>
  <si>
    <t>Dawson</t>
  </si>
  <si>
    <t>G_H2Tr</t>
  </si>
  <si>
    <t>G_NH3Tr</t>
  </si>
  <si>
    <t>G_CO2Tr</t>
  </si>
  <si>
    <t>Total Concentration</t>
  </si>
  <si>
    <t>Temudo</t>
  </si>
  <si>
    <t>Ic intra</t>
  </si>
  <si>
    <t>Chr_H</t>
  </si>
  <si>
    <t>M</t>
  </si>
  <si>
    <t>Ic extra</t>
  </si>
  <si>
    <t>A</t>
  </si>
  <si>
    <t>B</t>
  </si>
  <si>
    <r>
      <t>L</t>
    </r>
    <r>
      <rPr>
        <vertAlign val="superscript"/>
        <sz val="10"/>
        <color theme="1"/>
        <rFont val="Calibri"/>
        <family val="2"/>
        <scheme val="minor"/>
      </rPr>
      <t>1/2</t>
    </r>
    <r>
      <rPr>
        <sz val="10"/>
        <color theme="1"/>
        <rFont val="Calibri"/>
        <family val="2"/>
        <scheme val="minor"/>
      </rPr>
      <t>/mol</t>
    </r>
    <r>
      <rPr>
        <vertAlign val="superscript"/>
        <sz val="10"/>
        <color theme="1"/>
        <rFont val="Calibri"/>
        <family val="2"/>
        <scheme val="minor"/>
      </rPr>
      <t>1/2</t>
    </r>
  </si>
  <si>
    <t>Ci_NADP</t>
  </si>
  <si>
    <t>Ci_NADPH</t>
  </si>
  <si>
    <t>Collet &amp; Stams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</si>
  <si>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F/cm</t>
    </r>
    <r>
      <rPr>
        <vertAlign val="superscript"/>
        <sz val="11"/>
        <color theme="1"/>
        <rFont val="Calibri"/>
        <family val="2"/>
        <scheme val="minor"/>
      </rPr>
      <t>2</t>
    </r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</si>
  <si>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</si>
  <si>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</si>
  <si>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b/>
        <i/>
        <vertAlign val="subscript"/>
        <sz val="10"/>
        <color theme="9" tint="-0.249977111117893"/>
        <rFont val="Calibri"/>
        <family val="2"/>
        <scheme val="minor"/>
      </rPr>
      <t>M</t>
    </r>
  </si>
  <si>
    <r>
      <t>e</t>
    </r>
    <r>
      <rPr>
        <b/>
        <i/>
        <vertAlign val="superscript"/>
        <sz val="10"/>
        <color theme="9" tint="-0.249977111117893"/>
        <rFont val="Calibri"/>
        <family val="2"/>
        <scheme val="minor"/>
      </rPr>
      <t>-</t>
    </r>
  </si>
  <si>
    <r>
      <rPr>
        <i/>
        <sz val="10"/>
        <color rgb="FFFF0000"/>
        <rFont val="Symbol"/>
        <family val="1"/>
        <charset val="2"/>
      </rPr>
      <t>m-</t>
    </r>
    <r>
      <rPr>
        <i/>
        <sz val="10"/>
        <color rgb="FFFF0000"/>
        <rFont val="Calibri"/>
        <family val="2"/>
        <scheme val="minor"/>
      </rPr>
      <t>Gº</t>
    </r>
    <r>
      <rPr>
        <i/>
        <sz val="10"/>
        <color rgb="FFFF0000"/>
        <rFont val="Cambria"/>
        <family val="1"/>
        <scheme val="major"/>
      </rPr>
      <t xml:space="preserve"> f                (kJ/mol)</t>
    </r>
  </si>
  <si>
    <r>
      <rPr>
        <b/>
        <i/>
        <sz val="10"/>
        <color theme="9" tint="-0.249977111117893"/>
        <rFont val="Symbol"/>
        <family val="1"/>
        <charset val="2"/>
      </rPr>
      <t>D</t>
    </r>
    <r>
      <rPr>
        <b/>
        <i/>
        <sz val="10"/>
        <color theme="9" tint="-0.249977111117893"/>
        <rFont val="Calibri"/>
        <family val="2"/>
        <scheme val="minor"/>
      </rPr>
      <t>p</t>
    </r>
  </si>
  <si>
    <t>ADP+Pi &gt; ATP</t>
  </si>
  <si>
    <r>
      <rPr>
        <i/>
        <sz val="10"/>
        <color rgb="FFFF0000"/>
        <rFont val="Symbol"/>
        <family val="1"/>
        <charset val="2"/>
      </rPr>
      <t>S</t>
    </r>
    <r>
      <rPr>
        <i/>
        <sz val="10"/>
        <color rgb="FFFF0000"/>
        <rFont val="Cambria"/>
        <family val="1"/>
        <scheme val="major"/>
      </rPr>
      <t>term of extended Debye-Hückel</t>
    </r>
  </si>
  <si>
    <r>
      <rPr>
        <b/>
        <i/>
        <sz val="10"/>
        <color theme="5" tint="-0.249977111117893"/>
        <rFont val="Symbol"/>
        <family val="1"/>
        <charset val="2"/>
      </rPr>
      <t>D</t>
    </r>
    <r>
      <rPr>
        <b/>
        <i/>
        <sz val="10"/>
        <color theme="5" tint="-0.249977111117893"/>
        <rFont val="Calibri"/>
        <family val="2"/>
        <scheme val="minor"/>
      </rPr>
      <t>Gº(activities)</t>
    </r>
  </si>
  <si>
    <r>
      <rPr>
        <b/>
        <i/>
        <sz val="10"/>
        <color theme="5" tint="-0.249977111117893"/>
        <rFont val="Symbol"/>
        <family val="1"/>
        <charset val="2"/>
      </rPr>
      <t>D</t>
    </r>
    <r>
      <rPr>
        <b/>
        <i/>
        <sz val="10"/>
        <color theme="5" tint="-0.249977111117893"/>
        <rFont val="Calibri"/>
        <family val="2"/>
        <scheme val="minor"/>
      </rPr>
      <t>G</t>
    </r>
  </si>
  <si>
    <r>
      <rPr>
        <b/>
        <i/>
        <sz val="10"/>
        <color theme="5" tint="-0.249977111117893"/>
        <rFont val="Symbol"/>
        <family val="1"/>
        <charset val="2"/>
      </rPr>
      <t>D</t>
    </r>
    <r>
      <rPr>
        <b/>
        <i/>
        <sz val="10"/>
        <color theme="5" tint="-0.249977111117893"/>
        <rFont val="Calibri"/>
        <family val="2"/>
        <scheme val="minor"/>
      </rPr>
      <t>G'º (pH = 7)</t>
    </r>
  </si>
  <si>
    <r>
      <rPr>
        <b/>
        <i/>
        <sz val="10"/>
        <color theme="5" tint="-0.249977111117893"/>
        <rFont val="Symbol"/>
        <family val="1"/>
        <charset val="2"/>
      </rPr>
      <t>D</t>
    </r>
    <r>
      <rPr>
        <b/>
        <i/>
        <sz val="10"/>
        <color theme="5" tint="-0.249977111117893"/>
        <rFont val="Calibri"/>
        <family val="2"/>
        <scheme val="minor"/>
      </rPr>
      <t>Gº</t>
    </r>
  </si>
  <si>
    <r>
      <t>Y</t>
    </r>
    <r>
      <rPr>
        <b/>
        <i/>
        <vertAlign val="subscript"/>
        <sz val="10"/>
        <color theme="9" tint="-0.249977111117893"/>
        <rFont val="Calibri"/>
        <family val="2"/>
        <scheme val="minor"/>
      </rPr>
      <t>in</t>
    </r>
  </si>
  <si>
    <r>
      <t>Y</t>
    </r>
    <r>
      <rPr>
        <b/>
        <i/>
        <vertAlign val="subscript"/>
        <sz val="10"/>
        <color theme="9" tint="-0.249977111117893"/>
        <rFont val="Calibri"/>
        <family val="2"/>
        <scheme val="minor"/>
      </rPr>
      <t>out</t>
    </r>
  </si>
  <si>
    <t>Refered from Temudo</t>
  </si>
  <si>
    <t>n</t>
  </si>
  <si>
    <t>E</t>
  </si>
  <si>
    <t>Punto inicial</t>
  </si>
  <si>
    <t>K_v36</t>
  </si>
  <si>
    <t>Kl_CO2TrG</t>
  </si>
  <si>
    <t>Kl_H2TrG</t>
  </si>
  <si>
    <t>3th Deprotonated</t>
  </si>
  <si>
    <t>mol/Lxw</t>
  </si>
  <si>
    <t>ANABOLISM CALCULATIONS</t>
  </si>
  <si>
    <t>From Glucose</t>
  </si>
  <si>
    <r>
      <t>Y</t>
    </r>
    <r>
      <rPr>
        <b/>
        <vertAlign val="subscript"/>
        <sz val="10"/>
        <rFont val="Arial"/>
        <family val="2"/>
      </rPr>
      <t>ATP,X</t>
    </r>
    <r>
      <rPr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</t>
    </r>
    <r>
      <rPr>
        <sz val="8"/>
        <rFont val="Arial"/>
        <family val="2"/>
      </rPr>
      <t>mol</t>
    </r>
    <r>
      <rPr>
        <vertAlign val="subscript"/>
        <sz val="8"/>
        <rFont val="Arial"/>
        <family val="2"/>
      </rPr>
      <t>ATP</t>
    </r>
    <r>
      <rPr>
        <sz val="8"/>
        <rFont val="Arial"/>
        <family val="2"/>
      </rPr>
      <t>/molC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)</t>
    </r>
  </si>
  <si>
    <t>+</t>
  </si>
  <si>
    <r>
      <t>pDecarbox</t>
    </r>
    <r>
      <rPr>
        <vertAlign val="subscript"/>
        <sz val="9"/>
        <rFont val="Arial"/>
        <family val="2"/>
      </rPr>
      <t xml:space="preserve">
</t>
    </r>
    <r>
      <rPr>
        <sz val="9"/>
        <rFont val="Arial"/>
        <family val="2"/>
      </rPr>
      <t>(mol</t>
    </r>
    <r>
      <rPr>
        <vertAlign val="subscript"/>
        <sz val="9"/>
        <rFont val="Arial"/>
        <family val="2"/>
      </rPr>
      <t>X</t>
    </r>
    <r>
      <rPr>
        <sz val="9"/>
        <rFont val="Arial"/>
        <family val="2"/>
      </rPr>
      <t>/molC</t>
    </r>
    <r>
      <rPr>
        <vertAlign val="subscript"/>
        <sz val="9"/>
        <rFont val="Arial"/>
        <family val="2"/>
      </rPr>
      <t>X</t>
    </r>
    <r>
      <rPr>
        <sz val="9"/>
        <rFont val="Arial"/>
        <family val="2"/>
      </rPr>
      <t>)</t>
    </r>
  </si>
  <si>
    <t>--&gt;</t>
  </si>
  <si>
    <t>From Pyruvate</t>
  </si>
  <si>
    <t>Anabolism (from Pyruvate)</t>
  </si>
  <si>
    <r>
      <t>CO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</si>
  <si>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NAD</t>
    </r>
    <r>
      <rPr>
        <b/>
        <i/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</si>
  <si>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b/>
        <i/>
        <vertAlign val="superscript"/>
        <sz val="11"/>
        <color theme="1"/>
        <rFont val="Calibri"/>
        <family val="2"/>
        <scheme val="minor"/>
      </rPr>
      <t>+</t>
    </r>
  </si>
  <si>
    <t>Ratios of importants elments in the microbial cell</t>
  </si>
  <si>
    <t>NADH/NAD</t>
  </si>
  <si>
    <t>Ratio</t>
  </si>
  <si>
    <t>Value</t>
  </si>
  <si>
    <t>Reference</t>
  </si>
  <si>
    <t>BR 1977 Thauer</t>
  </si>
  <si>
    <t>NADPH/NADP</t>
  </si>
  <si>
    <t>ATP/ADP</t>
  </si>
  <si>
    <t>ATP+ADP+AMP</t>
  </si>
  <si>
    <t>NADH+NAD</t>
  </si>
  <si>
    <t>Fed(ox)+Fed(red)</t>
  </si>
  <si>
    <r>
      <t>Gº</t>
    </r>
    <r>
      <rPr>
        <b/>
        <i/>
        <vertAlign val="subscript"/>
        <sz val="10"/>
        <color indexed="8"/>
        <rFont val="Calibri"/>
        <family val="2"/>
        <scheme val="minor"/>
      </rPr>
      <t xml:space="preserve">f
</t>
    </r>
    <r>
      <rPr>
        <b/>
        <i/>
        <sz val="10"/>
        <color indexed="8"/>
        <rFont val="Calibri"/>
        <family val="2"/>
        <scheme val="minor"/>
      </rPr>
      <t>(kJ/mol)</t>
    </r>
  </si>
  <si>
    <r>
      <t>Hº</t>
    </r>
    <r>
      <rPr>
        <b/>
        <i/>
        <vertAlign val="subscript"/>
        <sz val="10"/>
        <color indexed="8"/>
        <rFont val="Calibri"/>
        <family val="2"/>
        <scheme val="minor"/>
      </rPr>
      <t xml:space="preserve">f
</t>
    </r>
    <r>
      <rPr>
        <b/>
        <i/>
        <sz val="10"/>
        <color indexed="8"/>
        <rFont val="Calibri"/>
        <family val="2"/>
        <scheme val="minor"/>
      </rPr>
      <t>(kJ/mol)</t>
    </r>
  </si>
  <si>
    <r>
      <t>Sº</t>
    </r>
    <r>
      <rPr>
        <b/>
        <i/>
        <vertAlign val="subscript"/>
        <sz val="10"/>
        <color indexed="8"/>
        <rFont val="Calibri"/>
        <family val="2"/>
        <scheme val="minor"/>
      </rPr>
      <t xml:space="preserve">f
</t>
    </r>
    <r>
      <rPr>
        <b/>
        <i/>
        <sz val="10"/>
        <color indexed="8"/>
        <rFont val="Calibri"/>
        <family val="2"/>
        <scheme val="minor"/>
      </rPr>
      <t>(J/mol K)</t>
    </r>
  </si>
  <si>
    <t>H+(in)  &gt;  H+(out)</t>
  </si>
  <si>
    <t>Na+(in)  &gt; Na+(out)</t>
  </si>
  <si>
    <t>K+(in) &gt; K+(out)</t>
  </si>
  <si>
    <t>e11</t>
  </si>
  <si>
    <t>e22</t>
  </si>
  <si>
    <t>e33</t>
  </si>
  <si>
    <r>
      <t xml:space="preserve">Charge </t>
    </r>
    <r>
      <rPr>
        <b/>
        <i/>
        <sz val="10"/>
        <color rgb="FFFF0000"/>
        <rFont val="Cambria"/>
        <family val="1"/>
        <scheme val="major"/>
      </rPr>
      <t>for transport</t>
    </r>
  </si>
  <si>
    <r>
      <rPr>
        <i/>
        <sz val="10"/>
        <color rgb="FFFF0000"/>
        <rFont val="Symbol"/>
        <family val="1"/>
        <charset val="2"/>
      </rPr>
      <t>S</t>
    </r>
    <r>
      <rPr>
        <i/>
        <sz val="10"/>
        <color rgb="FFFF0000"/>
        <rFont val="Cambria"/>
        <family val="1"/>
        <scheme val="major"/>
      </rPr>
      <t xml:space="preserve">term of extended Debye-Hückel </t>
    </r>
    <r>
      <rPr>
        <b/>
        <i/>
        <sz val="10"/>
        <color rgb="FFFF0000"/>
        <rFont val="Cambria"/>
        <family val="1"/>
        <scheme val="major"/>
      </rPr>
      <t>for transport</t>
    </r>
  </si>
  <si>
    <r>
      <rPr>
        <i/>
        <sz val="10"/>
        <color rgb="FFFF0000"/>
        <rFont val="Symbol"/>
        <family val="1"/>
        <charset val="2"/>
      </rPr>
      <t>m-</t>
    </r>
    <r>
      <rPr>
        <i/>
        <sz val="10"/>
        <color rgb="FFFF0000"/>
        <rFont val="Calibri"/>
        <family val="2"/>
        <scheme val="minor"/>
      </rPr>
      <t>Gº</t>
    </r>
    <r>
      <rPr>
        <i/>
        <sz val="10"/>
        <color rgb="FFFF0000"/>
        <rFont val="Cambria"/>
        <family val="1"/>
        <scheme val="major"/>
      </rPr>
      <t xml:space="preserve"> f                (kJ/mol) </t>
    </r>
    <r>
      <rPr>
        <b/>
        <i/>
        <sz val="10"/>
        <color rgb="FFFF0000"/>
        <rFont val="Cambria"/>
        <family val="1"/>
        <scheme val="major"/>
      </rPr>
      <t>for transport</t>
    </r>
  </si>
  <si>
    <r>
      <t xml:space="preserve">Concs.
[M] </t>
    </r>
    <r>
      <rPr>
        <b/>
        <i/>
        <sz val="10"/>
        <color rgb="FFFF0000"/>
        <rFont val="Cambria"/>
        <family val="1"/>
        <scheme val="major"/>
      </rPr>
      <t>for transport</t>
    </r>
  </si>
  <si>
    <r>
      <t>ln ([Concs.])</t>
    </r>
    <r>
      <rPr>
        <b/>
        <i/>
        <sz val="10"/>
        <color rgb="FFFF0000"/>
        <rFont val="Cambria"/>
        <family val="1"/>
        <scheme val="major"/>
      </rPr>
      <t xml:space="preserve"> for transport</t>
    </r>
  </si>
  <si>
    <t>EMP</t>
  </si>
  <si>
    <t>Anab</t>
  </si>
  <si>
    <t>ATPsynthase</t>
  </si>
  <si>
    <t>Diffusivity</t>
  </si>
  <si>
    <t>Kinetic</t>
  </si>
  <si>
    <t>Na_Pump</t>
  </si>
  <si>
    <t>K_Na</t>
  </si>
  <si>
    <t>K_ATP</t>
  </si>
  <si>
    <t>Na+(out) &gt;  Na+(in)</t>
  </si>
  <si>
    <t>DGmin</t>
  </si>
  <si>
    <t>L/(molx·h)</t>
  </si>
  <si>
    <r>
      <t>h</t>
    </r>
    <r>
      <rPr>
        <vertAlign val="superscript"/>
        <sz val="10"/>
        <rFont val="Calibri"/>
        <family val="2"/>
        <scheme val="minor"/>
      </rPr>
      <t>-1</t>
    </r>
  </si>
  <si>
    <t>molGlu/(molx·h)</t>
  </si>
  <si>
    <t>(PPP) (Heter. Lactate)</t>
  </si>
  <si>
    <t>White</t>
  </si>
  <si>
    <t>Active_Tr</t>
  </si>
  <si>
    <t>Act_GluTr</t>
  </si>
  <si>
    <t>Act_PyrTr</t>
  </si>
  <si>
    <t>Act_ForTr</t>
  </si>
  <si>
    <t>Act_AcTr</t>
  </si>
  <si>
    <t>Act_LacTr</t>
  </si>
  <si>
    <t>Act_ProTr</t>
  </si>
  <si>
    <t>Act_BuTr</t>
  </si>
  <si>
    <t>Act_SuccTr</t>
  </si>
  <si>
    <t>Act_EtOHTr</t>
  </si>
  <si>
    <t>Act_BuOHTr</t>
  </si>
  <si>
    <t>Act_H2Tr</t>
  </si>
  <si>
    <t>Act_NH3Tr</t>
  </si>
  <si>
    <t>Act_CO2Tr</t>
  </si>
  <si>
    <t>Ce_Cl</t>
  </si>
  <si>
    <t>Gf_SCl</t>
  </si>
  <si>
    <t>Ci_Cl</t>
  </si>
  <si>
    <t>Hf_SCl</t>
  </si>
  <si>
    <t>Chr_Cl</t>
  </si>
  <si>
    <t>Iso-Valeric</t>
  </si>
  <si>
    <t>C5H10O2</t>
  </si>
  <si>
    <t>Iso-Butiric Acid</t>
  </si>
  <si>
    <t>C4H8O2</t>
  </si>
  <si>
    <t>Nitrogen</t>
  </si>
  <si>
    <t>Butanol</t>
  </si>
  <si>
    <t>xylose</t>
  </si>
  <si>
    <t>c5h10o5</t>
  </si>
  <si>
    <t>arabinose</t>
  </si>
  <si>
    <t>fructose</t>
  </si>
  <si>
    <t>C6H12O6</t>
  </si>
  <si>
    <t>Anabolism (from Glucose)</t>
  </si>
  <si>
    <t>Parameter</t>
  </si>
  <si>
    <t>Monod</t>
  </si>
  <si>
    <t>Sub</t>
  </si>
  <si>
    <t>FMe</t>
  </si>
  <si>
    <t>Aux</t>
  </si>
  <si>
    <t>Bio</t>
  </si>
  <si>
    <t>Gas</t>
  </si>
  <si>
    <t>Coupled</t>
  </si>
  <si>
    <t>K_v41</t>
  </si>
  <si>
    <t>e- reaction</t>
  </si>
  <si>
    <t>Alberty(2006)</t>
  </si>
  <si>
    <r>
      <t>Fd(red) &gt; H</t>
    </r>
    <r>
      <rPr>
        <b/>
        <vertAlign val="subscript"/>
        <sz val="11"/>
        <rFont val="Cambria"/>
        <family val="1"/>
        <scheme val="major"/>
      </rPr>
      <t>2</t>
    </r>
  </si>
  <si>
    <r>
      <t>NADH &gt; H</t>
    </r>
    <r>
      <rPr>
        <b/>
        <vertAlign val="subscript"/>
        <sz val="11"/>
        <rFont val="Cambria"/>
        <family val="1"/>
        <scheme val="major"/>
      </rPr>
      <t>2</t>
    </r>
  </si>
  <si>
    <r>
      <t>NADPH &gt; H</t>
    </r>
    <r>
      <rPr>
        <b/>
        <vertAlign val="subscript"/>
        <sz val="11"/>
        <rFont val="Cambria"/>
        <family val="1"/>
        <scheme val="major"/>
      </rPr>
      <t>2</t>
    </r>
  </si>
  <si>
    <r>
      <t>For &gt; H</t>
    </r>
    <r>
      <rPr>
        <b/>
        <vertAlign val="subscript"/>
        <sz val="11"/>
        <rFont val="Cambria"/>
        <family val="1"/>
        <scheme val="major"/>
      </rPr>
      <t>2</t>
    </r>
  </si>
  <si>
    <t>K_v42</t>
  </si>
  <si>
    <t>CRC BIOCHEMISTRY (2010)</t>
  </si>
  <si>
    <t>Pcell_max</t>
  </si>
  <si>
    <t>1/(molx·h)</t>
  </si>
  <si>
    <r>
      <t>FADH</t>
    </r>
    <r>
      <rPr>
        <b/>
        <vertAlign val="subscript"/>
        <sz val="11"/>
        <rFont val="Cambria"/>
        <family val="1"/>
        <scheme val="major"/>
      </rPr>
      <t>2</t>
    </r>
    <r>
      <rPr>
        <b/>
        <sz val="11"/>
        <rFont val="Cambria"/>
        <family val="1"/>
        <scheme val="major"/>
      </rPr>
      <t xml:space="preserve"> &gt; H</t>
    </r>
    <r>
      <rPr>
        <b/>
        <vertAlign val="subscript"/>
        <sz val="11"/>
        <rFont val="Cambria"/>
        <family val="1"/>
        <scheme val="major"/>
      </rPr>
      <t>2</t>
    </r>
  </si>
  <si>
    <t>Hf_SNa</t>
  </si>
  <si>
    <t>Hf_SCat</t>
  </si>
  <si>
    <t>Hf_SAn</t>
  </si>
  <si>
    <r>
      <t>Fd</t>
    </r>
    <r>
      <rPr>
        <b/>
        <vertAlign val="subscript"/>
        <sz val="11"/>
        <rFont val="Cambria"/>
        <family val="1"/>
        <scheme val="major"/>
      </rPr>
      <t>(red)</t>
    </r>
    <r>
      <rPr>
        <b/>
        <sz val="11"/>
        <rFont val="Cambria"/>
        <family val="1"/>
        <scheme val="major"/>
      </rPr>
      <t xml:space="preserve"> &gt; NADH</t>
    </r>
  </si>
  <si>
    <t>FADH2 &gt; NADH</t>
  </si>
  <si>
    <t>EDP</t>
  </si>
  <si>
    <t>Succ &gt; ProCoA</t>
  </si>
  <si>
    <t>AcCoA &gt; EtOH</t>
  </si>
  <si>
    <t>Lac &gt;AcrylCoA</t>
  </si>
  <si>
    <t>pmf</t>
  </si>
  <si>
    <t>T0</t>
  </si>
  <si>
    <t>h</t>
  </si>
  <si>
    <t>step</t>
  </si>
  <si>
    <t>Tf</t>
  </si>
  <si>
    <t>Zmax</t>
  </si>
  <si>
    <t>Kz</t>
  </si>
  <si>
    <t>Clim</t>
  </si>
  <si>
    <t>Pyrsp</t>
  </si>
  <si>
    <t>m</t>
  </si>
  <si>
    <t>pH</t>
  </si>
  <si>
    <t>SRT</t>
  </si>
  <si>
    <t>HRT</t>
  </si>
  <si>
    <t>OLR</t>
  </si>
  <si>
    <t>gGlu/(dL)</t>
  </si>
  <si>
    <t>h-1</t>
  </si>
  <si>
    <t>Yxs</t>
  </si>
  <si>
    <t>Gluinf</t>
  </si>
  <si>
    <t>%conv</t>
  </si>
  <si>
    <t>%</t>
  </si>
  <si>
    <t>Qinf</t>
  </si>
  <si>
    <t>L</t>
  </si>
  <si>
    <t>Glurem</t>
  </si>
  <si>
    <t>L/h</t>
  </si>
  <si>
    <t>G_N2</t>
  </si>
  <si>
    <t>Gf_GN2</t>
  </si>
  <si>
    <t>Hf_GN2</t>
  </si>
  <si>
    <t>Chr_GN2</t>
  </si>
  <si>
    <t>tGi</t>
  </si>
  <si>
    <t>BuCoA + Ac &gt; AcCoA + Butyrate</t>
  </si>
  <si>
    <t>Acrylyl CoA</t>
  </si>
  <si>
    <t>Succinyl CoA(-1)</t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</si>
  <si>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-CoA</t>
    </r>
  </si>
  <si>
    <t>Methylmalonyl CoA(-1)</t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</si>
  <si>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-CoA</t>
    </r>
  </si>
  <si>
    <r>
      <t>C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O-CoA</t>
    </r>
  </si>
  <si>
    <t>LacCoA &gt; ProCoA</t>
  </si>
  <si>
    <t>SuccCoA &gt; ProCoA</t>
  </si>
  <si>
    <t>AcAcCoA &gt; BuCoA</t>
  </si>
  <si>
    <t>AcCoA &gt; Ac</t>
  </si>
  <si>
    <t>BuCoA &gt; Bu</t>
  </si>
  <si>
    <t>Pyr &gt; Ac (Fd)</t>
  </si>
  <si>
    <t>Pyr &gt; Ac (For)</t>
  </si>
  <si>
    <t>Pyr &gt; AcAld (Fd)</t>
  </si>
  <si>
    <t>Pyr &gt; AcAld (For)</t>
  </si>
  <si>
    <t>Pyr &gt; EtOH (Fd)</t>
  </si>
  <si>
    <t>Pyr &gt; EtOH (For)</t>
  </si>
  <si>
    <t>Pyr &gt; AcAc (Fd)</t>
  </si>
  <si>
    <t>Pyr &gt; AcAc (For)</t>
  </si>
  <si>
    <t>Pyr &gt; Actn (Fd)</t>
  </si>
  <si>
    <t>Pyr &gt; Actn (For)</t>
  </si>
  <si>
    <t>Pyr &gt; Bu (Fd)</t>
  </si>
  <si>
    <t>Pyr &gt; Bu (For)</t>
  </si>
  <si>
    <t>Pyr &gt; BuOH (Fd)</t>
  </si>
  <si>
    <t>Pyr &gt; BuOH (For)</t>
  </si>
  <si>
    <t>Pyr &gt; Mal</t>
  </si>
  <si>
    <t>Pyr &gt; Fum</t>
  </si>
  <si>
    <t>Pyr &gt; Succ</t>
  </si>
  <si>
    <t>Pyr &gt; Pro (Lac)</t>
  </si>
  <si>
    <t>Pyr &gt; Pro (OAA)</t>
  </si>
  <si>
    <t>Pyr &gt; BuAld (Fd)</t>
  </si>
  <si>
    <t>Pyr &gt; BuAld (For)</t>
  </si>
  <si>
    <t>MonodActive_Tr</t>
  </si>
  <si>
    <t>Pyr &gt; Pro</t>
  </si>
  <si>
    <t>Ci_FFAD</t>
  </si>
  <si>
    <t>Ci_FFADH2</t>
  </si>
  <si>
    <t>Gf_SFFAD</t>
  </si>
  <si>
    <t>Gf_SFFADH2</t>
  </si>
  <si>
    <t>Hf_SFFAD</t>
  </si>
  <si>
    <t>Hf_SFFADH2</t>
  </si>
  <si>
    <t>Chr_FFAD</t>
  </si>
  <si>
    <t>Chr_FFADH2</t>
  </si>
  <si>
    <t>FFADH2 &gt; NADH</t>
  </si>
  <si>
    <r>
      <t>Fdred &gt; H</t>
    </r>
    <r>
      <rPr>
        <b/>
        <vertAlign val="subscript"/>
        <sz val="11"/>
        <rFont val="Cambria"/>
        <family val="1"/>
        <scheme val="major"/>
      </rPr>
      <t>2</t>
    </r>
  </si>
  <si>
    <t>Hf_SFdox</t>
  </si>
  <si>
    <t>Hf_SFdred</t>
  </si>
  <si>
    <t>K_v44</t>
  </si>
  <si>
    <t>Pyr &gt; Ac(Fd)</t>
  </si>
  <si>
    <t>Pyr &gt; Ac(For)</t>
  </si>
  <si>
    <t>Pyr &gt; EtOH(For)</t>
  </si>
  <si>
    <t>Pyr &gt; EtOH(Fd)</t>
  </si>
  <si>
    <t>Pyr &gt; Bu(For)</t>
  </si>
  <si>
    <t>Pyr &gt; Bu(Fd)</t>
  </si>
  <si>
    <t>Pyr &gt; BuOH(For)</t>
  </si>
  <si>
    <t>Pyr &gt; BuOH(Fd)</t>
  </si>
  <si>
    <r>
      <t>h</t>
    </r>
    <r>
      <rPr>
        <vertAlign val="superscript"/>
        <sz val="1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/>
    </r>
  </si>
  <si>
    <t>Pyr &gt; EtOH2(Fd)</t>
  </si>
  <si>
    <t>Pyr &gt; EtOH2(For)</t>
  </si>
  <si>
    <t>Fdred &gt; NADH2</t>
  </si>
  <si>
    <t>Pyr &gt; Bu2(Fd)</t>
  </si>
  <si>
    <t>Pyr &gt; Bu2(For)</t>
  </si>
  <si>
    <t>Pyr &gt; BuOH2(For)</t>
  </si>
  <si>
    <t>Pyr &gt; BuOH2(Fd)</t>
  </si>
  <si>
    <t>C6H15N2O2+</t>
  </si>
  <si>
    <t>Chr_Lys</t>
  </si>
  <si>
    <t>Monod_Glu</t>
  </si>
  <si>
    <t>Ci_Val</t>
  </si>
  <si>
    <t>Ce_Val</t>
  </si>
  <si>
    <t>Gf_Sval</t>
  </si>
  <si>
    <t>Hf_Sval</t>
  </si>
  <si>
    <t>Chr_Val</t>
  </si>
  <si>
    <t>Val</t>
  </si>
  <si>
    <t>ValTr</t>
  </si>
  <si>
    <t>Diff_ValTr</t>
  </si>
  <si>
    <t>Act_ValTr</t>
  </si>
  <si>
    <t>M_Act_ValTr</t>
  </si>
  <si>
    <t>Ci_Arg</t>
  </si>
  <si>
    <t>Ce_Arg</t>
  </si>
  <si>
    <t>Arg</t>
  </si>
  <si>
    <t>Arginine</t>
  </si>
  <si>
    <t>Gf_Sarg</t>
  </si>
  <si>
    <t>ArgTr</t>
  </si>
  <si>
    <t>K_arg1</t>
  </si>
  <si>
    <t>K_arg2</t>
  </si>
  <si>
    <t>K_arg3</t>
  </si>
  <si>
    <t>Diff_ArgTr</t>
  </si>
  <si>
    <t>Act_ArgTr</t>
  </si>
  <si>
    <t>Monod_Arg</t>
  </si>
  <si>
    <t>K_arg4</t>
  </si>
  <si>
    <t>K_arg5</t>
  </si>
  <si>
    <t>Arg -&gt; 0.5Val + 0.5Prop + 0.5Ac</t>
  </si>
  <si>
    <t>Ci_Ala</t>
  </si>
  <si>
    <t>Ce_Ala</t>
  </si>
  <si>
    <t>Ala</t>
  </si>
  <si>
    <t>Alanine</t>
  </si>
  <si>
    <t>C3H7NO2</t>
  </si>
  <si>
    <t>Gf_Sala</t>
  </si>
  <si>
    <t>Gf_SArg</t>
  </si>
  <si>
    <t>Hf_Sala</t>
  </si>
  <si>
    <t>Hf_SArg</t>
  </si>
  <si>
    <t>Chr_Arg</t>
  </si>
  <si>
    <t>Chr_Ala</t>
  </si>
  <si>
    <t>Gf_SAla</t>
  </si>
  <si>
    <t>Ala -&gt; Ac(For)</t>
  </si>
  <si>
    <t>Ala -&gt;Ac(Fd)</t>
  </si>
  <si>
    <t>Ala -&gt;Bu2(For)</t>
  </si>
  <si>
    <t>Ala-&gt;Bu2(Fd)</t>
  </si>
  <si>
    <t>Ala-&gt;EtOH2(For)</t>
  </si>
  <si>
    <t>Ala-&gt;EtOH2(Fd)</t>
  </si>
  <si>
    <t>Ala-&gt;Pro</t>
  </si>
  <si>
    <t>AlaTr</t>
  </si>
  <si>
    <t>K_ala1</t>
  </si>
  <si>
    <t>K_ala2</t>
  </si>
  <si>
    <t>K_ala3</t>
  </si>
  <si>
    <t>K_ala4</t>
  </si>
  <si>
    <t>K_ala5</t>
  </si>
  <si>
    <t>K_ala6</t>
  </si>
  <si>
    <t>K_ala7</t>
  </si>
  <si>
    <t>Diff_Ala_Tr</t>
  </si>
  <si>
    <t>molArg/(molx·h)</t>
  </si>
  <si>
    <t>molAla/(molx·h)</t>
  </si>
  <si>
    <t>Act_AlaTr</t>
  </si>
  <si>
    <t>Monod_Ala</t>
  </si>
  <si>
    <t>Ci_Asp</t>
  </si>
  <si>
    <t>Ce_Asp</t>
  </si>
  <si>
    <t>Asp</t>
  </si>
  <si>
    <t>Gf_Sasp</t>
  </si>
  <si>
    <t>Gf_SAsp</t>
  </si>
  <si>
    <t>Hf_Sasp</t>
  </si>
  <si>
    <t>Chr_Asp</t>
  </si>
  <si>
    <t>Asp -&gt; Ac (For)</t>
  </si>
  <si>
    <t>Asp -&gt; Ac(Fd)</t>
  </si>
  <si>
    <t>Asp -&gt; Bu2 (For)</t>
  </si>
  <si>
    <t>Asp -&gt; ETOH2 (For)</t>
  </si>
  <si>
    <t>Asp -&gt; EtOH2 (Fd)</t>
  </si>
  <si>
    <t>AspTr</t>
  </si>
  <si>
    <t>K_asp1</t>
  </si>
  <si>
    <t>K_asp2</t>
  </si>
  <si>
    <t>K_asp3</t>
  </si>
  <si>
    <t>K_asp4</t>
  </si>
  <si>
    <t>K_asp5</t>
  </si>
  <si>
    <t>K_asp6</t>
  </si>
  <si>
    <t>K_asp7</t>
  </si>
  <si>
    <t>K_asp8</t>
  </si>
  <si>
    <t>Diff_Asp_Tr</t>
  </si>
  <si>
    <t>molAsp/(molx·h)</t>
  </si>
  <si>
    <t>Act_AspTr</t>
  </si>
  <si>
    <t>Monod_Asp</t>
  </si>
  <si>
    <t>Ci_Lys</t>
  </si>
  <si>
    <t>Ce_Lys</t>
  </si>
  <si>
    <t>Lys</t>
  </si>
  <si>
    <t>Gf_Slys</t>
  </si>
  <si>
    <t>Hf_Slys</t>
  </si>
  <si>
    <t>Lys -&gt; But + Ac</t>
  </si>
  <si>
    <t>LysTr</t>
  </si>
  <si>
    <t>Diff_Lys_Tr</t>
  </si>
  <si>
    <t>molLys/(molx·h)</t>
  </si>
  <si>
    <t>Act_LysTr</t>
  </si>
  <si>
    <t>Monod_Lys</t>
  </si>
  <si>
    <t>Ci_Glut</t>
  </si>
  <si>
    <t>Ce_Glut</t>
  </si>
  <si>
    <t>Glut</t>
  </si>
  <si>
    <t>Gf_Sglut</t>
  </si>
  <si>
    <t>Hf_Sglut</t>
  </si>
  <si>
    <t>Chr_Glut</t>
  </si>
  <si>
    <t>Glut -&gt; Ac + Ac(For)</t>
  </si>
  <si>
    <t>Glut -&gt; Ac + Ac(Fd)</t>
  </si>
  <si>
    <t>Glut -&gt; Ac + But(For)</t>
  </si>
  <si>
    <t>Glut -&gt; Ac + But(Fd)</t>
  </si>
  <si>
    <t>Glut -&gt; Ac + EtOH2(For)</t>
  </si>
  <si>
    <t>Glut -&gt; Ac + EtOH2(Fd)</t>
  </si>
  <si>
    <t>Glut -&gt; Ac + Pro</t>
  </si>
  <si>
    <t>Glut -&gt; Bu</t>
  </si>
  <si>
    <t>GlutTr</t>
  </si>
  <si>
    <t>K_lys1</t>
  </si>
  <si>
    <t>K_glut1</t>
  </si>
  <si>
    <t>K_glut2</t>
  </si>
  <si>
    <t>K_glut3</t>
  </si>
  <si>
    <t>K_glut4</t>
  </si>
  <si>
    <t>K_glut5</t>
  </si>
  <si>
    <t>K_glut6</t>
  </si>
  <si>
    <t>K_glut7</t>
  </si>
  <si>
    <t>K_glut8</t>
  </si>
  <si>
    <t>Diff_Glut_Tr</t>
  </si>
  <si>
    <t>molGlut/(molx·h)</t>
  </si>
  <si>
    <t>Act_GlutTr</t>
  </si>
  <si>
    <t>Monod_Glut</t>
  </si>
  <si>
    <t>Ci_Ser</t>
  </si>
  <si>
    <t>Ce_Ser</t>
  </si>
  <si>
    <t>Ser</t>
  </si>
  <si>
    <t>Gf_Sser</t>
  </si>
  <si>
    <t>Hf_Sser</t>
  </si>
  <si>
    <t>Chr_Ser</t>
  </si>
  <si>
    <t>Ser -&gt; Ac(For)</t>
  </si>
  <si>
    <t>Ser -&gt; Bu2(For)</t>
  </si>
  <si>
    <t>Ser -&gt; Bu2(Fd)</t>
  </si>
  <si>
    <t>Ser -&gt; EtOH2(For)</t>
  </si>
  <si>
    <t>Ser -&gt; EtOH2(Fd)</t>
  </si>
  <si>
    <t>Ser -&gt; Pro</t>
  </si>
  <si>
    <t>Ser -&gt; Ac(Fd)</t>
  </si>
  <si>
    <t>SerTr</t>
  </si>
  <si>
    <t>K_ser1</t>
  </si>
  <si>
    <t>K_ser2</t>
  </si>
  <si>
    <t>K_ser3</t>
  </si>
  <si>
    <t>K_ser4</t>
  </si>
  <si>
    <t>K_ser5</t>
  </si>
  <si>
    <t>K_ser6</t>
  </si>
  <si>
    <t>K_ser7</t>
  </si>
  <si>
    <t>Diff_Ser_Tr</t>
  </si>
  <si>
    <t>molSer/(molx·h)</t>
  </si>
  <si>
    <t>Act_SerTr</t>
  </si>
  <si>
    <t>Monod_Ser</t>
  </si>
  <si>
    <t>Ci_ser</t>
  </si>
  <si>
    <t>Ci_Thr</t>
  </si>
  <si>
    <t>Ce_Thr</t>
  </si>
  <si>
    <t>Thr</t>
  </si>
  <si>
    <t>Gf_SThr</t>
  </si>
  <si>
    <t>Hf_SThr</t>
  </si>
  <si>
    <t>Chr_Thr</t>
  </si>
  <si>
    <t>ThrTr</t>
  </si>
  <si>
    <t>K_thr1</t>
  </si>
  <si>
    <t>K_thr2</t>
  </si>
  <si>
    <t>K_thr3</t>
  </si>
  <si>
    <t>K_thr4</t>
  </si>
  <si>
    <t>Diff_Thr_tr</t>
  </si>
  <si>
    <t>molThr/(molx·h)</t>
  </si>
  <si>
    <t>Act_ThrTr</t>
  </si>
  <si>
    <t>Monod_Thr</t>
  </si>
  <si>
    <t>Ci_Cys</t>
  </si>
  <si>
    <t>Ce_Cys</t>
  </si>
  <si>
    <t>Ci_SH2</t>
  </si>
  <si>
    <t>Ce_SH2</t>
  </si>
  <si>
    <t>Cys</t>
  </si>
  <si>
    <t>SH2</t>
  </si>
  <si>
    <t>Gf_Scys</t>
  </si>
  <si>
    <t>Gf_SSH2</t>
  </si>
  <si>
    <t>Hf_SSH2</t>
  </si>
  <si>
    <t>Chr_Cys</t>
  </si>
  <si>
    <t>Chr_SH2</t>
  </si>
  <si>
    <t>S-bal</t>
  </si>
  <si>
    <t>Cys -&gt; Ac (For)</t>
  </si>
  <si>
    <t>Cys -&gt; Ac (Fd)</t>
  </si>
  <si>
    <t>Cys -&gt; Bu2(For)</t>
  </si>
  <si>
    <t>Cys -&gt; Bu2(Fd)</t>
  </si>
  <si>
    <t>Cys -&gt; EtOH2(For)</t>
  </si>
  <si>
    <t>Cys -&gt; EtOH2(Fd)</t>
  </si>
  <si>
    <t>Cys -&gt; Pro</t>
  </si>
  <si>
    <t>CysTr</t>
  </si>
  <si>
    <t>SH2Tr</t>
  </si>
  <si>
    <t>K_Cys1</t>
  </si>
  <si>
    <t>K_Cys2</t>
  </si>
  <si>
    <t>K_Cys3</t>
  </si>
  <si>
    <t>K_Cys4</t>
  </si>
  <si>
    <t>K_Cys5</t>
  </si>
  <si>
    <t>K_Cys6</t>
  </si>
  <si>
    <t>K_Cys7</t>
  </si>
  <si>
    <t>Diff_Cys_tr</t>
  </si>
  <si>
    <t>molCys/(molx·h)</t>
  </si>
  <si>
    <t>Act_CysTr</t>
  </si>
  <si>
    <t>Diff_SH2Tr</t>
  </si>
  <si>
    <t>Act_SH2Tr</t>
  </si>
  <si>
    <t>Monod_Cys</t>
  </si>
  <si>
    <t>Ci_Gly</t>
  </si>
  <si>
    <t>Ce_Gly</t>
  </si>
  <si>
    <t>Gly</t>
  </si>
  <si>
    <t>Gf_Sgly</t>
  </si>
  <si>
    <t>Hf_Scys</t>
  </si>
  <si>
    <t>Hf_Sgly</t>
  </si>
  <si>
    <t>Chr_Gly</t>
  </si>
  <si>
    <t>Gly -&gt; Ac</t>
  </si>
  <si>
    <t>GlyTr</t>
  </si>
  <si>
    <t>K_Gly1</t>
  </si>
  <si>
    <t>Diff_Gly_tr</t>
  </si>
  <si>
    <t>molGly/(molx·h)</t>
  </si>
  <si>
    <t>Act_GlyTr</t>
  </si>
  <si>
    <t>Monod_Gly</t>
  </si>
  <si>
    <t>Gf_Sprol</t>
  </si>
  <si>
    <t>Prol</t>
  </si>
  <si>
    <t>Ce_Prol</t>
  </si>
  <si>
    <t>Ci_Prol</t>
  </si>
  <si>
    <t>Hf_Sprol</t>
  </si>
  <si>
    <t>Chr_Prol</t>
  </si>
  <si>
    <t>ProlTr</t>
  </si>
  <si>
    <t>K_Prol1</t>
  </si>
  <si>
    <t>Diff_Prol_tr</t>
  </si>
  <si>
    <t>molProl/(molx·h)</t>
  </si>
  <si>
    <t>Act_ProlTr</t>
  </si>
  <si>
    <t>Monod_Prol</t>
  </si>
  <si>
    <t>Ci_iBut</t>
  </si>
  <si>
    <t>Ci_iVal</t>
  </si>
  <si>
    <t>iBut</t>
  </si>
  <si>
    <t>iVal</t>
  </si>
  <si>
    <t>Chr_iBu</t>
  </si>
  <si>
    <t>Chr_iVal</t>
  </si>
  <si>
    <t>Hf_SiBu</t>
  </si>
  <si>
    <t>Hf_SiVal</t>
  </si>
  <si>
    <t>Gf_iBu</t>
  </si>
  <si>
    <t>Gf_iVal</t>
  </si>
  <si>
    <t>Ci_iBu</t>
  </si>
  <si>
    <t>Gf_SiBu</t>
  </si>
  <si>
    <t>Gf_SiVal</t>
  </si>
  <si>
    <t>Ce_iBu</t>
  </si>
  <si>
    <t>Ce_iVal</t>
  </si>
  <si>
    <t>Ce_Vali</t>
  </si>
  <si>
    <t>Ce_IsoL</t>
  </si>
  <si>
    <t>Ce_Leu</t>
  </si>
  <si>
    <t>Ci_Vali</t>
  </si>
  <si>
    <t>Ci_IsoL</t>
  </si>
  <si>
    <t>Ci_Leu</t>
  </si>
  <si>
    <t>Vali</t>
  </si>
  <si>
    <t>IsoL</t>
  </si>
  <si>
    <t>Leu</t>
  </si>
  <si>
    <t>Gf_Svali</t>
  </si>
  <si>
    <t>Gf_SisoL</t>
  </si>
  <si>
    <t>Gf_Sleu</t>
  </si>
  <si>
    <t>Hf_Svali</t>
  </si>
  <si>
    <t>Hf_SIsoL</t>
  </si>
  <si>
    <t>Hf_Sleu</t>
  </si>
  <si>
    <t>Chr_Vali</t>
  </si>
  <si>
    <t>Chr_IsoL</t>
  </si>
  <si>
    <t>Chr_Leu</t>
  </si>
  <si>
    <t>Ce_isoL</t>
  </si>
  <si>
    <t>Ci_isoL</t>
  </si>
  <si>
    <t>Leu -&gt; IsoCap</t>
  </si>
  <si>
    <t>Ci_iCap</t>
  </si>
  <si>
    <t>Ce_iCap</t>
  </si>
  <si>
    <t>iCap</t>
  </si>
  <si>
    <t>Gf_iCap</t>
  </si>
  <si>
    <t>Hf_SiCap</t>
  </si>
  <si>
    <t>Chr_iCap</t>
  </si>
  <si>
    <t>Gf_SiCap</t>
  </si>
  <si>
    <t>iCapTr</t>
  </si>
  <si>
    <t>ValiTr</t>
  </si>
  <si>
    <t>IsoLTr</t>
  </si>
  <si>
    <t>LeuTr</t>
  </si>
  <si>
    <t>K_val1</t>
  </si>
  <si>
    <t>K_isoL1</t>
  </si>
  <si>
    <t>K_Leu1</t>
  </si>
  <si>
    <t>K_Leu2</t>
  </si>
  <si>
    <t>iBuTr</t>
  </si>
  <si>
    <t>iValTr</t>
  </si>
  <si>
    <t>Diff_iBuTr</t>
  </si>
  <si>
    <t>Act_iBuTr</t>
  </si>
  <si>
    <t>Diff_iValTr</t>
  </si>
  <si>
    <t>Act_iValTr</t>
  </si>
  <si>
    <t>M_Act_iValTr</t>
  </si>
  <si>
    <t>Diff_iCapTr</t>
  </si>
  <si>
    <t>Act_iCapTr</t>
  </si>
  <si>
    <t>M_Act_iCapTr</t>
  </si>
  <si>
    <t>Diff_Vali_tr</t>
  </si>
  <si>
    <t>molVali/(molx·h)</t>
  </si>
  <si>
    <t>Act_ValiTr</t>
  </si>
  <si>
    <t>Diff_IsoL_tr</t>
  </si>
  <si>
    <t>molIsoL/(molx·h)</t>
  </si>
  <si>
    <t>Act_IsoLTr</t>
  </si>
  <si>
    <t>Diff_Leu_tr</t>
  </si>
  <si>
    <t>molLeu/(molx·h)</t>
  </si>
  <si>
    <t>Act_LeuTr</t>
  </si>
  <si>
    <t>Monod_Vali</t>
  </si>
  <si>
    <t>Monod_IsoL</t>
  </si>
  <si>
    <t>Monod_Leu</t>
  </si>
  <si>
    <t>Ce_CH4S</t>
  </si>
  <si>
    <t>Ci_CH4S</t>
  </si>
  <si>
    <t>Ci_Meth</t>
  </si>
  <si>
    <t>Ce_Meth</t>
  </si>
  <si>
    <t>Meth</t>
  </si>
  <si>
    <t>CH4S</t>
  </si>
  <si>
    <t>Gf_Smeth</t>
  </si>
  <si>
    <t>Gf_SCH4S</t>
  </si>
  <si>
    <t>Hf_Smeth</t>
  </si>
  <si>
    <t>Hf_SCH4S</t>
  </si>
  <si>
    <t>Chr_Meth</t>
  </si>
  <si>
    <t>Chr_SCH4S</t>
  </si>
  <si>
    <t>Ci_SCH4S</t>
  </si>
  <si>
    <t>Meth -&gt; But</t>
  </si>
  <si>
    <t>MethTr</t>
  </si>
  <si>
    <t>CH4STr</t>
  </si>
  <si>
    <t>K_Meth1</t>
  </si>
  <si>
    <t>K_Meth2</t>
  </si>
  <si>
    <t>Diff_MethTr</t>
  </si>
  <si>
    <t>molMeth/(molx·h)</t>
  </si>
  <si>
    <t>Act_MethTr</t>
  </si>
  <si>
    <t>Diff_CH4STr</t>
  </si>
  <si>
    <t>Act_CH4STr</t>
  </si>
  <si>
    <t>Monod_Meth</t>
  </si>
  <si>
    <t>Gly -&gt; Gly</t>
  </si>
  <si>
    <t>K_Gly3</t>
  </si>
  <si>
    <t>Anabolism (from Proteins)</t>
  </si>
  <si>
    <t>AnabProt</t>
  </si>
  <si>
    <t>K_anaG</t>
  </si>
  <si>
    <t>K_anaP</t>
  </si>
  <si>
    <t>K_EMP</t>
  </si>
  <si>
    <t>DecayGlu</t>
  </si>
  <si>
    <t>DecayProt</t>
  </si>
  <si>
    <t>K_decGlu</t>
  </si>
  <si>
    <t>K_decProt</t>
  </si>
  <si>
    <t>Arg -&gt; Arg</t>
  </si>
  <si>
    <t>Ala -&gt; Ala</t>
  </si>
  <si>
    <t>Asp -&gt; Asp</t>
  </si>
  <si>
    <t>Lys -&gt; Lys</t>
  </si>
  <si>
    <t>Glut -&gt; Glut</t>
  </si>
  <si>
    <t>Ser -&gt; Ser</t>
  </si>
  <si>
    <t>Thr -&gt; Thr</t>
  </si>
  <si>
    <t>Cys -&gt; Cys</t>
  </si>
  <si>
    <t>Prol -&gt; Prol</t>
  </si>
  <si>
    <t>Valine -&gt; Valine</t>
  </si>
  <si>
    <t>IsoL -&gt; IsoL</t>
  </si>
  <si>
    <t>Leu -&gt; Leu</t>
  </si>
  <si>
    <t>Meth -&gt; Meth</t>
  </si>
  <si>
    <t>K_ala8</t>
  </si>
  <si>
    <t>K_asp9</t>
  </si>
  <si>
    <t>K_lys2</t>
  </si>
  <si>
    <t>K_glut9</t>
  </si>
  <si>
    <t>K_ser8</t>
  </si>
  <si>
    <t>K_thr5</t>
  </si>
  <si>
    <t>K_Cys8</t>
  </si>
  <si>
    <t>K_Prol2</t>
  </si>
  <si>
    <t>K_val2</t>
  </si>
  <si>
    <t>K_isoL2</t>
  </si>
  <si>
    <t>K_Leu3</t>
  </si>
  <si>
    <t>K_Meth3</t>
  </si>
  <si>
    <t>Ci_GluM</t>
  </si>
  <si>
    <t>Ce_GluM</t>
  </si>
  <si>
    <t>GlutM</t>
  </si>
  <si>
    <t>Gf_SgluM</t>
  </si>
  <si>
    <t>Hf_SgluM</t>
  </si>
  <si>
    <t>Chr_GluM</t>
  </si>
  <si>
    <t>GluM -&gt; Glut</t>
  </si>
  <si>
    <t>GluMTr</t>
  </si>
  <si>
    <t>K_GluM1</t>
  </si>
  <si>
    <t>Diff_GluMTr</t>
  </si>
  <si>
    <t>Act_GluMTr</t>
  </si>
  <si>
    <t>Monod_GluM</t>
  </si>
  <si>
    <t>Ci_gluM</t>
  </si>
  <si>
    <t>Arg -&gt;  Ac + Ala</t>
  </si>
  <si>
    <t>Arg -&gt; 0.5Bu2 + Ala</t>
  </si>
  <si>
    <t>Arg -&gt; EtOH2 + Ala</t>
  </si>
  <si>
    <t>Thr -&gt; Ac + Gly</t>
  </si>
  <si>
    <t>Thr -&gt; 0.5But + Gly</t>
  </si>
  <si>
    <t>Ci_AspG</t>
  </si>
  <si>
    <t>Ce_AspG</t>
  </si>
  <si>
    <t>AspG</t>
  </si>
  <si>
    <t>Gf_SaspG</t>
  </si>
  <si>
    <t>Hf_SaspG</t>
  </si>
  <si>
    <t>Chr_AspG</t>
  </si>
  <si>
    <t>AspG -&gt; Asp</t>
  </si>
  <si>
    <t>AspGTr</t>
  </si>
  <si>
    <t>K_AspG1</t>
  </si>
  <si>
    <t>Diff_AspGTr</t>
  </si>
  <si>
    <t>Act_AspgTr</t>
  </si>
  <si>
    <t>molGluM/(molx·h)</t>
  </si>
  <si>
    <t>molAspG/(molx·h)</t>
  </si>
  <si>
    <t>Monod_AspG</t>
  </si>
  <si>
    <t>Ci_Hist</t>
  </si>
  <si>
    <t>Ce_Hist</t>
  </si>
  <si>
    <t>Hist</t>
  </si>
  <si>
    <t>Gf_Hist</t>
  </si>
  <si>
    <t>Hf_Shist</t>
  </si>
  <si>
    <t>Chr_Hist</t>
  </si>
  <si>
    <t>Gf_Shist</t>
  </si>
  <si>
    <t>Hist -&gt; Glut</t>
  </si>
  <si>
    <t>HistTr</t>
  </si>
  <si>
    <t>K_Hist1</t>
  </si>
  <si>
    <t>Diff_HistTr</t>
  </si>
  <si>
    <t>molHist/(molx·h)</t>
  </si>
  <si>
    <t>Act_HistTr</t>
  </si>
  <si>
    <t>Monod_Hist</t>
  </si>
  <si>
    <t>Asp -&gt;Pro</t>
  </si>
  <si>
    <t>Asp -&gt;Succ</t>
  </si>
  <si>
    <t>Asp -&gt; Bu2(Fd)</t>
  </si>
  <si>
    <t>Arg -&gt; 0.5Bu2 (EB)+ Ala</t>
  </si>
  <si>
    <t>Ala-&gt;Bu2(Fd) EB</t>
  </si>
  <si>
    <t>Ala -&gt;Bu2 (For) EB</t>
  </si>
  <si>
    <t>Asp -&gt; Bu2 (For) EB</t>
  </si>
  <si>
    <t>Asp -&gt; Bu2(Fd) EB</t>
  </si>
  <si>
    <t>Glut -&gt; Ac + But(For) EB</t>
  </si>
  <si>
    <t>Glut -&gt; Ac + But(Fd) EB</t>
  </si>
  <si>
    <t>Glut -&gt; Bu EB</t>
  </si>
  <si>
    <t>Ser -&gt; Bu2(For) EB</t>
  </si>
  <si>
    <t>Ser -&gt; Bu2(Fd) EB</t>
  </si>
  <si>
    <t>Thr -&gt; 0.5But + Gly EB</t>
  </si>
  <si>
    <t>Cys -&gt; Bu2(For) EB</t>
  </si>
  <si>
    <t>Cys -&gt; Bu2(Fd) EB</t>
  </si>
  <si>
    <t>Meth -&gt; But EB</t>
  </si>
  <si>
    <t>K_arg6</t>
  </si>
  <si>
    <t>K_ala9</t>
  </si>
  <si>
    <t>K_ala10</t>
  </si>
  <si>
    <t>K_asp10</t>
  </si>
  <si>
    <t>K_asp11</t>
  </si>
  <si>
    <t>K_glut10</t>
  </si>
  <si>
    <t>K_glut11</t>
  </si>
  <si>
    <t>K_glut12</t>
  </si>
  <si>
    <t>K_ser9</t>
  </si>
  <si>
    <t>K_ser10</t>
  </si>
  <si>
    <t>K_thr6</t>
  </si>
  <si>
    <t>K_Cys9</t>
  </si>
  <si>
    <t>K_Cys10</t>
  </si>
  <si>
    <t>K_Meth4</t>
  </si>
  <si>
    <t>Valine -&gt; IsoBut (For)</t>
  </si>
  <si>
    <t>Valine -&gt; IsoBut (Fd)</t>
  </si>
  <si>
    <t>IsoL -&gt; IsoVal (For)</t>
  </si>
  <si>
    <t>IsoL -&gt; IsoVal (Fd)</t>
  </si>
  <si>
    <t>Leu -&gt; Isoval (For)</t>
  </si>
  <si>
    <t>Leu -&gt; Isoval (Fd)</t>
  </si>
  <si>
    <t>K_val3</t>
  </si>
  <si>
    <t>K_isoL3</t>
  </si>
  <si>
    <t>K_Leu4</t>
  </si>
  <si>
    <t>Meth -&gt; Prop (Fd)</t>
  </si>
  <si>
    <t>Meth -&gt; Prop (For)</t>
  </si>
  <si>
    <t>Thr -&gt; Pro (Fd)</t>
  </si>
  <si>
    <t>Thr -&gt; Pro (For)</t>
  </si>
  <si>
    <t>K_Meth5</t>
  </si>
  <si>
    <t>K_thr7</t>
  </si>
  <si>
    <t>Sugar</t>
  </si>
  <si>
    <t>Aminoacid</t>
  </si>
  <si>
    <t>GluM</t>
  </si>
  <si>
    <t>Pyr &gt; Pyr</t>
  </si>
  <si>
    <t>pasos</t>
  </si>
  <si>
    <t>K_Glu1 Ac</t>
  </si>
  <si>
    <t>K_Glu2 Ac</t>
  </si>
  <si>
    <t>K_Glu3 EtOH</t>
  </si>
  <si>
    <t>K_Glu4 EtOH</t>
  </si>
  <si>
    <t>K_Glu5 EtOH pmf</t>
  </si>
  <si>
    <t>K_Glu6 EtOH pmf</t>
  </si>
  <si>
    <t>K_Glu7 But EB</t>
  </si>
  <si>
    <t>K_Glu8 But EB</t>
  </si>
  <si>
    <t>K_Glu9 But pmf</t>
  </si>
  <si>
    <t>K_Glu10 But pmf</t>
  </si>
  <si>
    <t>K_Glu11 BuOH EB</t>
  </si>
  <si>
    <t>K_Glu12 BuOH EB</t>
  </si>
  <si>
    <t>K_Glu13 BuOH pmf</t>
  </si>
  <si>
    <t>K_Glu14 BuOH pmf</t>
  </si>
  <si>
    <t>K_Glu15 Lac</t>
  </si>
  <si>
    <t>K_Glu16 Succ</t>
  </si>
  <si>
    <t>K_Glu17 Pro</t>
  </si>
  <si>
    <t>K_Glu18 nula</t>
  </si>
  <si>
    <t>Prol -&gt; Ac + Pro</t>
  </si>
  <si>
    <t>Prol -&gt; Val</t>
  </si>
  <si>
    <t>Ci_Dval</t>
  </si>
  <si>
    <t>Ce_Dval</t>
  </si>
  <si>
    <t>Dval</t>
  </si>
  <si>
    <t>Ci_DVal</t>
  </si>
  <si>
    <t>Chr_DVal</t>
  </si>
  <si>
    <t>Hf_DVal</t>
  </si>
  <si>
    <t>Gf_DVal</t>
  </si>
  <si>
    <t>Gf_Dval</t>
  </si>
  <si>
    <t>Chr_Dval</t>
  </si>
  <si>
    <t>Ce-Dval</t>
  </si>
  <si>
    <t>DvalTr</t>
  </si>
  <si>
    <t>Diff_DvalTr</t>
  </si>
  <si>
    <t>Act_DvalTr</t>
  </si>
  <si>
    <t>M_Act_DvalTr</t>
  </si>
  <si>
    <t>K_Prol3</t>
  </si>
  <si>
    <t>K_Prol4</t>
  </si>
  <si>
    <t>Gly -&gt; CO2</t>
  </si>
  <si>
    <t>Prol -&gt; 1/2 Val + 1/2Pro +1/2 Ac</t>
  </si>
  <si>
    <t>K_Gly2</t>
  </si>
  <si>
    <t>Thr -&gt; EtOH2 + 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</si>
</sst>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[$€]* #,##0.00_-;\-[$€]* #,##0.00_-;_-[$€]* &quot;-&quot;??_-;_-@_-"/>
    <numFmt numFmtId="165" formatCode="_-* #,##0\ _p_t_a_-;\-* #,##0\ _p_t_a_-;_-* &quot;-&quot;\ _p_t_a_-;_-@_-"/>
    <numFmt numFmtId="166" formatCode="_-* #,##0.00\ _p_t_a_-;\-* #,##0.00\ _p_t_a_-;_-* &quot;-&quot;??\ _p_t_a_-;_-@_-"/>
    <numFmt numFmtId="167" formatCode="_-* #,##0\ &quot;pta&quot;_-;\-* #,##0\ &quot;pta&quot;_-;_-* &quot;-&quot;\ &quot;pta&quot;_-;_-@_-"/>
    <numFmt numFmtId="168" formatCode="_-* #,##0.00\ &quot;pta&quot;_-;\-* #,##0.00\ &quot;pta&quot;_-;_-* &quot;-&quot;??\ &quot;pta&quot;_-;_-@_-"/>
    <numFmt numFmtId="169" formatCode="0.000"/>
    <numFmt numFmtId="170" formatCode="0.0000"/>
    <numFmt numFmtId="171" formatCode="0.E+00"/>
    <numFmt numFmtId="172" formatCode="0.0"/>
    <numFmt numFmtId="173" formatCode="#,##0_ ;\-#,##0\ "/>
    <numFmt numFmtId="174" formatCode="#,##0.00_ ;\-#,##0.00\ "/>
    <numFmt numFmtId="175" formatCode="#,##0.00000_ ;\-#,##0.00000\ "/>
    <numFmt numFmtId="176" formatCode="#,##0.0_ ;\-#,##0.0\ "/>
    <numFmt numFmtId="177" formatCode="0.0E+00"/>
    <numFmt numFmtId="178" formatCode="0.00000"/>
    <numFmt numFmtId="179" formatCode="#,##0.000_ ;\-#,##0.000\ "/>
    <numFmt numFmtId="180" formatCode="#,##0.000000_ ;\-#,##0.000000\ "/>
  </numFmts>
  <fonts count="1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b/>
      <i/>
      <sz val="10"/>
      <color theme="1" tint="0.499984740745262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i/>
      <sz val="10"/>
      <color rgb="FFFF0000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0"/>
      <color theme="1" tint="0.499984740745262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theme="6" tint="-0.249977111117893"/>
      <name val="Calibri"/>
      <family val="2"/>
      <scheme val="minor"/>
    </font>
    <font>
      <b/>
      <i/>
      <sz val="10"/>
      <color theme="4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B0F0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C0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i/>
      <sz val="10"/>
      <color rgb="FFFF0000"/>
      <name val="Cambria"/>
      <family val="1"/>
      <scheme val="major"/>
    </font>
    <font>
      <i/>
      <vertAlign val="superscript"/>
      <sz val="10"/>
      <color rgb="FFFF000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color theme="0" tint="-0.499984740745262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i/>
      <vertAlign val="subscript"/>
      <sz val="10"/>
      <color indexed="8"/>
      <name val="Calibri"/>
      <family val="2"/>
      <scheme val="minor"/>
    </font>
    <font>
      <sz val="10"/>
      <color indexed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60"/>
      <name val="Calibri"/>
      <family val="2"/>
      <scheme val="minor"/>
    </font>
    <font>
      <sz val="10"/>
      <color indexed="52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color indexed="17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60"/>
      <name val="Calibri"/>
      <family val="2"/>
      <scheme val="minor"/>
    </font>
    <font>
      <i/>
      <sz val="10"/>
      <color indexed="14"/>
      <name val="Calibri"/>
      <family val="2"/>
      <scheme val="minor"/>
    </font>
    <font>
      <i/>
      <sz val="10"/>
      <color indexed="52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i/>
      <sz val="10"/>
      <color theme="7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3" tint="-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FF0066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9966"/>
      <name val="Calibri"/>
      <family val="2"/>
      <scheme val="minor"/>
    </font>
    <font>
      <i/>
      <sz val="10"/>
      <color rgb="FFFF9966"/>
      <name val="Calibri"/>
      <family val="2"/>
      <scheme val="minor"/>
    </font>
    <font>
      <b/>
      <i/>
      <sz val="10"/>
      <color theme="9" tint="-0.249977111117893"/>
      <name val="Symbol"/>
      <family val="1"/>
      <charset val="2"/>
    </font>
    <font>
      <sz val="9"/>
      <color indexed="8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vertAlign val="subscript"/>
      <sz val="10"/>
      <color theme="9" tint="-0.249977111117893"/>
      <name val="Calibri"/>
      <family val="2"/>
      <scheme val="minor"/>
    </font>
    <font>
      <b/>
      <i/>
      <vertAlign val="superscript"/>
      <sz val="10"/>
      <color theme="9" tint="-0.249977111117893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i/>
      <sz val="10"/>
      <color rgb="FF7030A0"/>
      <name val="Calibri"/>
      <family val="2"/>
      <scheme val="minor"/>
    </font>
    <font>
      <b/>
      <sz val="11"/>
      <color rgb="FF7030A0"/>
      <name val="Cambria"/>
      <family val="1"/>
      <scheme val="major"/>
    </font>
    <font>
      <b/>
      <sz val="10"/>
      <color rgb="FFFFC000"/>
      <name val="Calibri"/>
      <family val="2"/>
      <scheme val="minor"/>
    </font>
    <font>
      <b/>
      <i/>
      <sz val="10"/>
      <color theme="5" tint="-0.249977111117893"/>
      <name val="Symbol"/>
      <family val="1"/>
      <charset val="2"/>
    </font>
    <font>
      <b/>
      <i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9"/>
      <name val="Arial"/>
      <family val="2"/>
    </font>
    <font>
      <vertAlign val="subscript"/>
      <sz val="9"/>
      <name val="Arial"/>
      <family val="2"/>
    </font>
    <font>
      <sz val="9"/>
      <name val="Arial"/>
      <family val="2"/>
    </font>
    <font>
      <b/>
      <i/>
      <sz val="10"/>
      <color theme="6" tint="-0.499984740745262"/>
      <name val="Calibri"/>
      <family val="2"/>
      <scheme val="minor"/>
    </font>
    <font>
      <b/>
      <sz val="11"/>
      <color theme="6" tint="-0.499984740745262"/>
      <name val="Cambria"/>
      <family val="1"/>
      <scheme val="major"/>
    </font>
    <font>
      <i/>
      <sz val="10"/>
      <name val="Arial"/>
      <family val="2"/>
    </font>
    <font>
      <i/>
      <sz val="11"/>
      <color rgb="FFFF0000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rgb="FF7030A0"/>
      <name val="Cambria"/>
      <family val="1"/>
      <scheme val="major"/>
    </font>
    <font>
      <b/>
      <i/>
      <sz val="10"/>
      <color rgb="FFFF0000"/>
      <name val="Cambria"/>
      <family val="1"/>
      <scheme val="major"/>
    </font>
    <font>
      <b/>
      <i/>
      <sz val="10"/>
      <color theme="3" tint="0.39997558519241921"/>
      <name val="Calibri"/>
      <family val="2"/>
      <scheme val="minor"/>
    </font>
    <font>
      <i/>
      <u/>
      <sz val="10"/>
      <name val="Arial"/>
      <family val="2"/>
    </font>
    <font>
      <b/>
      <i/>
      <u/>
      <sz val="9"/>
      <color indexed="81"/>
      <name val="Tahoma"/>
      <family val="2"/>
    </font>
    <font>
      <u/>
      <sz val="10"/>
      <name val="Arial"/>
      <family val="2"/>
    </font>
    <font>
      <b/>
      <vertAlign val="subscript"/>
      <sz val="11"/>
      <name val="Cambria"/>
      <family val="1"/>
      <scheme val="major"/>
    </font>
    <font>
      <sz val="10"/>
      <color rgb="FFC0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6" tint="-0.249977111117893"/>
      <name val="Arial"/>
      <family val="2"/>
    </font>
    <font>
      <b/>
      <sz val="10"/>
      <color theme="1" tint="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i/>
      <u/>
      <sz val="10"/>
      <color theme="7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1"/>
      <color rgb="FF00B050"/>
      <name val="Cambria"/>
      <family val="1"/>
      <scheme val="major"/>
    </font>
    <font>
      <b/>
      <i/>
      <sz val="10"/>
      <color rgb="FF00B0F0"/>
      <name val="Calibri"/>
      <family val="2"/>
      <scheme val="minor"/>
    </font>
    <font>
      <u val="singleAccounting"/>
      <sz val="10"/>
      <name val="Arial"/>
      <family val="2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1D3E9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0000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theme="0" tint="-0.34998626667073579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/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164" fontId="0" fillId="0" borderId="0"/>
    <xf numFmtId="164" fontId="3" fillId="0" borderId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" fillId="0" borderId="0"/>
    <xf numFmtId="164" fontId="1" fillId="0" borderId="0"/>
    <xf numFmtId="164" fontId="3" fillId="0" borderId="0" applyFont="0" applyFill="0" applyBorder="0" applyAlignment="0" applyProtection="0"/>
    <xf numFmtId="164" fontId="1" fillId="0" borderId="0"/>
    <xf numFmtId="9" fontId="19" fillId="0" borderId="0" applyFont="0" applyFill="0" applyBorder="0" applyAlignment="0" applyProtection="0"/>
  </cellStyleXfs>
  <cellXfs count="807">
    <xf numFmtId="164" fontId="0" fillId="0" borderId="0" xfId="0"/>
    <xf numFmtId="164" fontId="0" fillId="0" borderId="0" xfId="0" applyAlignment="1">
      <alignment horizontal="center"/>
    </xf>
    <xf numFmtId="164" fontId="7" fillId="0" borderId="0" xfId="0" applyFont="1"/>
    <xf numFmtId="164" fontId="5" fillId="3" borderId="1" xfId="0" applyFont="1" applyFill="1" applyBorder="1" applyAlignment="1">
      <alignment horizontal="center" vertical="center"/>
    </xf>
    <xf numFmtId="164" fontId="5" fillId="0" borderId="0" xfId="0" applyFont="1" applyAlignment="1">
      <alignment horizontal="center" vertical="center"/>
    </xf>
    <xf numFmtId="164" fontId="8" fillId="0" borderId="0" xfId="0" applyFont="1" applyAlignment="1">
      <alignment horizontal="center" vertical="center"/>
    </xf>
    <xf numFmtId="164" fontId="14" fillId="0" borderId="0" xfId="1" applyFont="1" applyAlignment="1">
      <alignment horizontal="center"/>
    </xf>
    <xf numFmtId="164" fontId="10" fillId="0" borderId="0" xfId="1" applyFont="1" applyAlignment="1">
      <alignment horizontal="center"/>
    </xf>
    <xf numFmtId="164" fontId="3" fillId="0" borderId="0" xfId="1" applyAlignment="1">
      <alignment horizontal="center"/>
    </xf>
    <xf numFmtId="11" fontId="3" fillId="0" borderId="0" xfId="1" applyNumberFormat="1" applyAlignment="1">
      <alignment horizontal="center"/>
    </xf>
    <xf numFmtId="164" fontId="3" fillId="0" borderId="0" xfId="1"/>
    <xf numFmtId="164" fontId="10" fillId="0" borderId="0" xfId="1" applyFont="1" applyAlignment="1">
      <alignment horizontal="center" vertical="center"/>
    </xf>
    <xf numFmtId="164" fontId="3" fillId="0" borderId="0" xfId="1" applyAlignment="1">
      <alignment horizontal="center" vertical="center"/>
    </xf>
    <xf numFmtId="164" fontId="9" fillId="0" borderId="0" xfId="0" applyFont="1"/>
    <xf numFmtId="2" fontId="22" fillId="0" borderId="0" xfId="1" applyNumberFormat="1" applyFont="1" applyAlignment="1">
      <alignment horizontal="center"/>
    </xf>
    <xf numFmtId="2" fontId="22" fillId="0" borderId="1" xfId="1" applyNumberFormat="1" applyFont="1" applyBorder="1" applyAlignment="1">
      <alignment horizontal="center"/>
    </xf>
    <xf numFmtId="164" fontId="20" fillId="0" borderId="3" xfId="0" applyFont="1" applyBorder="1" applyAlignment="1">
      <alignment horizontal="center" vertical="center"/>
    </xf>
    <xf numFmtId="164" fontId="20" fillId="0" borderId="0" xfId="0" applyFont="1" applyAlignment="1">
      <alignment horizontal="center" vertical="center"/>
    </xf>
    <xf numFmtId="2" fontId="22" fillId="0" borderId="4" xfId="1" applyNumberFormat="1" applyFont="1" applyBorder="1" applyAlignment="1">
      <alignment horizontal="center"/>
    </xf>
    <xf numFmtId="2" fontId="22" fillId="0" borderId="15" xfId="1" applyNumberFormat="1" applyFont="1" applyBorder="1" applyAlignment="1">
      <alignment horizontal="center"/>
    </xf>
    <xf numFmtId="164" fontId="26" fillId="0" borderId="0" xfId="0" applyFont="1" applyAlignment="1">
      <alignment vertical="center"/>
    </xf>
    <xf numFmtId="164" fontId="20" fillId="0" borderId="6" xfId="0" applyFont="1" applyBorder="1" applyAlignment="1">
      <alignment horizontal="center" vertical="center"/>
    </xf>
    <xf numFmtId="164" fontId="22" fillId="0" borderId="0" xfId="0" applyFont="1" applyAlignment="1">
      <alignment horizontal="center" vertical="center"/>
    </xf>
    <xf numFmtId="164" fontId="22" fillId="0" borderId="1" xfId="0" applyFont="1" applyBorder="1" applyAlignment="1">
      <alignment horizontal="center" vertical="center"/>
    </xf>
    <xf numFmtId="164" fontId="19" fillId="0" borderId="0" xfId="0" applyFont="1"/>
    <xf numFmtId="164" fontId="29" fillId="7" borderId="9" xfId="0" applyFont="1" applyFill="1" applyBorder="1" applyAlignment="1">
      <alignment horizontal="center" vertical="center"/>
    </xf>
    <xf numFmtId="164" fontId="30" fillId="0" borderId="8" xfId="0" applyFont="1" applyBorder="1"/>
    <xf numFmtId="164" fontId="29" fillId="7" borderId="7" xfId="0" applyFont="1" applyFill="1" applyBorder="1" applyAlignment="1">
      <alignment horizontal="center" vertical="center"/>
    </xf>
    <xf numFmtId="164" fontId="31" fillId="0" borderId="0" xfId="0" applyFont="1"/>
    <xf numFmtId="164" fontId="32" fillId="0" borderId="0" xfId="0" applyFont="1" applyAlignment="1">
      <alignment horizontal="center" vertical="center"/>
    </xf>
    <xf numFmtId="164" fontId="20" fillId="2" borderId="3" xfId="0" applyFont="1" applyFill="1" applyBorder="1" applyAlignment="1">
      <alignment horizontal="center" vertical="center"/>
    </xf>
    <xf numFmtId="164" fontId="20" fillId="2" borderId="0" xfId="0" applyFont="1" applyFill="1" applyAlignment="1">
      <alignment horizontal="center" vertical="center"/>
    </xf>
    <xf numFmtId="164" fontId="29" fillId="0" borderId="9" xfId="0" applyFont="1" applyBorder="1" applyAlignment="1">
      <alignment horizontal="center" vertical="center"/>
    </xf>
    <xf numFmtId="164" fontId="29" fillId="0" borderId="7" xfId="0" applyFont="1" applyBorder="1" applyAlignment="1">
      <alignment horizontal="center" vertical="center"/>
    </xf>
    <xf numFmtId="164" fontId="22" fillId="0" borderId="2" xfId="0" applyFont="1" applyBorder="1" applyAlignment="1">
      <alignment horizontal="center" vertical="center"/>
    </xf>
    <xf numFmtId="164" fontId="31" fillId="0" borderId="10" xfId="0" applyFont="1" applyBorder="1" applyAlignment="1">
      <alignment horizontal="center"/>
    </xf>
    <xf numFmtId="164" fontId="31" fillId="0" borderId="1" xfId="0" applyFont="1" applyBorder="1" applyAlignment="1">
      <alignment horizontal="center"/>
    </xf>
    <xf numFmtId="164" fontId="31" fillId="0" borderId="9" xfId="0" applyFont="1" applyBorder="1" applyAlignment="1">
      <alignment horizontal="center"/>
    </xf>
    <xf numFmtId="164" fontId="31" fillId="0" borderId="2" xfId="0" applyFont="1" applyBorder="1" applyAlignment="1">
      <alignment horizontal="center"/>
    </xf>
    <xf numFmtId="164" fontId="31" fillId="0" borderId="5" xfId="0" applyFont="1" applyBorder="1" applyAlignment="1">
      <alignment horizontal="center"/>
    </xf>
    <xf numFmtId="164" fontId="31" fillId="0" borderId="0" xfId="0" applyFont="1" applyAlignment="1">
      <alignment horizontal="center"/>
    </xf>
    <xf numFmtId="164" fontId="31" fillId="0" borderId="11" xfId="0" applyFont="1" applyBorder="1" applyAlignment="1">
      <alignment horizontal="center"/>
    </xf>
    <xf numFmtId="11" fontId="36" fillId="0" borderId="11" xfId="0" applyNumberFormat="1" applyFont="1" applyBorder="1" applyAlignment="1">
      <alignment horizontal="center"/>
    </xf>
    <xf numFmtId="11" fontId="36" fillId="0" borderId="0" xfId="0" applyNumberFormat="1" applyFont="1" applyAlignment="1">
      <alignment horizontal="center"/>
    </xf>
    <xf numFmtId="11" fontId="36" fillId="0" borderId="4" xfId="0" applyNumberFormat="1" applyFont="1" applyBorder="1" applyAlignment="1">
      <alignment horizontal="center"/>
    </xf>
    <xf numFmtId="164" fontId="21" fillId="0" borderId="0" xfId="0" applyFont="1" applyAlignment="1">
      <alignment horizontal="right" vertical="center"/>
    </xf>
    <xf numFmtId="164" fontId="37" fillId="0" borderId="11" xfId="0" applyFont="1" applyBorder="1" applyAlignment="1">
      <alignment horizontal="center"/>
    </xf>
    <xf numFmtId="164" fontId="31" fillId="0" borderId="11" xfId="0" applyFont="1" applyBorder="1"/>
    <xf numFmtId="11" fontId="36" fillId="0" borderId="10" xfId="0" applyNumberFormat="1" applyFont="1" applyBorder="1" applyAlignment="1">
      <alignment horizontal="center"/>
    </xf>
    <xf numFmtId="11" fontId="36" fillId="0" borderId="1" xfId="0" applyNumberFormat="1" applyFont="1" applyBorder="1" applyAlignment="1">
      <alignment horizontal="center"/>
    </xf>
    <xf numFmtId="11" fontId="36" fillId="0" borderId="15" xfId="0" applyNumberFormat="1" applyFont="1" applyBorder="1" applyAlignment="1">
      <alignment horizontal="center"/>
    </xf>
    <xf numFmtId="164" fontId="37" fillId="0" borderId="10" xfId="0" applyFont="1" applyBorder="1" applyAlignment="1">
      <alignment horizontal="center"/>
    </xf>
    <xf numFmtId="164" fontId="6" fillId="0" borderId="0" xfId="0" applyFont="1" applyAlignment="1">
      <alignment horizontal="center" vertical="center"/>
    </xf>
    <xf numFmtId="164" fontId="38" fillId="0" borderId="0" xfId="0" applyFont="1" applyAlignment="1">
      <alignment horizontal="center" vertical="center"/>
    </xf>
    <xf numFmtId="164" fontId="39" fillId="0" borderId="0" xfId="0" applyFont="1" applyAlignment="1">
      <alignment horizontal="center" vertical="center"/>
    </xf>
    <xf numFmtId="164" fontId="40" fillId="0" borderId="0" xfId="0" applyFont="1" applyAlignment="1">
      <alignment horizontal="center" vertical="center"/>
    </xf>
    <xf numFmtId="164" fontId="41" fillId="8" borderId="26" xfId="0" applyFont="1" applyFill="1" applyBorder="1" applyAlignment="1">
      <alignment horizontal="center" vertical="center" wrapText="1"/>
    </xf>
    <xf numFmtId="164" fontId="41" fillId="0" borderId="26" xfId="0" applyFont="1" applyBorder="1" applyAlignment="1">
      <alignment horizontal="center" vertical="center" wrapText="1"/>
    </xf>
    <xf numFmtId="164" fontId="44" fillId="4" borderId="16" xfId="0" applyFont="1" applyFill="1" applyBorder="1" applyAlignment="1">
      <alignment horizontal="center" vertical="center"/>
    </xf>
    <xf numFmtId="164" fontId="44" fillId="4" borderId="14" xfId="0" applyFont="1" applyFill="1" applyBorder="1" applyAlignment="1">
      <alignment horizontal="center" vertical="center"/>
    </xf>
    <xf numFmtId="164" fontId="44" fillId="4" borderId="17" xfId="0" applyFont="1" applyFill="1" applyBorder="1" applyAlignment="1">
      <alignment horizontal="center" vertical="center"/>
    </xf>
    <xf numFmtId="164" fontId="44" fillId="4" borderId="18" xfId="0" applyFont="1" applyFill="1" applyBorder="1" applyAlignment="1">
      <alignment horizontal="center" vertical="center"/>
    </xf>
    <xf numFmtId="164" fontId="34" fillId="0" borderId="0" xfId="1" applyFont="1" applyAlignment="1">
      <alignment horizontal="center"/>
    </xf>
    <xf numFmtId="164" fontId="45" fillId="0" borderId="0" xfId="1" applyFont="1" applyAlignment="1">
      <alignment horizontal="center"/>
    </xf>
    <xf numFmtId="164" fontId="11" fillId="0" borderId="0" xfId="1" applyFont="1" applyAlignment="1">
      <alignment horizontal="center"/>
    </xf>
    <xf numFmtId="164" fontId="22" fillId="0" borderId="1" xfId="1" applyFont="1" applyBorder="1" applyAlignment="1">
      <alignment horizontal="center"/>
    </xf>
    <xf numFmtId="164" fontId="34" fillId="0" borderId="11" xfId="1" applyFont="1" applyBorder="1" applyAlignment="1">
      <alignment horizontal="center"/>
    </xf>
    <xf numFmtId="164" fontId="45" fillId="0" borderId="11" xfId="1" applyFont="1" applyBorder="1" applyAlignment="1">
      <alignment horizontal="center"/>
    </xf>
    <xf numFmtId="164" fontId="11" fillId="0" borderId="11" xfId="1" applyFont="1" applyBorder="1" applyAlignment="1">
      <alignment horizontal="center"/>
    </xf>
    <xf numFmtId="164" fontId="22" fillId="0" borderId="10" xfId="1" applyFont="1" applyBorder="1" applyAlignment="1">
      <alignment horizontal="center"/>
    </xf>
    <xf numFmtId="164" fontId="45" fillId="0" borderId="4" xfId="1" applyFont="1" applyBorder="1" applyAlignment="1">
      <alignment horizontal="center"/>
    </xf>
    <xf numFmtId="164" fontId="11" fillId="0" borderId="4" xfId="1" applyFont="1" applyBorder="1" applyAlignment="1">
      <alignment horizontal="center"/>
    </xf>
    <xf numFmtId="164" fontId="22" fillId="0" borderId="15" xfId="1" applyFont="1" applyBorder="1" applyAlignment="1">
      <alignment horizontal="center"/>
    </xf>
    <xf numFmtId="164" fontId="45" fillId="0" borderId="21" xfId="1" applyFont="1" applyBorder="1" applyAlignment="1">
      <alignment horizontal="center"/>
    </xf>
    <xf numFmtId="164" fontId="11" fillId="0" borderId="21" xfId="1" applyFont="1" applyBorder="1" applyAlignment="1">
      <alignment horizontal="center"/>
    </xf>
    <xf numFmtId="164" fontId="22" fillId="0" borderId="8" xfId="1" applyFont="1" applyBorder="1" applyAlignment="1">
      <alignment horizontal="center"/>
    </xf>
    <xf numFmtId="164" fontId="8" fillId="0" borderId="0" xfId="1" applyFont="1" applyAlignment="1">
      <alignment horizontal="center"/>
    </xf>
    <xf numFmtId="164" fontId="11" fillId="0" borderId="0" xfId="0" applyFont="1" applyAlignment="1">
      <alignment horizontal="center" vertical="center"/>
    </xf>
    <xf numFmtId="164" fontId="21" fillId="0" borderId="0" xfId="1" applyFont="1" applyAlignment="1">
      <alignment horizontal="center"/>
    </xf>
    <xf numFmtId="11" fontId="22" fillId="0" borderId="0" xfId="1" applyNumberFormat="1" applyFont="1" applyAlignment="1">
      <alignment horizontal="center"/>
    </xf>
    <xf numFmtId="164" fontId="22" fillId="0" borderId="0" xfId="1" applyFont="1" applyAlignment="1">
      <alignment horizontal="center"/>
    </xf>
    <xf numFmtId="164" fontId="22" fillId="0" borderId="2" xfId="1" applyFont="1" applyBorder="1" applyAlignment="1">
      <alignment horizontal="center"/>
    </xf>
    <xf numFmtId="164" fontId="24" fillId="0" borderId="0" xfId="1" applyFont="1" applyAlignment="1">
      <alignment horizontal="center"/>
    </xf>
    <xf numFmtId="164" fontId="25" fillId="0" borderId="0" xfId="1" applyFont="1" applyAlignment="1">
      <alignment horizontal="center"/>
    </xf>
    <xf numFmtId="164" fontId="34" fillId="0" borderId="23" xfId="1" applyFont="1" applyBorder="1" applyAlignment="1">
      <alignment horizontal="center"/>
    </xf>
    <xf numFmtId="164" fontId="22" fillId="0" borderId="22" xfId="1" applyFont="1" applyBorder="1" applyAlignment="1">
      <alignment horizontal="center"/>
    </xf>
    <xf numFmtId="164" fontId="22" fillId="0" borderId="0" xfId="0" applyFont="1" applyAlignment="1">
      <alignment vertical="center"/>
    </xf>
    <xf numFmtId="164" fontId="3" fillId="0" borderId="0" xfId="0" applyFont="1" applyAlignment="1">
      <alignment horizontal="center" vertical="center"/>
    </xf>
    <xf numFmtId="164" fontId="10" fillId="0" borderId="0" xfId="0" applyFont="1" applyAlignment="1">
      <alignment horizontal="center" vertical="center"/>
    </xf>
    <xf numFmtId="164" fontId="48" fillId="0" borderId="0" xfId="0" applyFont="1" applyAlignment="1">
      <alignment horizontal="center" vertical="center"/>
    </xf>
    <xf numFmtId="164" fontId="0" fillId="0" borderId="0" xfId="0" applyAlignment="1">
      <alignment horizontal="center" vertical="center"/>
    </xf>
    <xf numFmtId="164" fontId="32" fillId="0" borderId="3" xfId="0" applyFont="1" applyBorder="1" applyAlignment="1">
      <alignment horizontal="center" vertical="center"/>
    </xf>
    <xf numFmtId="164" fontId="0" fillId="0" borderId="2" xfId="0" applyBorder="1" applyAlignment="1">
      <alignment horizontal="center" vertical="center"/>
    </xf>
    <xf numFmtId="164" fontId="53" fillId="0" borderId="2" xfId="0" applyFont="1" applyBorder="1" applyAlignment="1">
      <alignment horizontal="center" vertical="center"/>
    </xf>
    <xf numFmtId="164" fontId="51" fillId="0" borderId="2" xfId="0" applyFont="1" applyBorder="1" applyAlignment="1">
      <alignment horizontal="center" vertical="center"/>
    </xf>
    <xf numFmtId="164" fontId="32" fillId="0" borderId="2" xfId="0" applyFont="1" applyBorder="1" applyAlignment="1">
      <alignment horizontal="center" vertical="center"/>
    </xf>
    <xf numFmtId="164" fontId="55" fillId="0" borderId="2" xfId="0" applyFont="1" applyBorder="1" applyAlignment="1">
      <alignment horizontal="center" vertical="center"/>
    </xf>
    <xf numFmtId="164" fontId="22" fillId="0" borderId="22" xfId="0" applyFont="1" applyBorder="1" applyAlignment="1">
      <alignment horizontal="center" vertical="center"/>
    </xf>
    <xf numFmtId="164" fontId="26" fillId="0" borderId="0" xfId="0" applyFont="1" applyAlignment="1">
      <alignment horizontal="center" vertical="center"/>
    </xf>
    <xf numFmtId="164" fontId="34" fillId="0" borderId="34" xfId="0" applyFont="1" applyBorder="1" applyAlignment="1">
      <alignment horizontal="center"/>
    </xf>
    <xf numFmtId="164" fontId="34" fillId="0" borderId="0" xfId="0" applyFont="1" applyAlignment="1">
      <alignment horizontal="center"/>
    </xf>
    <xf numFmtId="164" fontId="23" fillId="0" borderId="0" xfId="0" applyFont="1" applyAlignment="1">
      <alignment horizontal="center"/>
    </xf>
    <xf numFmtId="164" fontId="34" fillId="0" borderId="39" xfId="0" applyFont="1" applyBorder="1" applyAlignment="1">
      <alignment horizontal="center"/>
    </xf>
    <xf numFmtId="164" fontId="31" fillId="0" borderId="0" xfId="0" applyFont="1" applyAlignment="1">
      <alignment horizontal="center" vertical="center"/>
    </xf>
    <xf numFmtId="164" fontId="23" fillId="0" borderId="9" xfId="0" applyFont="1" applyBorder="1" applyAlignment="1">
      <alignment horizontal="center" vertical="center"/>
    </xf>
    <xf numFmtId="164" fontId="57" fillId="0" borderId="2" xfId="0" applyFont="1" applyBorder="1" applyAlignment="1">
      <alignment horizontal="center" vertical="center"/>
    </xf>
    <xf numFmtId="164" fontId="58" fillId="0" borderId="2" xfId="0" applyFont="1" applyBorder="1" applyAlignment="1">
      <alignment horizontal="center" vertical="center"/>
    </xf>
    <xf numFmtId="164" fontId="59" fillId="0" borderId="2" xfId="0" applyFont="1" applyBorder="1" applyAlignment="1">
      <alignment horizontal="center" vertical="center"/>
    </xf>
    <xf numFmtId="164" fontId="60" fillId="0" borderId="2" xfId="0" applyFont="1" applyBorder="1" applyAlignment="1">
      <alignment horizontal="center" vertical="center"/>
    </xf>
    <xf numFmtId="164" fontId="61" fillId="0" borderId="2" xfId="0" applyFont="1" applyBorder="1" applyAlignment="1">
      <alignment horizontal="center" vertical="center"/>
    </xf>
    <xf numFmtId="164" fontId="62" fillId="0" borderId="5" xfId="0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64" fontId="34" fillId="4" borderId="9" xfId="1" applyFont="1" applyFill="1" applyBorder="1" applyAlignment="1">
      <alignment horizontal="center"/>
    </xf>
    <xf numFmtId="164" fontId="34" fillId="4" borderId="2" xfId="1" applyFont="1" applyFill="1" applyBorder="1" applyAlignment="1">
      <alignment horizontal="center"/>
    </xf>
    <xf numFmtId="164" fontId="34" fillId="4" borderId="5" xfId="1" applyFont="1" applyFill="1" applyBorder="1" applyAlignment="1">
      <alignment horizontal="center"/>
    </xf>
    <xf numFmtId="2" fontId="63" fillId="0" borderId="2" xfId="0" applyNumberFormat="1" applyFont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164" fontId="22" fillId="10" borderId="1" xfId="0" applyFont="1" applyFill="1" applyBorder="1" applyAlignment="1">
      <alignment horizontal="center" vertical="center"/>
    </xf>
    <xf numFmtId="164" fontId="22" fillId="10" borderId="2" xfId="0" applyFont="1" applyFill="1" applyBorder="1" applyAlignment="1">
      <alignment horizontal="center" vertical="center"/>
    </xf>
    <xf numFmtId="164" fontId="0" fillId="10" borderId="2" xfId="0" applyFill="1" applyBorder="1" applyAlignment="1">
      <alignment horizontal="center" vertical="center"/>
    </xf>
    <xf numFmtId="164" fontId="34" fillId="4" borderId="7" xfId="1" applyFont="1" applyFill="1" applyBorder="1" applyAlignment="1">
      <alignment horizontal="center"/>
    </xf>
    <xf numFmtId="2" fontId="31" fillId="0" borderId="11" xfId="0" applyNumberFormat="1" applyFont="1" applyBorder="1" applyAlignment="1">
      <alignment horizontal="center" vertical="center"/>
    </xf>
    <xf numFmtId="2" fontId="31" fillId="0" borderId="10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2" fontId="54" fillId="0" borderId="0" xfId="0" applyNumberFormat="1" applyFont="1" applyAlignment="1">
      <alignment horizontal="center" vertical="center"/>
    </xf>
    <xf numFmtId="2" fontId="51" fillId="0" borderId="0" xfId="0" applyNumberFormat="1" applyFont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8" xfId="0" applyNumberFormat="1" applyFont="1" applyBorder="1" applyAlignment="1">
      <alignment horizontal="center" vertical="center"/>
    </xf>
    <xf numFmtId="2" fontId="31" fillId="0" borderId="4" xfId="0" applyNumberFormat="1" applyFont="1" applyBorder="1" applyAlignment="1">
      <alignment horizontal="center" vertical="center"/>
    </xf>
    <xf numFmtId="2" fontId="53" fillId="0" borderId="4" xfId="0" applyNumberFormat="1" applyFont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2" fontId="64" fillId="0" borderId="2" xfId="0" applyNumberFormat="1" applyFont="1" applyBorder="1" applyAlignment="1">
      <alignment horizontal="center" vertical="center"/>
    </xf>
    <xf numFmtId="164" fontId="30" fillId="0" borderId="0" xfId="0" applyFont="1"/>
    <xf numFmtId="164" fontId="21" fillId="7" borderId="9" xfId="1" applyFont="1" applyFill="1" applyBorder="1" applyAlignment="1">
      <alignment horizontal="center"/>
    </xf>
    <xf numFmtId="164" fontId="21" fillId="7" borderId="2" xfId="1" applyFont="1" applyFill="1" applyBorder="1" applyAlignment="1">
      <alignment horizontal="center"/>
    </xf>
    <xf numFmtId="164" fontId="24" fillId="7" borderId="2" xfId="1" applyFont="1" applyFill="1" applyBorder="1" applyAlignment="1">
      <alignment horizontal="center"/>
    </xf>
    <xf numFmtId="164" fontId="25" fillId="7" borderId="2" xfId="1" applyFont="1" applyFill="1" applyBorder="1" applyAlignment="1">
      <alignment horizontal="center"/>
    </xf>
    <xf numFmtId="164" fontId="25" fillId="7" borderId="5" xfId="1" applyFont="1" applyFill="1" applyBorder="1" applyAlignment="1">
      <alignment horizontal="center"/>
    </xf>
    <xf numFmtId="164" fontId="65" fillId="0" borderId="25" xfId="0" applyFont="1" applyBorder="1" applyAlignment="1">
      <alignment horizontal="center" vertical="center"/>
    </xf>
    <xf numFmtId="164" fontId="66" fillId="0" borderId="21" xfId="0" applyFont="1" applyBorder="1" applyAlignment="1">
      <alignment horizontal="center" vertical="center"/>
    </xf>
    <xf numFmtId="164" fontId="67" fillId="0" borderId="9" xfId="0" applyFont="1" applyBorder="1" applyAlignment="1">
      <alignment horizontal="center" vertical="center"/>
    </xf>
    <xf numFmtId="169" fontId="22" fillId="0" borderId="0" xfId="1" applyNumberFormat="1" applyFont="1" applyAlignment="1">
      <alignment horizontal="center"/>
    </xf>
    <xf numFmtId="164" fontId="11" fillId="6" borderId="24" xfId="1" applyFont="1" applyFill="1" applyBorder="1" applyAlignment="1">
      <alignment horizontal="center"/>
    </xf>
    <xf numFmtId="164" fontId="11" fillId="6" borderId="24" xfId="1" applyFont="1" applyFill="1" applyBorder="1" applyAlignment="1">
      <alignment horizontal="center" vertical="center"/>
    </xf>
    <xf numFmtId="11" fontId="3" fillId="0" borderId="0" xfId="1" applyNumberFormat="1" applyAlignment="1">
      <alignment horizontal="center" vertical="center"/>
    </xf>
    <xf numFmtId="164" fontId="44" fillId="0" borderId="0" xfId="0" applyFont="1" applyAlignment="1">
      <alignment horizontal="center" vertical="center"/>
    </xf>
    <xf numFmtId="11" fontId="22" fillId="0" borderId="0" xfId="0" applyNumberFormat="1" applyFont="1" applyAlignment="1">
      <alignment horizontal="center" vertical="center"/>
    </xf>
    <xf numFmtId="164" fontId="31" fillId="2" borderId="1" xfId="0" applyFont="1" applyFill="1" applyBorder="1" applyAlignment="1">
      <alignment horizontal="center"/>
    </xf>
    <xf numFmtId="164" fontId="31" fillId="2" borderId="2" xfId="0" applyFont="1" applyFill="1" applyBorder="1" applyAlignment="1">
      <alignment horizontal="center"/>
    </xf>
    <xf numFmtId="164" fontId="31" fillId="2" borderId="2" xfId="0" applyFont="1" applyFill="1" applyBorder="1" applyAlignment="1">
      <alignment horizontal="center" vertical="center"/>
    </xf>
    <xf numFmtId="164" fontId="31" fillId="2" borderId="3" xfId="0" applyFont="1" applyFill="1" applyBorder="1" applyAlignment="1">
      <alignment horizontal="center" vertical="center"/>
    </xf>
    <xf numFmtId="164" fontId="20" fillId="11" borderId="0" xfId="0" applyFont="1" applyFill="1" applyAlignment="1">
      <alignment horizontal="center" vertical="center"/>
    </xf>
    <xf numFmtId="164" fontId="31" fillId="11" borderId="1" xfId="0" applyFont="1" applyFill="1" applyBorder="1" applyAlignment="1">
      <alignment horizontal="center"/>
    </xf>
    <xf numFmtId="164" fontId="31" fillId="11" borderId="2" xfId="0" applyFont="1" applyFill="1" applyBorder="1" applyAlignment="1">
      <alignment horizontal="center"/>
    </xf>
    <xf numFmtId="164" fontId="21" fillId="0" borderId="4" xfId="1" applyFont="1" applyBorder="1" applyAlignment="1">
      <alignment horizontal="center"/>
    </xf>
    <xf numFmtId="11" fontId="22" fillId="0" borderId="4" xfId="1" applyNumberFormat="1" applyFont="1" applyBorder="1" applyAlignment="1">
      <alignment horizontal="center"/>
    </xf>
    <xf numFmtId="164" fontId="22" fillId="0" borderId="5" xfId="1" applyFont="1" applyBorder="1" applyAlignment="1">
      <alignment horizontal="center"/>
    </xf>
    <xf numFmtId="164" fontId="34" fillId="0" borderId="4" xfId="1" applyFont="1" applyBorder="1" applyAlignment="1">
      <alignment horizontal="center"/>
    </xf>
    <xf numFmtId="164" fontId="22" fillId="0" borderId="9" xfId="0" applyFont="1" applyBorder="1" applyAlignment="1">
      <alignment horizontal="center" vertical="center"/>
    </xf>
    <xf numFmtId="164" fontId="43" fillId="0" borderId="5" xfId="0" applyFont="1" applyBorder="1" applyAlignment="1" applyProtection="1">
      <alignment horizontal="center" vertical="center" textRotation="90" shrinkToFit="1"/>
      <protection locked="0"/>
    </xf>
    <xf numFmtId="164" fontId="43" fillId="0" borderId="15" xfId="0" applyFont="1" applyBorder="1" applyAlignment="1" applyProtection="1">
      <alignment horizontal="center" vertical="center" textRotation="90" shrinkToFit="1"/>
      <protection locked="0"/>
    </xf>
    <xf numFmtId="164" fontId="35" fillId="3" borderId="13" xfId="0" applyFont="1" applyFill="1" applyBorder="1" applyAlignment="1">
      <alignment horizontal="center" vertical="center"/>
    </xf>
    <xf numFmtId="164" fontId="65" fillId="0" borderId="8" xfId="0" applyFont="1" applyBorder="1" applyAlignment="1">
      <alignment horizontal="center" vertical="center"/>
    </xf>
    <xf numFmtId="11" fontId="22" fillId="2" borderId="0" xfId="0" applyNumberFormat="1" applyFont="1" applyFill="1" applyAlignment="1">
      <alignment horizontal="center" vertical="center"/>
    </xf>
    <xf numFmtId="11" fontId="22" fillId="2" borderId="1" xfId="0" applyNumberFormat="1" applyFont="1" applyFill="1" applyBorder="1" applyAlignment="1">
      <alignment horizontal="center" vertical="center"/>
    </xf>
    <xf numFmtId="11" fontId="28" fillId="2" borderId="0" xfId="0" applyNumberFormat="1" applyFont="1" applyFill="1" applyAlignment="1">
      <alignment horizontal="center" vertical="center"/>
    </xf>
    <xf numFmtId="11" fontId="28" fillId="2" borderId="1" xfId="0" applyNumberFormat="1" applyFont="1" applyFill="1" applyBorder="1" applyAlignment="1">
      <alignment horizontal="center" vertical="center"/>
    </xf>
    <xf numFmtId="169" fontId="22" fillId="0" borderId="11" xfId="1" applyNumberFormat="1" applyFont="1" applyBorder="1" applyAlignment="1">
      <alignment horizontal="center"/>
    </xf>
    <xf numFmtId="164" fontId="21" fillId="0" borderId="3" xfId="1" applyFont="1" applyBorder="1" applyAlignment="1">
      <alignment horizontal="center"/>
    </xf>
    <xf numFmtId="164" fontId="34" fillId="4" borderId="25" xfId="1" applyFont="1" applyFill="1" applyBorder="1" applyAlignment="1">
      <alignment horizontal="center"/>
    </xf>
    <xf numFmtId="164" fontId="34" fillId="4" borderId="21" xfId="1" applyFont="1" applyFill="1" applyBorder="1" applyAlignment="1">
      <alignment horizontal="center"/>
    </xf>
    <xf numFmtId="164" fontId="34" fillId="4" borderId="8" xfId="1" applyFont="1" applyFill="1" applyBorder="1" applyAlignment="1">
      <alignment horizontal="center"/>
    </xf>
    <xf numFmtId="164" fontId="44" fillId="4" borderId="41" xfId="0" applyFont="1" applyFill="1" applyBorder="1" applyAlignment="1">
      <alignment horizontal="center" vertical="center"/>
    </xf>
    <xf numFmtId="2" fontId="68" fillId="0" borderId="2" xfId="0" applyNumberFormat="1" applyFont="1" applyBorder="1" applyAlignment="1">
      <alignment horizontal="center" vertical="center"/>
    </xf>
    <xf numFmtId="2" fontId="69" fillId="0" borderId="2" xfId="0" applyNumberFormat="1" applyFont="1" applyBorder="1" applyAlignment="1">
      <alignment horizontal="center" vertical="center"/>
    </xf>
    <xf numFmtId="2" fontId="71" fillId="0" borderId="0" xfId="0" applyNumberFormat="1" applyFont="1" applyAlignment="1">
      <alignment horizontal="center" vertical="center"/>
    </xf>
    <xf numFmtId="164" fontId="21" fillId="7" borderId="5" xfId="1" applyFont="1" applyFill="1" applyBorder="1" applyAlignment="1">
      <alignment horizontal="center"/>
    </xf>
    <xf numFmtId="164" fontId="21" fillId="7" borderId="3" xfId="1" applyFont="1" applyFill="1" applyBorder="1" applyAlignment="1">
      <alignment horizontal="center"/>
    </xf>
    <xf numFmtId="11" fontId="37" fillId="0" borderId="0" xfId="0" applyNumberFormat="1" applyFont="1" applyAlignment="1">
      <alignment horizontal="center"/>
    </xf>
    <xf numFmtId="11" fontId="37" fillId="0" borderId="4" xfId="0" applyNumberFormat="1" applyFont="1" applyBorder="1" applyAlignment="1">
      <alignment horizontal="center"/>
    </xf>
    <xf numFmtId="11" fontId="37" fillId="0" borderId="15" xfId="0" applyNumberFormat="1" applyFont="1" applyBorder="1" applyAlignment="1">
      <alignment horizontal="center"/>
    </xf>
    <xf numFmtId="164" fontId="5" fillId="0" borderId="19" xfId="0" applyFont="1" applyBorder="1" applyAlignment="1">
      <alignment horizontal="center" vertical="center"/>
    </xf>
    <xf numFmtId="164" fontId="5" fillId="0" borderId="20" xfId="0" applyFont="1" applyBorder="1" applyAlignment="1">
      <alignment horizontal="center" vertical="center"/>
    </xf>
    <xf numFmtId="164" fontId="5" fillId="11" borderId="20" xfId="0" applyFont="1" applyFill="1" applyBorder="1" applyAlignment="1">
      <alignment horizontal="center" vertical="center"/>
    </xf>
    <xf numFmtId="164" fontId="5" fillId="2" borderId="20" xfId="0" applyFont="1" applyFill="1" applyBorder="1" applyAlignment="1">
      <alignment horizontal="center"/>
    </xf>
    <xf numFmtId="164" fontId="5" fillId="2" borderId="20" xfId="0" applyFont="1" applyFill="1" applyBorder="1" applyAlignment="1">
      <alignment horizontal="center" vertical="center"/>
    </xf>
    <xf numFmtId="164" fontId="6" fillId="0" borderId="46" xfId="0" applyFont="1" applyBorder="1" applyAlignment="1">
      <alignment horizontal="center" vertical="center"/>
    </xf>
    <xf numFmtId="11" fontId="73" fillId="0" borderId="19" xfId="0" applyNumberFormat="1" applyFont="1" applyBorder="1" applyAlignment="1">
      <alignment horizontal="center" vertical="center"/>
    </xf>
    <xf numFmtId="11" fontId="73" fillId="0" borderId="20" xfId="0" applyNumberFormat="1" applyFont="1" applyBorder="1" applyAlignment="1">
      <alignment horizontal="center" vertical="center"/>
    </xf>
    <xf numFmtId="11" fontId="73" fillId="11" borderId="20" xfId="0" applyNumberFormat="1" applyFont="1" applyFill="1" applyBorder="1" applyAlignment="1">
      <alignment horizontal="center" vertical="center"/>
    </xf>
    <xf numFmtId="11" fontId="73" fillId="2" borderId="20" xfId="0" applyNumberFormat="1" applyFont="1" applyFill="1" applyBorder="1" applyAlignment="1">
      <alignment horizontal="center" vertical="center"/>
    </xf>
    <xf numFmtId="164" fontId="74" fillId="0" borderId="19" xfId="0" applyFont="1" applyBorder="1" applyAlignment="1">
      <alignment horizontal="center" vertical="center"/>
    </xf>
    <xf numFmtId="164" fontId="74" fillId="0" borderId="20" xfId="0" applyFont="1" applyBorder="1" applyAlignment="1">
      <alignment horizontal="center" vertical="center"/>
    </xf>
    <xf numFmtId="164" fontId="74" fillId="11" borderId="20" xfId="0" applyFont="1" applyFill="1" applyBorder="1" applyAlignment="1">
      <alignment horizontal="center" vertical="center"/>
    </xf>
    <xf numFmtId="164" fontId="74" fillId="2" borderId="20" xfId="0" applyFont="1" applyFill="1" applyBorder="1" applyAlignment="1">
      <alignment horizontal="center" vertical="center"/>
    </xf>
    <xf numFmtId="164" fontId="31" fillId="0" borderId="12" xfId="0" applyFont="1" applyBorder="1" applyAlignment="1">
      <alignment horizontal="center"/>
    </xf>
    <xf numFmtId="164" fontId="31" fillId="0" borderId="3" xfId="0" applyFont="1" applyBorder="1" applyAlignment="1">
      <alignment horizontal="center"/>
    </xf>
    <xf numFmtId="164" fontId="31" fillId="11" borderId="3" xfId="0" applyFont="1" applyFill="1" applyBorder="1" applyAlignment="1">
      <alignment horizontal="center"/>
    </xf>
    <xf numFmtId="164" fontId="31" fillId="2" borderId="0" xfId="0" applyFont="1" applyFill="1" applyAlignment="1">
      <alignment horizontal="center"/>
    </xf>
    <xf numFmtId="164" fontId="31" fillId="2" borderId="0" xfId="0" applyFont="1" applyFill="1" applyAlignment="1">
      <alignment horizontal="center" vertical="center"/>
    </xf>
    <xf numFmtId="164" fontId="43" fillId="0" borderId="2" xfId="0" applyFont="1" applyBorder="1" applyAlignment="1" applyProtection="1">
      <alignment horizontal="center" vertical="center" textRotation="90" shrinkToFit="1"/>
      <protection locked="0"/>
    </xf>
    <xf numFmtId="11" fontId="31" fillId="0" borderId="0" xfId="0" applyNumberFormat="1" applyFont="1" applyAlignment="1">
      <alignment horizontal="center"/>
    </xf>
    <xf numFmtId="2" fontId="75" fillId="0" borderId="0" xfId="0" applyNumberFormat="1" applyFont="1" applyAlignment="1">
      <alignment horizontal="center" vertical="center"/>
    </xf>
    <xf numFmtId="164" fontId="76" fillId="0" borderId="2" xfId="0" applyFont="1" applyBorder="1" applyAlignment="1">
      <alignment horizontal="center" vertical="center"/>
    </xf>
    <xf numFmtId="164" fontId="76" fillId="0" borderId="0" xfId="0" applyFont="1" applyAlignment="1">
      <alignment horizontal="center" vertical="center"/>
    </xf>
    <xf numFmtId="164" fontId="77" fillId="0" borderId="2" xfId="0" applyFont="1" applyBorder="1" applyAlignment="1">
      <alignment horizontal="center" vertical="center"/>
    </xf>
    <xf numFmtId="164" fontId="54" fillId="0" borderId="2" xfId="0" applyFont="1" applyBorder="1" applyAlignment="1">
      <alignment horizontal="center" vertical="center"/>
    </xf>
    <xf numFmtId="164" fontId="56" fillId="0" borderId="5" xfId="0" applyFont="1" applyBorder="1" applyAlignment="1">
      <alignment horizontal="center" vertical="center"/>
    </xf>
    <xf numFmtId="164" fontId="78" fillId="0" borderId="7" xfId="0" applyFont="1" applyBorder="1" applyAlignment="1">
      <alignment horizontal="center" vertical="center"/>
    </xf>
    <xf numFmtId="164" fontId="84" fillId="0" borderId="5" xfId="0" applyFont="1" applyBorder="1" applyAlignment="1" applyProtection="1">
      <alignment horizontal="center" vertical="center" textRotation="90" shrinkToFit="1"/>
      <protection locked="0"/>
    </xf>
    <xf numFmtId="164" fontId="85" fillId="0" borderId="11" xfId="0" applyFont="1" applyBorder="1" applyAlignment="1">
      <alignment horizontal="center" vertical="center"/>
    </xf>
    <xf numFmtId="164" fontId="84" fillId="0" borderId="15" xfId="0" applyFont="1" applyBorder="1" applyAlignment="1" applyProtection="1">
      <alignment horizontal="center" vertical="center" textRotation="90" shrinkToFit="1"/>
      <protection locked="0"/>
    </xf>
    <xf numFmtId="164" fontId="86" fillId="0" borderId="7" xfId="0" applyFont="1" applyBorder="1" applyAlignment="1" applyProtection="1">
      <alignment horizontal="center" vertical="center" textRotation="90" shrinkToFit="1"/>
      <protection locked="0"/>
    </xf>
    <xf numFmtId="164" fontId="37" fillId="0" borderId="12" xfId="0" applyFont="1" applyBorder="1" applyAlignment="1">
      <alignment horizontal="center"/>
    </xf>
    <xf numFmtId="11" fontId="37" fillId="0" borderId="3" xfId="0" applyNumberFormat="1" applyFont="1" applyBorder="1" applyAlignment="1">
      <alignment horizontal="center"/>
    </xf>
    <xf numFmtId="11" fontId="37" fillId="0" borderId="1" xfId="0" applyNumberFormat="1" applyFont="1" applyBorder="1" applyAlignment="1">
      <alignment horizontal="center"/>
    </xf>
    <xf numFmtId="11" fontId="37" fillId="0" borderId="6" xfId="0" applyNumberFormat="1" applyFont="1" applyBorder="1" applyAlignment="1">
      <alignment horizontal="center"/>
    </xf>
    <xf numFmtId="164" fontId="98" fillId="0" borderId="21" xfId="0" applyFont="1" applyBorder="1" applyAlignment="1">
      <alignment horizontal="center" vertical="center"/>
    </xf>
    <xf numFmtId="164" fontId="10" fillId="0" borderId="25" xfId="0" applyFont="1" applyBorder="1" applyAlignment="1">
      <alignment horizontal="center" vertical="center" wrapText="1"/>
    </xf>
    <xf numFmtId="164" fontId="95" fillId="0" borderId="21" xfId="0" applyFont="1" applyBorder="1" applyAlignment="1">
      <alignment horizontal="center" vertical="center" wrapText="1"/>
    </xf>
    <xf numFmtId="164" fontId="13" fillId="0" borderId="21" xfId="0" applyFont="1" applyBorder="1" applyAlignment="1">
      <alignment horizontal="center" vertical="center"/>
    </xf>
    <xf numFmtId="164" fontId="101" fillId="0" borderId="21" xfId="0" applyFont="1" applyBorder="1" applyAlignment="1">
      <alignment horizontal="center" vertical="center"/>
    </xf>
    <xf numFmtId="164" fontId="9" fillId="0" borderId="21" xfId="0" applyFont="1" applyBorder="1" applyAlignment="1">
      <alignment horizontal="center" vertical="center"/>
    </xf>
    <xf numFmtId="164" fontId="101" fillId="0" borderId="21" xfId="0" quotePrefix="1" applyFont="1" applyBorder="1" applyAlignment="1">
      <alignment horizontal="center" vertical="center"/>
    </xf>
    <xf numFmtId="164" fontId="13" fillId="0" borderId="8" xfId="0" applyFont="1" applyBorder="1" applyAlignment="1">
      <alignment horizontal="center" vertical="center"/>
    </xf>
    <xf numFmtId="164" fontId="13" fillId="0" borderId="0" xfId="0" applyFont="1" applyAlignment="1">
      <alignment vertical="center"/>
    </xf>
    <xf numFmtId="164" fontId="13" fillId="0" borderId="0" xfId="0" applyFont="1" applyAlignment="1">
      <alignment horizontal="center"/>
    </xf>
    <xf numFmtId="164" fontId="9" fillId="0" borderId="0" xfId="0" applyFont="1" applyAlignment="1">
      <alignment horizontal="center" vertical="center"/>
    </xf>
    <xf numFmtId="11" fontId="28" fillId="0" borderId="0" xfId="0" applyNumberFormat="1" applyFont="1" applyAlignment="1">
      <alignment horizontal="center" vertical="center"/>
    </xf>
    <xf numFmtId="164" fontId="26" fillId="0" borderId="21" xfId="0" applyFont="1" applyBorder="1" applyAlignment="1">
      <alignment vertical="center"/>
    </xf>
    <xf numFmtId="164" fontId="31" fillId="0" borderId="21" xfId="0" applyFont="1" applyBorder="1"/>
    <xf numFmtId="164" fontId="29" fillId="7" borderId="47" xfId="0" applyFont="1" applyFill="1" applyBorder="1" applyAlignment="1">
      <alignment horizontal="center" vertical="center"/>
    </xf>
    <xf numFmtId="164" fontId="29" fillId="7" borderId="48" xfId="0" applyFont="1" applyFill="1" applyBorder="1" applyAlignment="1">
      <alignment horizontal="center" vertical="center"/>
    </xf>
    <xf numFmtId="11" fontId="0" fillId="0" borderId="0" xfId="0" applyNumberFormat="1"/>
    <xf numFmtId="164" fontId="34" fillId="9" borderId="42" xfId="0" applyFont="1" applyFill="1" applyBorder="1" applyAlignment="1">
      <alignment horizontal="center" vertical="center" wrapText="1"/>
    </xf>
    <xf numFmtId="164" fontId="34" fillId="9" borderId="42" xfId="0" applyFont="1" applyFill="1" applyBorder="1" applyAlignment="1">
      <alignment horizontal="center" vertical="center"/>
    </xf>
    <xf numFmtId="164" fontId="104" fillId="9" borderId="43" xfId="0" applyFont="1" applyFill="1" applyBorder="1" applyAlignment="1">
      <alignment horizontal="center" vertical="center" wrapText="1"/>
    </xf>
    <xf numFmtId="164" fontId="104" fillId="9" borderId="44" xfId="0" applyFont="1" applyFill="1" applyBorder="1" applyAlignment="1">
      <alignment horizontal="center" vertical="center" wrapText="1"/>
    </xf>
    <xf numFmtId="164" fontId="34" fillId="0" borderId="45" xfId="0" applyFont="1" applyBorder="1" applyAlignment="1">
      <alignment horizontal="center" vertical="center"/>
    </xf>
    <xf numFmtId="164" fontId="34" fillId="0" borderId="42" xfId="0" applyFont="1" applyBorder="1" applyAlignment="1">
      <alignment horizontal="center" vertical="center"/>
    </xf>
    <xf numFmtId="164" fontId="34" fillId="0" borderId="42" xfId="0" applyFont="1" applyBorder="1" applyAlignment="1">
      <alignment horizontal="center" vertical="center" wrapText="1"/>
    </xf>
    <xf numFmtId="164" fontId="0" fillId="0" borderId="0" xfId="0" applyAlignment="1">
      <alignment vertical="center"/>
    </xf>
    <xf numFmtId="11" fontId="73" fillId="0" borderId="50" xfId="0" applyNumberFormat="1" applyFont="1" applyBorder="1" applyAlignment="1">
      <alignment horizontal="center" vertical="center"/>
    </xf>
    <xf numFmtId="164" fontId="37" fillId="0" borderId="0" xfId="0" applyFont="1" applyAlignment="1">
      <alignment horizontal="center"/>
    </xf>
    <xf numFmtId="11" fontId="87" fillId="0" borderId="0" xfId="0" applyNumberFormat="1" applyFont="1" applyAlignment="1">
      <alignment horizontal="center"/>
    </xf>
    <xf numFmtId="169" fontId="37" fillId="0" borderId="4" xfId="0" applyNumberFormat="1" applyFont="1" applyBorder="1" applyAlignment="1">
      <alignment horizontal="center"/>
    </xf>
    <xf numFmtId="164" fontId="107" fillId="0" borderId="21" xfId="0" applyFont="1" applyBorder="1" applyAlignment="1">
      <alignment horizontal="center" vertical="center"/>
    </xf>
    <xf numFmtId="164" fontId="21" fillId="0" borderId="12" xfId="0" applyFont="1" applyBorder="1" applyAlignment="1">
      <alignment horizontal="right" vertical="center"/>
    </xf>
    <xf numFmtId="164" fontId="21" fillId="0" borderId="3" xfId="0" applyFont="1" applyBorder="1" applyAlignment="1">
      <alignment horizontal="right" vertical="center"/>
    </xf>
    <xf numFmtId="164" fontId="21" fillId="0" borderId="6" xfId="0" applyFont="1" applyBorder="1" applyAlignment="1">
      <alignment horizontal="right" vertical="center"/>
    </xf>
    <xf numFmtId="164" fontId="98" fillId="0" borderId="0" xfId="0" applyFont="1" applyAlignment="1">
      <alignment horizontal="center" vertical="center"/>
    </xf>
    <xf numFmtId="164" fontId="98" fillId="0" borderId="8" xfId="0" applyFont="1" applyBorder="1" applyAlignment="1">
      <alignment horizontal="center" vertical="center"/>
    </xf>
    <xf numFmtId="164" fontId="99" fillId="0" borderId="5" xfId="0" applyFont="1" applyBorder="1" applyAlignment="1" applyProtection="1">
      <alignment horizontal="center" vertical="center" textRotation="90" shrinkToFit="1"/>
      <protection locked="0"/>
    </xf>
    <xf numFmtId="164" fontId="41" fillId="12" borderId="26" xfId="0" applyFont="1" applyFill="1" applyBorder="1" applyAlignment="1">
      <alignment horizontal="center" vertical="center" wrapText="1"/>
    </xf>
    <xf numFmtId="11" fontId="73" fillId="12" borderId="19" xfId="0" applyNumberFormat="1" applyFont="1" applyFill="1" applyBorder="1" applyAlignment="1">
      <alignment horizontal="center" vertical="center"/>
    </xf>
    <xf numFmtId="11" fontId="73" fillId="12" borderId="20" xfId="0" applyNumberFormat="1" applyFont="1" applyFill="1" applyBorder="1" applyAlignment="1">
      <alignment horizontal="center" vertical="center"/>
    </xf>
    <xf numFmtId="164" fontId="74" fillId="12" borderId="19" xfId="0" applyFont="1" applyFill="1" applyBorder="1" applyAlignment="1">
      <alignment horizontal="center" vertical="center"/>
    </xf>
    <xf numFmtId="164" fontId="74" fillId="12" borderId="20" xfId="0" applyFont="1" applyFill="1" applyBorder="1" applyAlignment="1">
      <alignment horizontal="center" vertical="center"/>
    </xf>
    <xf numFmtId="164" fontId="41" fillId="12" borderId="19" xfId="0" applyFont="1" applyFill="1" applyBorder="1" applyAlignment="1">
      <alignment horizontal="center" vertical="center" wrapText="1"/>
    </xf>
    <xf numFmtId="164" fontId="21" fillId="0" borderId="11" xfId="0" applyFont="1" applyBorder="1" applyAlignment="1">
      <alignment vertical="center"/>
    </xf>
    <xf numFmtId="164" fontId="21" fillId="0" borderId="0" xfId="0" applyFont="1" applyAlignment="1">
      <alignment vertical="center"/>
    </xf>
    <xf numFmtId="164" fontId="21" fillId="0" borderId="4" xfId="0" applyFont="1" applyBorder="1" applyAlignment="1">
      <alignment vertical="center"/>
    </xf>
    <xf numFmtId="164" fontId="21" fillId="0" borderId="10" xfId="0" applyFont="1" applyBorder="1" applyAlignment="1">
      <alignment vertical="center"/>
    </xf>
    <xf numFmtId="164" fontId="21" fillId="0" borderId="1" xfId="0" applyFont="1" applyBorder="1" applyAlignment="1">
      <alignment vertical="center"/>
    </xf>
    <xf numFmtId="164" fontId="21" fillId="0" borderId="15" xfId="0" applyFont="1" applyBorder="1" applyAlignment="1">
      <alignment vertical="center"/>
    </xf>
    <xf numFmtId="169" fontId="73" fillId="0" borderId="19" xfId="0" applyNumberFormat="1" applyFont="1" applyBorder="1" applyAlignment="1">
      <alignment horizontal="center" vertical="center"/>
    </xf>
    <xf numFmtId="169" fontId="73" fillId="12" borderId="19" xfId="0" applyNumberFormat="1" applyFont="1" applyFill="1" applyBorder="1" applyAlignment="1">
      <alignment horizontal="center" vertical="center"/>
    </xf>
    <xf numFmtId="169" fontId="74" fillId="0" borderId="19" xfId="0" applyNumberFormat="1" applyFont="1" applyBorder="1" applyAlignment="1">
      <alignment horizontal="center" vertical="center"/>
    </xf>
    <xf numFmtId="169" fontId="73" fillId="0" borderId="20" xfId="0" applyNumberFormat="1" applyFont="1" applyBorder="1" applyAlignment="1">
      <alignment horizontal="center" vertical="center"/>
    </xf>
    <xf numFmtId="169" fontId="73" fillId="12" borderId="20" xfId="0" applyNumberFormat="1" applyFont="1" applyFill="1" applyBorder="1" applyAlignment="1">
      <alignment horizontal="center" vertical="center"/>
    </xf>
    <xf numFmtId="169" fontId="74" fillId="0" borderId="20" xfId="0" applyNumberFormat="1" applyFont="1" applyBorder="1" applyAlignment="1">
      <alignment horizontal="center" vertical="center"/>
    </xf>
    <xf numFmtId="169" fontId="73" fillId="11" borderId="20" xfId="0" applyNumberFormat="1" applyFont="1" applyFill="1" applyBorder="1" applyAlignment="1">
      <alignment horizontal="center" vertical="center"/>
    </xf>
    <xf numFmtId="169" fontId="74" fillId="11" borderId="20" xfId="0" applyNumberFormat="1" applyFont="1" applyFill="1" applyBorder="1" applyAlignment="1">
      <alignment horizontal="center" vertical="center"/>
    </xf>
    <xf numFmtId="169" fontId="73" fillId="2" borderId="20" xfId="0" applyNumberFormat="1" applyFont="1" applyFill="1" applyBorder="1" applyAlignment="1">
      <alignment horizontal="center" vertical="center"/>
    </xf>
    <xf numFmtId="169" fontId="74" fillId="2" borderId="20" xfId="0" applyNumberFormat="1" applyFont="1" applyFill="1" applyBorder="1" applyAlignment="1">
      <alignment horizontal="center" vertical="center"/>
    </xf>
    <xf numFmtId="169" fontId="74" fillId="0" borderId="51" xfId="0" applyNumberFormat="1" applyFont="1" applyBorder="1" applyAlignment="1">
      <alignment horizontal="center" vertical="center"/>
    </xf>
    <xf numFmtId="169" fontId="74" fillId="12" borderId="19" xfId="0" applyNumberFormat="1" applyFont="1" applyFill="1" applyBorder="1" applyAlignment="1">
      <alignment horizontal="center" vertical="center"/>
    </xf>
    <xf numFmtId="169" fontId="74" fillId="0" borderId="52" xfId="0" applyNumberFormat="1" applyFont="1" applyBorder="1" applyAlignment="1">
      <alignment horizontal="center" vertical="center"/>
    </xf>
    <xf numFmtId="169" fontId="74" fillId="12" borderId="20" xfId="0" applyNumberFormat="1" applyFont="1" applyFill="1" applyBorder="1" applyAlignment="1">
      <alignment horizontal="center" vertical="center"/>
    </xf>
    <xf numFmtId="169" fontId="74" fillId="0" borderId="50" xfId="0" applyNumberFormat="1" applyFont="1" applyBorder="1" applyAlignment="1">
      <alignment horizontal="center" vertical="center"/>
    </xf>
    <xf numFmtId="169" fontId="74" fillId="11" borderId="50" xfId="0" applyNumberFormat="1" applyFont="1" applyFill="1" applyBorder="1" applyAlignment="1">
      <alignment horizontal="center" vertical="center"/>
    </xf>
    <xf numFmtId="169" fontId="74" fillId="2" borderId="50" xfId="0" applyNumberFormat="1" applyFont="1" applyFill="1" applyBorder="1" applyAlignment="1">
      <alignment horizontal="center" vertical="center"/>
    </xf>
    <xf numFmtId="11" fontId="31" fillId="0" borderId="0" xfId="0" applyNumberFormat="1" applyFont="1"/>
    <xf numFmtId="164" fontId="66" fillId="0" borderId="25" xfId="0" applyFont="1" applyBorder="1" applyAlignment="1">
      <alignment horizontal="center" vertical="center"/>
    </xf>
    <xf numFmtId="11" fontId="73" fillId="2" borderId="20" xfId="0" applyNumberFormat="1" applyFont="1" applyFill="1" applyBorder="1" applyAlignment="1">
      <alignment horizontal="center" vertical="center" wrapText="1"/>
    </xf>
    <xf numFmtId="171" fontId="22" fillId="0" borderId="0" xfId="1" applyNumberFormat="1" applyFont="1" applyAlignment="1">
      <alignment horizontal="center"/>
    </xf>
    <xf numFmtId="164" fontId="43" fillId="0" borderId="25" xfId="0" applyFont="1" applyBorder="1" applyAlignment="1" applyProtection="1">
      <alignment horizontal="center" vertical="center" textRotation="90" shrinkToFit="1"/>
      <protection locked="0"/>
    </xf>
    <xf numFmtId="164" fontId="85" fillId="0" borderId="54" xfId="0" applyFont="1" applyBorder="1" applyAlignment="1">
      <alignment horizontal="center" vertical="center"/>
    </xf>
    <xf numFmtId="164" fontId="86" fillId="0" borderId="55" xfId="0" applyFont="1" applyBorder="1" applyAlignment="1" applyProtection="1">
      <alignment horizontal="center" vertical="center" textRotation="90" shrinkToFit="1"/>
      <protection locked="0"/>
    </xf>
    <xf numFmtId="164" fontId="31" fillId="0" borderId="56" xfId="0" applyFont="1" applyBorder="1" applyAlignment="1">
      <alignment horizontal="center"/>
    </xf>
    <xf numFmtId="164" fontId="31" fillId="0" borderId="57" xfId="0" applyFont="1" applyBorder="1" applyAlignment="1">
      <alignment horizontal="center"/>
    </xf>
    <xf numFmtId="164" fontId="31" fillId="11" borderId="57" xfId="0" applyFont="1" applyFill="1" applyBorder="1" applyAlignment="1">
      <alignment horizontal="center"/>
    </xf>
    <xf numFmtId="164" fontId="31" fillId="2" borderId="57" xfId="0" applyFont="1" applyFill="1" applyBorder="1" applyAlignment="1">
      <alignment horizontal="center" vertical="center"/>
    </xf>
    <xf numFmtId="164" fontId="31" fillId="2" borderId="57" xfId="0" applyFont="1" applyFill="1" applyBorder="1" applyAlignment="1">
      <alignment horizontal="center"/>
    </xf>
    <xf numFmtId="164" fontId="31" fillId="0" borderId="58" xfId="0" applyFont="1" applyBorder="1" applyAlignment="1">
      <alignment horizontal="center"/>
    </xf>
    <xf numFmtId="164" fontId="0" fillId="0" borderId="59" xfId="0" applyBorder="1"/>
    <xf numFmtId="11" fontId="36" fillId="0" borderId="54" xfId="0" applyNumberFormat="1" applyFont="1" applyBorder="1" applyAlignment="1">
      <alignment horizontal="center"/>
    </xf>
    <xf numFmtId="11" fontId="36" fillId="0" borderId="59" xfId="0" applyNumberFormat="1" applyFont="1" applyBorder="1" applyAlignment="1">
      <alignment horizontal="center"/>
    </xf>
    <xf numFmtId="11" fontId="36" fillId="0" borderId="60" xfId="0" applyNumberFormat="1" applyFont="1" applyBorder="1" applyAlignment="1">
      <alignment horizontal="center"/>
    </xf>
    <xf numFmtId="164" fontId="37" fillId="0" borderId="54" xfId="0" applyFont="1" applyBorder="1" applyAlignment="1">
      <alignment horizontal="center"/>
    </xf>
    <xf numFmtId="11" fontId="37" fillId="0" borderId="59" xfId="0" applyNumberFormat="1" applyFont="1" applyBorder="1" applyAlignment="1">
      <alignment horizontal="center"/>
    </xf>
    <xf numFmtId="11" fontId="37" fillId="0" borderId="60" xfId="0" applyNumberFormat="1" applyFont="1" applyBorder="1" applyAlignment="1">
      <alignment horizontal="center"/>
    </xf>
    <xf numFmtId="164" fontId="105" fillId="0" borderId="25" xfId="0" applyFont="1" applyBorder="1" applyAlignment="1" applyProtection="1">
      <alignment horizontal="center" vertical="center" textRotation="90" shrinkToFit="1"/>
      <protection locked="0"/>
    </xf>
    <xf numFmtId="164" fontId="31" fillId="0" borderId="6" xfId="0" applyFont="1" applyBorder="1" applyAlignment="1">
      <alignment horizontal="center"/>
    </xf>
    <xf numFmtId="11" fontId="36" fillId="0" borderId="56" xfId="0" applyNumberFormat="1" applyFont="1" applyBorder="1" applyAlignment="1">
      <alignment horizontal="center"/>
    </xf>
    <xf numFmtId="11" fontId="36" fillId="0" borderId="57" xfId="0" applyNumberFormat="1" applyFont="1" applyBorder="1" applyAlignment="1">
      <alignment horizontal="center"/>
    </xf>
    <xf numFmtId="11" fontId="36" fillId="0" borderId="58" xfId="0" applyNumberFormat="1" applyFont="1" applyBorder="1" applyAlignment="1">
      <alignment horizontal="center"/>
    </xf>
    <xf numFmtId="11" fontId="87" fillId="0" borderId="59" xfId="0" applyNumberFormat="1" applyFont="1" applyBorder="1" applyAlignment="1">
      <alignment horizontal="center"/>
    </xf>
    <xf numFmtId="169" fontId="37" fillId="0" borderId="60" xfId="0" applyNumberFormat="1" applyFont="1" applyBorder="1" applyAlignment="1">
      <alignment horizontal="center"/>
    </xf>
    <xf numFmtId="164" fontId="86" fillId="0" borderId="25" xfId="0" applyFont="1" applyBorder="1" applyAlignment="1" applyProtection="1">
      <alignment horizontal="center" vertical="center" textRotation="90" shrinkToFit="1"/>
      <protection locked="0"/>
    </xf>
    <xf numFmtId="164" fontId="98" fillId="0" borderId="53" xfId="0" applyFont="1" applyBorder="1" applyAlignment="1">
      <alignment horizontal="center" vertical="center"/>
    </xf>
    <xf numFmtId="164" fontId="99" fillId="0" borderId="58" xfId="0" applyFont="1" applyBorder="1" applyAlignment="1" applyProtection="1">
      <alignment horizontal="center" vertical="center" textRotation="90" shrinkToFit="1"/>
      <protection locked="0"/>
    </xf>
    <xf numFmtId="164" fontId="34" fillId="4" borderId="15" xfId="1" applyFont="1" applyFill="1" applyBorder="1" applyAlignment="1">
      <alignment horizontal="center"/>
    </xf>
    <xf numFmtId="164" fontId="110" fillId="0" borderId="0" xfId="1" applyFont="1" applyAlignment="1">
      <alignment horizontal="center"/>
    </xf>
    <xf numFmtId="164" fontId="20" fillId="10" borderId="0" xfId="0" applyFont="1" applyFill="1" applyAlignment="1">
      <alignment horizontal="center" vertical="center"/>
    </xf>
    <xf numFmtId="164" fontId="5" fillId="10" borderId="20" xfId="0" applyFont="1" applyFill="1" applyBorder="1" applyAlignment="1">
      <alignment horizontal="center" vertical="center"/>
    </xf>
    <xf numFmtId="164" fontId="74" fillId="10" borderId="20" xfId="0" applyFont="1" applyFill="1" applyBorder="1" applyAlignment="1">
      <alignment horizontal="center" vertical="center"/>
    </xf>
    <xf numFmtId="11" fontId="73" fillId="10" borderId="20" xfId="0" applyNumberFormat="1" applyFont="1" applyFill="1" applyBorder="1" applyAlignment="1">
      <alignment horizontal="center" vertical="center"/>
    </xf>
    <xf numFmtId="169" fontId="73" fillId="10" borderId="20" xfId="0" applyNumberFormat="1" applyFont="1" applyFill="1" applyBorder="1" applyAlignment="1">
      <alignment horizontal="center" vertical="center"/>
    </xf>
    <xf numFmtId="169" fontId="74" fillId="10" borderId="20" xfId="0" applyNumberFormat="1" applyFont="1" applyFill="1" applyBorder="1" applyAlignment="1">
      <alignment horizontal="center" vertical="center"/>
    </xf>
    <xf numFmtId="169" fontId="74" fillId="10" borderId="50" xfId="0" applyNumberFormat="1" applyFont="1" applyFill="1" applyBorder="1" applyAlignment="1">
      <alignment horizontal="center" vertical="center"/>
    </xf>
    <xf numFmtId="164" fontId="31" fillId="10" borderId="1" xfId="0" applyFont="1" applyFill="1" applyBorder="1" applyAlignment="1">
      <alignment horizontal="center"/>
    </xf>
    <xf numFmtId="164" fontId="31" fillId="10" borderId="2" xfId="0" applyFont="1" applyFill="1" applyBorder="1" applyAlignment="1">
      <alignment horizontal="center"/>
    </xf>
    <xf numFmtId="164" fontId="31" fillId="10" borderId="3" xfId="0" applyFont="1" applyFill="1" applyBorder="1" applyAlignment="1">
      <alignment horizontal="center"/>
    </xf>
    <xf numFmtId="164" fontId="31" fillId="10" borderId="57" xfId="0" applyFont="1" applyFill="1" applyBorder="1" applyAlignment="1">
      <alignment horizontal="center"/>
    </xf>
    <xf numFmtId="164" fontId="0" fillId="10" borderId="0" xfId="0" applyFill="1"/>
    <xf numFmtId="164" fontId="34" fillId="0" borderId="25" xfId="1" applyFont="1" applyBorder="1" applyAlignment="1">
      <alignment horizontal="center"/>
    </xf>
    <xf numFmtId="164" fontId="34" fillId="0" borderId="12" xfId="1" applyFont="1" applyBorder="1" applyAlignment="1">
      <alignment horizontal="center"/>
    </xf>
    <xf numFmtId="164" fontId="34" fillId="0" borderId="3" xfId="1" applyFont="1" applyBorder="1" applyAlignment="1">
      <alignment horizontal="center"/>
    </xf>
    <xf numFmtId="164" fontId="34" fillId="0" borderId="6" xfId="1" applyFont="1" applyBorder="1" applyAlignment="1">
      <alignment horizontal="center"/>
    </xf>
    <xf numFmtId="164" fontId="20" fillId="5" borderId="0" xfId="0" applyFont="1" applyFill="1" applyAlignment="1">
      <alignment horizontal="center" vertical="center"/>
    </xf>
    <xf numFmtId="164" fontId="5" fillId="5" borderId="20" xfId="0" applyFont="1" applyFill="1" applyBorder="1" applyAlignment="1">
      <alignment horizontal="center" vertical="center"/>
    </xf>
    <xf numFmtId="164" fontId="74" fillId="5" borderId="20" xfId="0" applyFont="1" applyFill="1" applyBorder="1" applyAlignment="1">
      <alignment horizontal="center" vertical="center"/>
    </xf>
    <xf numFmtId="11" fontId="73" fillId="5" borderId="20" xfId="0" applyNumberFormat="1" applyFont="1" applyFill="1" applyBorder="1" applyAlignment="1">
      <alignment horizontal="center" vertical="center"/>
    </xf>
    <xf numFmtId="169" fontId="73" fillId="5" borderId="20" xfId="0" applyNumberFormat="1" applyFont="1" applyFill="1" applyBorder="1" applyAlignment="1">
      <alignment horizontal="center" vertical="center"/>
    </xf>
    <xf numFmtId="169" fontId="74" fillId="5" borderId="20" xfId="0" applyNumberFormat="1" applyFont="1" applyFill="1" applyBorder="1" applyAlignment="1">
      <alignment horizontal="center" vertical="center"/>
    </xf>
    <xf numFmtId="169" fontId="74" fillId="5" borderId="50" xfId="0" applyNumberFormat="1" applyFont="1" applyFill="1" applyBorder="1" applyAlignment="1">
      <alignment horizontal="center" vertical="center"/>
    </xf>
    <xf numFmtId="164" fontId="31" fillId="5" borderId="1" xfId="0" applyFont="1" applyFill="1" applyBorder="1" applyAlignment="1">
      <alignment horizontal="center"/>
    </xf>
    <xf numFmtId="164" fontId="31" fillId="5" borderId="2" xfId="0" applyFont="1" applyFill="1" applyBorder="1" applyAlignment="1">
      <alignment horizontal="center"/>
    </xf>
    <xf numFmtId="164" fontId="31" fillId="5" borderId="3" xfId="0" applyFont="1" applyFill="1" applyBorder="1" applyAlignment="1">
      <alignment horizontal="center"/>
    </xf>
    <xf numFmtId="164" fontId="31" fillId="5" borderId="57" xfId="0" applyFont="1" applyFill="1" applyBorder="1" applyAlignment="1">
      <alignment horizontal="center"/>
    </xf>
    <xf numFmtId="164" fontId="0" fillId="5" borderId="0" xfId="0" applyFill="1"/>
    <xf numFmtId="164" fontId="5" fillId="5" borderId="20" xfId="0" applyFont="1" applyFill="1" applyBorder="1" applyAlignment="1">
      <alignment horizontal="center"/>
    </xf>
    <xf numFmtId="164" fontId="22" fillId="5" borderId="1" xfId="0" applyFont="1" applyFill="1" applyBorder="1" applyAlignment="1">
      <alignment horizontal="center" vertical="center"/>
    </xf>
    <xf numFmtId="164" fontId="5" fillId="0" borderId="20" xfId="0" applyFont="1" applyBorder="1" applyAlignment="1">
      <alignment horizontal="center"/>
    </xf>
    <xf numFmtId="11" fontId="11" fillId="0" borderId="0" xfId="1" applyNumberFormat="1" applyFont="1" applyAlignment="1">
      <alignment horizontal="center"/>
    </xf>
    <xf numFmtId="164" fontId="113" fillId="0" borderId="0" xfId="1" applyFont="1" applyAlignment="1">
      <alignment horizontal="center"/>
    </xf>
    <xf numFmtId="164" fontId="43" fillId="0" borderId="6" xfId="0" applyFont="1" applyBorder="1" applyAlignment="1" applyProtection="1">
      <alignment horizontal="center" vertical="center" textRotation="90" shrinkToFit="1"/>
      <protection locked="0"/>
    </xf>
    <xf numFmtId="164" fontId="67" fillId="0" borderId="0" xfId="0" applyFont="1" applyAlignment="1">
      <alignment horizontal="center" vertical="center"/>
    </xf>
    <xf numFmtId="169" fontId="37" fillId="0" borderId="0" xfId="0" applyNumberFormat="1" applyFont="1" applyAlignment="1">
      <alignment horizontal="center"/>
    </xf>
    <xf numFmtId="172" fontId="31" fillId="0" borderId="0" xfId="0" applyNumberFormat="1" applyFont="1" applyAlignment="1">
      <alignment horizontal="center"/>
    </xf>
    <xf numFmtId="164" fontId="31" fillId="11" borderId="0" xfId="0" applyFont="1" applyFill="1" applyAlignment="1">
      <alignment horizontal="center"/>
    </xf>
    <xf numFmtId="164" fontId="31" fillId="0" borderId="61" xfId="0" applyFont="1" applyBorder="1" applyAlignment="1">
      <alignment horizontal="center"/>
    </xf>
    <xf numFmtId="164" fontId="115" fillId="0" borderId="0" xfId="0" applyFont="1" applyAlignment="1">
      <alignment horizontal="center" vertical="center"/>
    </xf>
    <xf numFmtId="2" fontId="0" fillId="0" borderId="0" xfId="0" applyNumberFormat="1"/>
    <xf numFmtId="164" fontId="117" fillId="0" borderId="0" xfId="0" applyFont="1" applyAlignment="1">
      <alignment horizontal="center" vertical="center"/>
    </xf>
    <xf numFmtId="11" fontId="23" fillId="0" borderId="0" xfId="1" applyNumberFormat="1" applyFont="1" applyAlignment="1">
      <alignment horizontal="center"/>
    </xf>
    <xf numFmtId="11" fontId="21" fillId="0" borderId="0" xfId="0" applyNumberFormat="1" applyFont="1" applyAlignment="1">
      <alignment horizontal="right" vertical="center"/>
    </xf>
    <xf numFmtId="164" fontId="118" fillId="0" borderId="0" xfId="1" applyFont="1" applyAlignment="1">
      <alignment horizontal="center"/>
    </xf>
    <xf numFmtId="164" fontId="119" fillId="0" borderId="0" xfId="1" applyFont="1" applyAlignment="1">
      <alignment horizontal="center"/>
    </xf>
    <xf numFmtId="164" fontId="120" fillId="0" borderId="0" xfId="1" applyFont="1" applyAlignment="1">
      <alignment horizontal="center"/>
    </xf>
    <xf numFmtId="164" fontId="121" fillId="0" borderId="0" xfId="1" applyFont="1" applyAlignment="1">
      <alignment horizontal="center"/>
    </xf>
    <xf numFmtId="164" fontId="122" fillId="0" borderId="0" xfId="1" applyFont="1" applyAlignment="1">
      <alignment horizontal="center" vertical="center"/>
    </xf>
    <xf numFmtId="11" fontId="108" fillId="0" borderId="0" xfId="1" applyNumberFormat="1" applyFont="1" applyAlignment="1">
      <alignment horizontal="center" vertical="center"/>
    </xf>
    <xf numFmtId="164" fontId="108" fillId="0" borderId="0" xfId="1" applyFont="1" applyAlignment="1">
      <alignment horizontal="center" vertical="center"/>
    </xf>
    <xf numFmtId="11" fontId="22" fillId="0" borderId="12" xfId="1" applyNumberFormat="1" applyFont="1" applyBorder="1" applyAlignment="1">
      <alignment horizontal="center"/>
    </xf>
    <xf numFmtId="11" fontId="22" fillId="0" borderId="3" xfId="1" applyNumberFormat="1" applyFont="1" applyBorder="1" applyAlignment="1">
      <alignment horizontal="center"/>
    </xf>
    <xf numFmtId="11" fontId="22" fillId="0" borderId="6" xfId="1" applyNumberFormat="1" applyFont="1" applyBorder="1" applyAlignment="1">
      <alignment horizontal="center"/>
    </xf>
    <xf numFmtId="11" fontId="22" fillId="0" borderId="4" xfId="1" applyNumberFormat="1" applyFont="1" applyBorder="1" applyAlignment="1">
      <alignment horizontal="center" vertical="center"/>
    </xf>
    <xf numFmtId="11" fontId="8" fillId="0" borderId="0" xfId="1" applyNumberFormat="1" applyFont="1" applyAlignment="1">
      <alignment horizontal="center" vertical="center"/>
    </xf>
    <xf numFmtId="11" fontId="8" fillId="0" borderId="11" xfId="1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8" fillId="0" borderId="21" xfId="1" applyNumberFormat="1" applyFont="1" applyBorder="1" applyAlignment="1">
      <alignment horizontal="center" vertical="center"/>
    </xf>
    <xf numFmtId="11" fontId="8" fillId="0" borderId="4" xfId="1" applyNumberFormat="1" applyFont="1" applyBorder="1" applyAlignment="1">
      <alignment horizontal="center" vertical="center"/>
    </xf>
    <xf numFmtId="164" fontId="13" fillId="0" borderId="0" xfId="0" applyFont="1"/>
    <xf numFmtId="164" fontId="14" fillId="0" borderId="25" xfId="1" applyFont="1" applyBorder="1" applyAlignment="1">
      <alignment horizontal="center"/>
    </xf>
    <xf numFmtId="164" fontId="3" fillId="0" borderId="21" xfId="1" applyBorder="1" applyAlignment="1">
      <alignment horizontal="center" vertical="center"/>
    </xf>
    <xf numFmtId="164" fontId="3" fillId="0" borderId="8" xfId="1" applyBorder="1" applyAlignment="1">
      <alignment horizontal="center"/>
    </xf>
    <xf numFmtId="164" fontId="20" fillId="0" borderId="26" xfId="0" applyFont="1" applyBorder="1" applyAlignment="1">
      <alignment horizontal="center" vertical="center"/>
    </xf>
    <xf numFmtId="164" fontId="5" fillId="0" borderId="26" xfId="0" applyFont="1" applyBorder="1" applyAlignment="1">
      <alignment horizontal="center" vertical="center"/>
    </xf>
    <xf numFmtId="164" fontId="74" fillId="0" borderId="26" xfId="0" applyFont="1" applyBorder="1" applyAlignment="1">
      <alignment horizontal="center" vertical="center"/>
    </xf>
    <xf numFmtId="164" fontId="74" fillId="12" borderId="26" xfId="0" applyFont="1" applyFill="1" applyBorder="1" applyAlignment="1">
      <alignment horizontal="center" vertical="center"/>
    </xf>
    <xf numFmtId="11" fontId="73" fillId="0" borderId="26" xfId="0" applyNumberFormat="1" applyFont="1" applyBorder="1" applyAlignment="1">
      <alignment horizontal="center" vertical="center"/>
    </xf>
    <xf numFmtId="11" fontId="73" fillId="12" borderId="26" xfId="0" applyNumberFormat="1" applyFont="1" applyFill="1" applyBorder="1" applyAlignment="1">
      <alignment horizontal="center" vertical="center"/>
    </xf>
    <xf numFmtId="169" fontId="73" fillId="0" borderId="26" xfId="0" applyNumberFormat="1" applyFont="1" applyBorder="1" applyAlignment="1">
      <alignment horizontal="center" vertical="center"/>
    </xf>
    <xf numFmtId="169" fontId="73" fillId="12" borderId="26" xfId="0" applyNumberFormat="1" applyFont="1" applyFill="1" applyBorder="1" applyAlignment="1">
      <alignment horizontal="center" vertical="center"/>
    </xf>
    <xf numFmtId="169" fontId="74" fillId="0" borderId="26" xfId="0" applyNumberFormat="1" applyFont="1" applyBorder="1" applyAlignment="1">
      <alignment horizontal="center" vertical="center"/>
    </xf>
    <xf numFmtId="169" fontId="74" fillId="12" borderId="26" xfId="0" applyNumberFormat="1" applyFont="1" applyFill="1" applyBorder="1" applyAlignment="1">
      <alignment horizontal="center" vertical="center"/>
    </xf>
    <xf numFmtId="164" fontId="5" fillId="3" borderId="62" xfId="0" applyFont="1" applyFill="1" applyBorder="1" applyAlignment="1">
      <alignment horizontal="center" vertical="center"/>
    </xf>
    <xf numFmtId="164" fontId="31" fillId="0" borderId="7" xfId="0" applyFont="1" applyBorder="1" applyAlignment="1">
      <alignment horizontal="center"/>
    </xf>
    <xf numFmtId="164" fontId="123" fillId="0" borderId="21" xfId="1" applyFont="1" applyBorder="1" applyAlignment="1">
      <alignment horizontal="center"/>
    </xf>
    <xf numFmtId="164" fontId="65" fillId="0" borderId="21" xfId="0" applyFont="1" applyBorder="1" applyAlignment="1">
      <alignment horizontal="center" vertical="center"/>
    </xf>
    <xf numFmtId="164" fontId="20" fillId="13" borderId="0" xfId="0" applyFont="1" applyFill="1" applyAlignment="1">
      <alignment horizontal="center" vertical="center"/>
    </xf>
    <xf numFmtId="164" fontId="5" fillId="13" borderId="20" xfId="0" applyFont="1" applyFill="1" applyBorder="1" applyAlignment="1">
      <alignment horizontal="center" vertical="center"/>
    </xf>
    <xf numFmtId="164" fontId="74" fillId="13" borderId="20" xfId="0" applyFont="1" applyFill="1" applyBorder="1" applyAlignment="1">
      <alignment horizontal="center" vertical="center"/>
    </xf>
    <xf numFmtId="11" fontId="73" fillId="13" borderId="20" xfId="0" applyNumberFormat="1" applyFont="1" applyFill="1" applyBorder="1" applyAlignment="1">
      <alignment horizontal="center" vertical="center"/>
    </xf>
    <xf numFmtId="169" fontId="73" fillId="13" borderId="20" xfId="0" applyNumberFormat="1" applyFont="1" applyFill="1" applyBorder="1" applyAlignment="1">
      <alignment horizontal="center" vertical="center"/>
    </xf>
    <xf numFmtId="169" fontId="74" fillId="13" borderId="20" xfId="0" applyNumberFormat="1" applyFont="1" applyFill="1" applyBorder="1" applyAlignment="1">
      <alignment horizontal="center" vertical="center"/>
    </xf>
    <xf numFmtId="169" fontId="74" fillId="13" borderId="50" xfId="0" applyNumberFormat="1" applyFont="1" applyFill="1" applyBorder="1" applyAlignment="1">
      <alignment horizontal="center" vertical="center"/>
    </xf>
    <xf numFmtId="164" fontId="5" fillId="13" borderId="1" xfId="0" applyFont="1" applyFill="1" applyBorder="1" applyAlignment="1">
      <alignment horizontal="center" vertical="center"/>
    </xf>
    <xf numFmtId="164" fontId="31" fillId="13" borderId="1" xfId="0" applyFont="1" applyFill="1" applyBorder="1" applyAlignment="1">
      <alignment horizontal="center"/>
    </xf>
    <xf numFmtId="164" fontId="31" fillId="13" borderId="2" xfId="0" applyFont="1" applyFill="1" applyBorder="1" applyAlignment="1">
      <alignment horizontal="center"/>
    </xf>
    <xf numFmtId="164" fontId="31" fillId="13" borderId="3" xfId="0" applyFont="1" applyFill="1" applyBorder="1" applyAlignment="1">
      <alignment horizontal="center"/>
    </xf>
    <xf numFmtId="164" fontId="31" fillId="13" borderId="0" xfId="0" applyFont="1" applyFill="1" applyAlignment="1">
      <alignment horizontal="center"/>
    </xf>
    <xf numFmtId="164" fontId="31" fillId="13" borderId="57" xfId="0" applyFont="1" applyFill="1" applyBorder="1" applyAlignment="1">
      <alignment horizontal="center"/>
    </xf>
    <xf numFmtId="164" fontId="0" fillId="13" borderId="0" xfId="0" applyFill="1"/>
    <xf numFmtId="164" fontId="124" fillId="0" borderId="0" xfId="1" applyFont="1" applyAlignment="1">
      <alignment horizontal="center"/>
    </xf>
    <xf numFmtId="164" fontId="125" fillId="0" borderId="5" xfId="0" applyFont="1" applyBorder="1" applyAlignment="1" applyProtection="1">
      <alignment horizontal="center" vertical="center" textRotation="90" shrinkToFit="1"/>
      <protection locked="0"/>
    </xf>
    <xf numFmtId="164" fontId="124" fillId="0" borderId="21" xfId="0" applyFont="1" applyBorder="1" applyAlignment="1">
      <alignment horizontal="center" vertical="center"/>
    </xf>
    <xf numFmtId="164" fontId="22" fillId="0" borderId="11" xfId="1" applyFont="1" applyBorder="1" applyAlignment="1">
      <alignment horizontal="center"/>
    </xf>
    <xf numFmtId="164" fontId="119" fillId="0" borderId="11" xfId="1" applyFont="1" applyBorder="1" applyAlignment="1">
      <alignment horizontal="center"/>
    </xf>
    <xf numFmtId="11" fontId="22" fillId="0" borderId="11" xfId="1" applyNumberFormat="1" applyFont="1" applyBorder="1" applyAlignment="1">
      <alignment horizontal="center"/>
    </xf>
    <xf numFmtId="164" fontId="11" fillId="2" borderId="0" xfId="1" applyFont="1" applyFill="1" applyAlignment="1">
      <alignment horizontal="center"/>
    </xf>
    <xf numFmtId="164" fontId="3" fillId="2" borderId="0" xfId="1" applyFill="1" applyAlignment="1">
      <alignment horizontal="center"/>
    </xf>
    <xf numFmtId="11" fontId="3" fillId="2" borderId="0" xfId="1" applyNumberFormat="1" applyFill="1" applyAlignment="1">
      <alignment horizontal="center"/>
    </xf>
    <xf numFmtId="164" fontId="22" fillId="2" borderId="0" xfId="1" applyFont="1" applyFill="1" applyAlignment="1">
      <alignment horizontal="center"/>
    </xf>
    <xf numFmtId="11" fontId="22" fillId="2" borderId="0" xfId="1" applyNumberFormat="1" applyFont="1" applyFill="1" applyAlignment="1">
      <alignment horizontal="center"/>
    </xf>
    <xf numFmtId="171" fontId="22" fillId="2" borderId="0" xfId="1" applyNumberFormat="1" applyFont="1" applyFill="1" applyAlignment="1">
      <alignment horizontal="center"/>
    </xf>
    <xf numFmtId="164" fontId="34" fillId="2" borderId="12" xfId="1" applyFont="1" applyFill="1" applyBorder="1" applyAlignment="1">
      <alignment horizontal="center"/>
    </xf>
    <xf numFmtId="164" fontId="45" fillId="2" borderId="11" xfId="1" applyFont="1" applyFill="1" applyBorder="1" applyAlignment="1">
      <alignment horizontal="center"/>
    </xf>
    <xf numFmtId="164" fontId="11" fillId="2" borderId="11" xfId="1" applyFont="1" applyFill="1" applyBorder="1" applyAlignment="1">
      <alignment horizontal="center"/>
    </xf>
    <xf numFmtId="164" fontId="14" fillId="2" borderId="0" xfId="1" applyFont="1" applyFill="1" applyAlignment="1">
      <alignment horizontal="center"/>
    </xf>
    <xf numFmtId="164" fontId="45" fillId="2" borderId="0" xfId="1" applyFont="1" applyFill="1" applyAlignment="1">
      <alignment horizontal="center"/>
    </xf>
    <xf numFmtId="164" fontId="21" fillId="2" borderId="0" xfId="1" applyFont="1" applyFill="1" applyAlignment="1">
      <alignment horizontal="center"/>
    </xf>
    <xf numFmtId="164" fontId="34" fillId="2" borderId="40" xfId="1" applyFont="1" applyFill="1" applyBorder="1" applyAlignment="1">
      <alignment horizontal="center"/>
    </xf>
    <xf numFmtId="164" fontId="99" fillId="0" borderId="15" xfId="0" applyFont="1" applyBorder="1" applyAlignment="1" applyProtection="1">
      <alignment horizontal="center" vertical="center" textRotation="90" shrinkToFit="1"/>
      <protection locked="0"/>
    </xf>
    <xf numFmtId="11" fontId="21" fillId="0" borderId="12" xfId="0" applyNumberFormat="1" applyFont="1" applyBorder="1" applyAlignment="1">
      <alignment horizontal="right" vertical="center"/>
    </xf>
    <xf numFmtId="11" fontId="21" fillId="0" borderId="11" xfId="0" applyNumberFormat="1" applyFont="1" applyBorder="1" applyAlignment="1">
      <alignment vertical="center"/>
    </xf>
    <xf numFmtId="11" fontId="21" fillId="0" borderId="10" xfId="0" applyNumberFormat="1" applyFont="1" applyBorder="1" applyAlignment="1">
      <alignment vertical="center"/>
    </xf>
    <xf numFmtId="11" fontId="37" fillId="0" borderId="11" xfId="0" applyNumberFormat="1" applyFont="1" applyBorder="1" applyAlignment="1">
      <alignment horizontal="center"/>
    </xf>
    <xf numFmtId="173" fontId="41" fillId="8" borderId="19" xfId="0" applyNumberFormat="1" applyFont="1" applyFill="1" applyBorder="1" applyAlignment="1">
      <alignment horizontal="center" vertical="center" wrapText="1"/>
    </xf>
    <xf numFmtId="173" fontId="41" fillId="0" borderId="19" xfId="0" applyNumberFormat="1" applyFont="1" applyBorder="1" applyAlignment="1">
      <alignment horizontal="center" vertical="center" wrapText="1"/>
    </xf>
    <xf numFmtId="173" fontId="41" fillId="12" borderId="19" xfId="0" applyNumberFormat="1" applyFont="1" applyFill="1" applyBorder="1" applyAlignment="1">
      <alignment horizontal="center" vertical="center" wrapText="1"/>
    </xf>
    <xf numFmtId="173" fontId="5" fillId="0" borderId="19" xfId="0" applyNumberFormat="1" applyFont="1" applyBorder="1" applyAlignment="1">
      <alignment horizontal="center" vertical="center"/>
    </xf>
    <xf numFmtId="173" fontId="74" fillId="0" borderId="19" xfId="0" applyNumberFormat="1" applyFont="1" applyBorder="1" applyAlignment="1">
      <alignment horizontal="center" vertical="center"/>
    </xf>
    <xf numFmtId="173" fontId="74" fillId="12" borderId="19" xfId="0" applyNumberFormat="1" applyFont="1" applyFill="1" applyBorder="1" applyAlignment="1">
      <alignment horizontal="center" vertical="center"/>
    </xf>
    <xf numFmtId="173" fontId="5" fillId="0" borderId="20" xfId="0" applyNumberFormat="1" applyFont="1" applyBorder="1" applyAlignment="1">
      <alignment horizontal="center" vertical="center"/>
    </xf>
    <xf numFmtId="173" fontId="74" fillId="0" borderId="20" xfId="0" applyNumberFormat="1" applyFont="1" applyBorder="1" applyAlignment="1">
      <alignment horizontal="center" vertical="center"/>
    </xf>
    <xf numFmtId="173" fontId="74" fillId="12" borderId="20" xfId="0" applyNumberFormat="1" applyFont="1" applyFill="1" applyBorder="1" applyAlignment="1">
      <alignment horizontal="center" vertical="center"/>
    </xf>
    <xf numFmtId="173" fontId="5" fillId="5" borderId="20" xfId="0" applyNumberFormat="1" applyFont="1" applyFill="1" applyBorder="1" applyAlignment="1">
      <alignment horizontal="center"/>
    </xf>
    <xf numFmtId="173" fontId="74" fillId="5" borderId="20" xfId="0" applyNumberFormat="1" applyFont="1" applyFill="1" applyBorder="1" applyAlignment="1">
      <alignment horizontal="center" vertical="center"/>
    </xf>
    <xf numFmtId="173" fontId="5" fillId="5" borderId="20" xfId="0" applyNumberFormat="1" applyFont="1" applyFill="1" applyBorder="1" applyAlignment="1">
      <alignment horizontal="center" vertical="center"/>
    </xf>
    <xf numFmtId="173" fontId="5" fillId="11" borderId="20" xfId="0" applyNumberFormat="1" applyFont="1" applyFill="1" applyBorder="1" applyAlignment="1">
      <alignment horizontal="center" vertical="center"/>
    </xf>
    <xf numFmtId="173" fontId="74" fillId="11" borderId="20" xfId="0" applyNumberFormat="1" applyFont="1" applyFill="1" applyBorder="1" applyAlignment="1">
      <alignment horizontal="center" vertical="center"/>
    </xf>
    <xf numFmtId="173" fontId="5" fillId="2" borderId="20" xfId="0" applyNumberFormat="1" applyFont="1" applyFill="1" applyBorder="1" applyAlignment="1">
      <alignment horizontal="center"/>
    </xf>
    <xf numFmtId="173" fontId="74" fillId="2" borderId="20" xfId="0" applyNumberFormat="1" applyFont="1" applyFill="1" applyBorder="1" applyAlignment="1">
      <alignment horizontal="center" vertical="center"/>
    </xf>
    <xf numFmtId="173" fontId="5" fillId="0" borderId="20" xfId="0" applyNumberFormat="1" applyFont="1" applyBorder="1" applyAlignment="1">
      <alignment horizontal="center"/>
    </xf>
    <xf numFmtId="173" fontId="5" fillId="2" borderId="20" xfId="0" applyNumberFormat="1" applyFont="1" applyFill="1" applyBorder="1" applyAlignment="1">
      <alignment horizontal="center" vertical="center"/>
    </xf>
    <xf numFmtId="173" fontId="5" fillId="0" borderId="26" xfId="0" applyNumberFormat="1" applyFont="1" applyBorder="1" applyAlignment="1">
      <alignment horizontal="center" vertical="center"/>
    </xf>
    <xf numFmtId="173" fontId="74" fillId="0" borderId="26" xfId="0" applyNumberFormat="1" applyFont="1" applyBorder="1" applyAlignment="1">
      <alignment horizontal="center" vertical="center"/>
    </xf>
    <xf numFmtId="173" fontId="74" fillId="12" borderId="26" xfId="0" applyNumberFormat="1" applyFont="1" applyFill="1" applyBorder="1" applyAlignment="1">
      <alignment horizontal="center" vertical="center"/>
    </xf>
    <xf numFmtId="173" fontId="31" fillId="0" borderId="10" xfId="0" applyNumberFormat="1" applyFont="1" applyBorder="1" applyAlignment="1">
      <alignment horizontal="center"/>
    </xf>
    <xf numFmtId="173" fontId="31" fillId="0" borderId="1" xfId="0" applyNumberFormat="1" applyFont="1" applyBorder="1" applyAlignment="1">
      <alignment horizontal="center"/>
    </xf>
    <xf numFmtId="173" fontId="31" fillId="0" borderId="2" xfId="0" applyNumberFormat="1" applyFont="1" applyBorder="1" applyAlignment="1">
      <alignment horizontal="center"/>
    </xf>
    <xf numFmtId="173" fontId="31" fillId="0" borderId="3" xfId="0" applyNumberFormat="1" applyFont="1" applyBorder="1" applyAlignment="1">
      <alignment horizontal="center"/>
    </xf>
    <xf numFmtId="173" fontId="31" fillId="0" borderId="0" xfId="0" applyNumberFormat="1" applyFont="1" applyAlignment="1">
      <alignment horizontal="center"/>
    </xf>
    <xf numFmtId="173" fontId="31" fillId="0" borderId="57" xfId="0" applyNumberFormat="1" applyFont="1" applyBorder="1" applyAlignment="1">
      <alignment horizontal="center"/>
    </xf>
    <xf numFmtId="173" fontId="31" fillId="5" borderId="1" xfId="0" applyNumberFormat="1" applyFont="1" applyFill="1" applyBorder="1" applyAlignment="1">
      <alignment horizontal="center"/>
    </xf>
    <xf numFmtId="173" fontId="31" fillId="5" borderId="2" xfId="0" applyNumberFormat="1" applyFont="1" applyFill="1" applyBorder="1" applyAlignment="1">
      <alignment horizontal="center"/>
    </xf>
    <xf numFmtId="173" fontId="31" fillId="11" borderId="2" xfId="0" applyNumberFormat="1" applyFont="1" applyFill="1" applyBorder="1" applyAlignment="1">
      <alignment horizontal="center"/>
    </xf>
    <xf numFmtId="173" fontId="31" fillId="11" borderId="3" xfId="0" applyNumberFormat="1" applyFont="1" applyFill="1" applyBorder="1" applyAlignment="1">
      <alignment horizontal="center"/>
    </xf>
    <xf numFmtId="173" fontId="31" fillId="11" borderId="1" xfId="0" applyNumberFormat="1" applyFont="1" applyFill="1" applyBorder="1" applyAlignment="1">
      <alignment horizontal="center"/>
    </xf>
    <xf numFmtId="173" fontId="31" fillId="11" borderId="57" xfId="0" applyNumberFormat="1" applyFont="1" applyFill="1" applyBorder="1" applyAlignment="1">
      <alignment horizontal="center"/>
    </xf>
    <xf numFmtId="173" fontId="31" fillId="2" borderId="2" xfId="0" applyNumberFormat="1" applyFont="1" applyFill="1" applyBorder="1" applyAlignment="1">
      <alignment horizontal="center" vertical="center"/>
    </xf>
    <xf numFmtId="173" fontId="31" fillId="2" borderId="3" xfId="0" applyNumberFormat="1" applyFont="1" applyFill="1" applyBorder="1" applyAlignment="1">
      <alignment horizontal="center" vertical="center"/>
    </xf>
    <xf numFmtId="173" fontId="31" fillId="2" borderId="57" xfId="0" applyNumberFormat="1" applyFont="1" applyFill="1" applyBorder="1" applyAlignment="1">
      <alignment horizontal="center" vertical="center"/>
    </xf>
    <xf numFmtId="173" fontId="31" fillId="2" borderId="57" xfId="0" applyNumberFormat="1" applyFont="1" applyFill="1" applyBorder="1" applyAlignment="1">
      <alignment horizontal="center"/>
    </xf>
    <xf numFmtId="173" fontId="31" fillId="2" borderId="2" xfId="0" applyNumberFormat="1" applyFont="1" applyFill="1" applyBorder="1" applyAlignment="1">
      <alignment horizontal="center"/>
    </xf>
    <xf numFmtId="173" fontId="31" fillId="2" borderId="1" xfId="0" applyNumberFormat="1" applyFont="1" applyFill="1" applyBorder="1" applyAlignment="1">
      <alignment horizontal="center"/>
    </xf>
    <xf numFmtId="173" fontId="31" fillId="2" borderId="0" xfId="0" applyNumberFormat="1" applyFont="1" applyFill="1" applyAlignment="1">
      <alignment horizontal="center"/>
    </xf>
    <xf numFmtId="173" fontId="31" fillId="0" borderId="61" xfId="0" applyNumberFormat="1" applyFont="1" applyBorder="1" applyAlignment="1">
      <alignment horizontal="center"/>
    </xf>
    <xf numFmtId="173" fontId="31" fillId="0" borderId="58" xfId="0" applyNumberFormat="1" applyFont="1" applyBorder="1" applyAlignment="1">
      <alignment horizontal="center"/>
    </xf>
    <xf numFmtId="173" fontId="31" fillId="0" borderId="6" xfId="0" applyNumberFormat="1" applyFont="1" applyBorder="1" applyAlignment="1">
      <alignment horizontal="center"/>
    </xf>
    <xf numFmtId="173" fontId="31" fillId="0" borderId="5" xfId="0" applyNumberFormat="1" applyFont="1" applyBorder="1" applyAlignment="1">
      <alignment horizontal="center"/>
    </xf>
    <xf numFmtId="173" fontId="31" fillId="0" borderId="7" xfId="0" applyNumberFormat="1" applyFont="1" applyBorder="1" applyAlignment="1">
      <alignment horizontal="center"/>
    </xf>
    <xf numFmtId="173" fontId="31" fillId="0" borderId="0" xfId="0" applyNumberFormat="1" applyFont="1"/>
    <xf numFmtId="173" fontId="0" fillId="0" borderId="0" xfId="0" applyNumberFormat="1" applyAlignment="1">
      <alignment horizontal="center"/>
    </xf>
    <xf numFmtId="173" fontId="0" fillId="0" borderId="0" xfId="0" applyNumberFormat="1"/>
    <xf numFmtId="173" fontId="22" fillId="0" borderId="3" xfId="1" applyNumberFormat="1" applyFont="1" applyBorder="1" applyAlignment="1">
      <alignment horizontal="center"/>
    </xf>
    <xf numFmtId="173" fontId="22" fillId="0" borderId="0" xfId="1" applyNumberFormat="1" applyFont="1" applyAlignment="1">
      <alignment horizontal="center"/>
    </xf>
    <xf numFmtId="173" fontId="22" fillId="0" borderId="1" xfId="1" applyNumberFormat="1" applyFont="1" applyBorder="1" applyAlignment="1">
      <alignment horizontal="center"/>
    </xf>
    <xf numFmtId="173" fontId="22" fillId="0" borderId="6" xfId="1" applyNumberFormat="1" applyFont="1" applyBorder="1" applyAlignment="1">
      <alignment horizontal="center"/>
    </xf>
    <xf numFmtId="173" fontId="22" fillId="0" borderId="4" xfId="1" applyNumberFormat="1" applyFont="1" applyBorder="1" applyAlignment="1">
      <alignment horizontal="center"/>
    </xf>
    <xf numFmtId="173" fontId="22" fillId="0" borderId="15" xfId="1" applyNumberFormat="1" applyFont="1" applyBorder="1" applyAlignment="1">
      <alignment horizontal="center"/>
    </xf>
    <xf numFmtId="174" fontId="22" fillId="0" borderId="0" xfId="1" applyNumberFormat="1" applyFont="1" applyAlignment="1">
      <alignment horizontal="center"/>
    </xf>
    <xf numFmtId="174" fontId="47" fillId="0" borderId="0" xfId="1" applyNumberFormat="1" applyFont="1" applyAlignment="1">
      <alignment horizontal="center"/>
    </xf>
    <xf numFmtId="174" fontId="22" fillId="0" borderId="4" xfId="1" applyNumberFormat="1" applyFont="1" applyBorder="1" applyAlignment="1">
      <alignment horizontal="center"/>
    </xf>
    <xf numFmtId="174" fontId="22" fillId="0" borderId="23" xfId="1" applyNumberFormat="1" applyFont="1" applyBorder="1" applyAlignment="1">
      <alignment horizontal="center"/>
    </xf>
    <xf numFmtId="173" fontId="22" fillId="2" borderId="40" xfId="1" applyNumberFormat="1" applyFont="1" applyFill="1" applyBorder="1" applyAlignment="1">
      <alignment horizontal="center"/>
    </xf>
    <xf numFmtId="173" fontId="22" fillId="0" borderId="23" xfId="1" applyNumberFormat="1" applyFont="1" applyBorder="1" applyAlignment="1">
      <alignment horizontal="center"/>
    </xf>
    <xf numFmtId="173" fontId="22" fillId="0" borderId="8" xfId="1" applyNumberFormat="1" applyFont="1" applyBorder="1" applyAlignment="1">
      <alignment horizontal="center"/>
    </xf>
    <xf numFmtId="173" fontId="22" fillId="2" borderId="1" xfId="1" applyNumberFormat="1" applyFont="1" applyFill="1" applyBorder="1" applyAlignment="1">
      <alignment horizontal="center"/>
    </xf>
    <xf numFmtId="173" fontId="22" fillId="0" borderId="10" xfId="1" applyNumberFormat="1" applyFont="1" applyBorder="1" applyAlignment="1">
      <alignment horizontal="center"/>
    </xf>
    <xf numFmtId="173" fontId="3" fillId="0" borderId="8" xfId="1" applyNumberFormat="1" applyBorder="1" applyAlignment="1">
      <alignment horizontal="center"/>
    </xf>
    <xf numFmtId="173" fontId="3" fillId="0" borderId="0" xfId="1" applyNumberFormat="1" applyAlignment="1">
      <alignment horizontal="center"/>
    </xf>
    <xf numFmtId="173" fontId="34" fillId="0" borderId="0" xfId="1" applyNumberFormat="1" applyFont="1" applyAlignment="1">
      <alignment horizontal="center"/>
    </xf>
    <xf numFmtId="0" fontId="31" fillId="0" borderId="2" xfId="0" applyNumberFormat="1" applyFont="1" applyBorder="1"/>
    <xf numFmtId="173" fontId="3" fillId="2" borderId="0" xfId="1" applyNumberFormat="1" applyFill="1" applyAlignment="1">
      <alignment horizontal="center"/>
    </xf>
    <xf numFmtId="173" fontId="22" fillId="0" borderId="11" xfId="1" applyNumberFormat="1" applyFont="1" applyBorder="1" applyAlignment="1">
      <alignment horizontal="center"/>
    </xf>
    <xf numFmtId="174" fontId="0" fillId="0" borderId="21" xfId="0" applyNumberFormat="1" applyBorder="1" applyAlignment="1">
      <alignment horizontal="center" vertical="center"/>
    </xf>
    <xf numFmtId="174" fontId="3" fillId="0" borderId="8" xfId="0" applyNumberFormat="1" applyFont="1" applyBorder="1" applyAlignment="1">
      <alignment horizontal="center" vertical="center"/>
    </xf>
    <xf numFmtId="174" fontId="100" fillId="0" borderId="25" xfId="0" applyNumberFormat="1" applyFont="1" applyBorder="1" applyAlignment="1">
      <alignment horizontal="center" vertical="center"/>
    </xf>
    <xf numFmtId="174" fontId="9" fillId="0" borderId="21" xfId="0" applyNumberFormat="1" applyFont="1" applyBorder="1" applyAlignment="1">
      <alignment horizontal="center" vertical="center"/>
    </xf>
    <xf numFmtId="2" fontId="22" fillId="0" borderId="0" xfId="1" applyNumberFormat="1" applyFont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174" fontId="22" fillId="0" borderId="0" xfId="1" applyNumberFormat="1" applyFont="1" applyAlignment="1">
      <alignment horizontal="center" vertical="center"/>
    </xf>
    <xf numFmtId="174" fontId="22" fillId="0" borderId="4" xfId="1" applyNumberFormat="1" applyFont="1" applyBorder="1" applyAlignment="1">
      <alignment horizontal="center" vertical="center"/>
    </xf>
    <xf numFmtId="175" fontId="31" fillId="0" borderId="1" xfId="0" applyNumberFormat="1" applyFont="1" applyBorder="1" applyAlignment="1">
      <alignment horizontal="center"/>
    </xf>
    <xf numFmtId="174" fontId="31" fillId="0" borderId="1" xfId="0" applyNumberFormat="1" applyFont="1" applyBorder="1" applyAlignment="1">
      <alignment horizontal="center"/>
    </xf>
    <xf numFmtId="0" fontId="0" fillId="0" borderId="0" xfId="0" applyNumberFormat="1"/>
    <xf numFmtId="0" fontId="22" fillId="0" borderId="1" xfId="1" applyNumberFormat="1" applyFont="1" applyBorder="1" applyAlignment="1">
      <alignment horizontal="center"/>
    </xf>
    <xf numFmtId="0" fontId="22" fillId="0" borderId="10" xfId="1" applyNumberFormat="1" applyFont="1" applyBorder="1" applyAlignment="1">
      <alignment horizontal="center"/>
    </xf>
    <xf numFmtId="0" fontId="22" fillId="0" borderId="8" xfId="1" applyNumberFormat="1" applyFont="1" applyBorder="1" applyAlignment="1">
      <alignment horizontal="center"/>
    </xf>
    <xf numFmtId="0" fontId="22" fillId="0" borderId="15" xfId="1" applyNumberFormat="1" applyFont="1" applyBorder="1" applyAlignment="1">
      <alignment horizontal="center"/>
    </xf>
    <xf numFmtId="0" fontId="3" fillId="0" borderId="0" xfId="1" applyNumberFormat="1" applyAlignment="1">
      <alignment horizontal="center"/>
    </xf>
    <xf numFmtId="164" fontId="34" fillId="2" borderId="0" xfId="1" applyFont="1" applyFill="1" applyAlignment="1">
      <alignment horizontal="center"/>
    </xf>
    <xf numFmtId="164" fontId="34" fillId="2" borderId="3" xfId="1" applyFont="1" applyFill="1" applyBorder="1" applyAlignment="1">
      <alignment horizontal="center"/>
    </xf>
    <xf numFmtId="0" fontId="32" fillId="0" borderId="3" xfId="0" applyNumberFormat="1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0" fontId="22" fillId="0" borderId="37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 vertical="center"/>
    </xf>
    <xf numFmtId="0" fontId="51" fillId="0" borderId="3" xfId="0" applyNumberFormat="1" applyFont="1" applyBorder="1" applyAlignment="1">
      <alignment horizontal="center" vertical="center"/>
    </xf>
    <xf numFmtId="0" fontId="53" fillId="0" borderId="3" xfId="0" applyNumberFormat="1" applyFont="1" applyBorder="1" applyAlignment="1">
      <alignment horizontal="center" vertical="center"/>
    </xf>
    <xf numFmtId="0" fontId="53" fillId="0" borderId="37" xfId="0" applyNumberFormat="1" applyFont="1" applyBorder="1" applyAlignment="1">
      <alignment horizontal="center" vertical="center"/>
    </xf>
    <xf numFmtId="0" fontId="54" fillId="0" borderId="3" xfId="0" applyNumberFormat="1" applyFont="1" applyBorder="1" applyAlignment="1">
      <alignment horizontal="center" vertical="center"/>
    </xf>
    <xf numFmtId="0" fontId="63" fillId="0" borderId="2" xfId="0" applyNumberFormat="1" applyFont="1" applyBorder="1" applyAlignment="1">
      <alignment horizontal="center" vertical="center"/>
    </xf>
    <xf numFmtId="0" fontId="70" fillId="0" borderId="2" xfId="0" applyNumberFormat="1" applyFont="1" applyBorder="1" applyAlignment="1">
      <alignment horizontal="center" vertical="center"/>
    </xf>
    <xf numFmtId="0" fontId="53" fillId="0" borderId="2" xfId="0" applyNumberFormat="1" applyFont="1" applyBorder="1" applyAlignment="1">
      <alignment horizontal="center" vertical="center"/>
    </xf>
    <xf numFmtId="0" fontId="70" fillId="0" borderId="3" xfId="0" applyNumberFormat="1" applyFont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26" fillId="10" borderId="3" xfId="0" applyNumberFormat="1" applyFont="1" applyFill="1" applyBorder="1" applyAlignment="1">
      <alignment horizontal="center" vertical="center"/>
    </xf>
    <xf numFmtId="0" fontId="22" fillId="10" borderId="37" xfId="0" applyNumberFormat="1" applyFont="1" applyFill="1" applyBorder="1" applyAlignment="1">
      <alignment horizontal="center" vertical="center"/>
    </xf>
    <xf numFmtId="0" fontId="22" fillId="10" borderId="1" xfId="0" applyNumberFormat="1" applyFont="1" applyFill="1" applyBorder="1" applyAlignment="1">
      <alignment horizontal="center" vertical="center"/>
    </xf>
    <xf numFmtId="0" fontId="22" fillId="10" borderId="2" xfId="0" applyNumberFormat="1" applyFont="1" applyFill="1" applyBorder="1" applyAlignment="1">
      <alignment horizontal="center" vertical="center"/>
    </xf>
    <xf numFmtId="0" fontId="33" fillId="10" borderId="2" xfId="0" applyNumberFormat="1" applyFont="1" applyFill="1" applyBorder="1" applyAlignment="1">
      <alignment horizontal="center" vertical="center"/>
    </xf>
    <xf numFmtId="0" fontId="53" fillId="10" borderId="2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32" fillId="0" borderId="2" xfId="0" applyNumberFormat="1" applyFont="1" applyBorder="1" applyAlignment="1">
      <alignment horizontal="center" vertical="center"/>
    </xf>
    <xf numFmtId="0" fontId="26" fillId="10" borderId="2" xfId="0" applyNumberFormat="1" applyFont="1" applyFill="1" applyBorder="1" applyAlignment="1">
      <alignment horizontal="center" vertical="center"/>
    </xf>
    <xf numFmtId="0" fontId="22" fillId="10" borderId="3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/>
    </xf>
    <xf numFmtId="0" fontId="55" fillId="0" borderId="2" xfId="0" applyNumberFormat="1" applyFont="1" applyBorder="1" applyAlignment="1">
      <alignment horizontal="center" vertical="center"/>
    </xf>
    <xf numFmtId="0" fontId="114" fillId="0" borderId="3" xfId="0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54" fillId="0" borderId="37" xfId="0" applyNumberFormat="1" applyFont="1" applyBorder="1" applyAlignment="1">
      <alignment horizontal="center" vertical="center"/>
    </xf>
    <xf numFmtId="0" fontId="56" fillId="0" borderId="0" xfId="0" applyNumberFormat="1" applyFont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0" fontId="114" fillId="0" borderId="2" xfId="0" applyNumberFormat="1" applyFont="1" applyBorder="1" applyAlignment="1">
      <alignment horizontal="center" vertical="center"/>
    </xf>
    <xf numFmtId="0" fontId="116" fillId="0" borderId="2" xfId="0" applyNumberFormat="1" applyFont="1" applyBorder="1" applyAlignment="1">
      <alignment horizontal="center" vertical="center"/>
    </xf>
    <xf numFmtId="0" fontId="63" fillId="0" borderId="1" xfId="0" applyNumberFormat="1" applyFont="1" applyBorder="1" applyAlignment="1">
      <alignment horizontal="center" vertical="center"/>
    </xf>
    <xf numFmtId="0" fontId="70" fillId="10" borderId="3" xfId="0" applyNumberFormat="1" applyFont="1" applyFill="1" applyBorder="1" applyAlignment="1">
      <alignment horizontal="center" vertical="center"/>
    </xf>
    <xf numFmtId="0" fontId="53" fillId="0" borderId="1" xfId="0" applyNumberFormat="1" applyFont="1" applyBorder="1" applyAlignment="1">
      <alignment horizontal="center" vertical="center"/>
    </xf>
    <xf numFmtId="0" fontId="3" fillId="0" borderId="37" xfId="0" applyNumberFormat="1" applyFont="1" applyBorder="1" applyAlignment="1">
      <alignment horizontal="center" vertical="center"/>
    </xf>
    <xf numFmtId="0" fontId="53" fillId="10" borderId="37" xfId="0" applyNumberFormat="1" applyFont="1" applyFill="1" applyBorder="1" applyAlignment="1">
      <alignment horizontal="center" vertical="center"/>
    </xf>
    <xf numFmtId="0" fontId="55" fillId="10" borderId="2" xfId="0" applyNumberFormat="1" applyFont="1" applyFill="1" applyBorder="1" applyAlignment="1">
      <alignment horizontal="center" vertical="center"/>
    </xf>
    <xf numFmtId="0" fontId="53" fillId="0" borderId="22" xfId="0" applyNumberFormat="1" applyFont="1" applyBorder="1" applyAlignment="1">
      <alignment horizontal="center" vertical="center"/>
    </xf>
    <xf numFmtId="0" fontId="53" fillId="0" borderId="38" xfId="0" applyNumberFormat="1" applyFont="1" applyBorder="1" applyAlignment="1">
      <alignment horizontal="center" vertical="center"/>
    </xf>
    <xf numFmtId="0" fontId="22" fillId="0" borderId="30" xfId="0" applyNumberFormat="1" applyFont="1" applyBorder="1" applyAlignment="1">
      <alignment horizontal="center" vertical="center"/>
    </xf>
    <xf numFmtId="0" fontId="22" fillId="0" borderId="22" xfId="0" applyNumberFormat="1" applyFont="1" applyBorder="1" applyAlignment="1">
      <alignment horizontal="center" vertical="center"/>
    </xf>
    <xf numFmtId="0" fontId="33" fillId="0" borderId="22" xfId="0" applyNumberFormat="1" applyFont="1" applyBorder="1" applyAlignment="1">
      <alignment horizontal="center" vertical="center"/>
    </xf>
    <xf numFmtId="0" fontId="22" fillId="0" borderId="31" xfId="0" applyNumberFormat="1" applyFont="1" applyBorder="1" applyAlignment="1">
      <alignment horizontal="center" vertical="center"/>
    </xf>
    <xf numFmtId="0" fontId="22" fillId="0" borderId="32" xfId="0" applyNumberFormat="1" applyFont="1" applyBorder="1" applyAlignment="1">
      <alignment horizontal="center" vertical="center"/>
    </xf>
    <xf numFmtId="0" fontId="31" fillId="0" borderId="32" xfId="0" applyNumberFormat="1" applyFont="1" applyBorder="1" applyAlignment="1">
      <alignment horizontal="center" vertical="center"/>
    </xf>
    <xf numFmtId="0" fontId="22" fillId="0" borderId="33" xfId="0" applyNumberFormat="1" applyFont="1" applyBorder="1" applyAlignment="1">
      <alignment horizontal="center" vertical="center"/>
    </xf>
    <xf numFmtId="0" fontId="22" fillId="0" borderId="34" xfId="0" applyNumberFormat="1" applyFont="1" applyBorder="1" applyAlignment="1">
      <alignment horizontal="center" vertical="center"/>
    </xf>
    <xf numFmtId="0" fontId="22" fillId="0" borderId="35" xfId="0" applyNumberFormat="1" applyFont="1" applyBorder="1" applyAlignment="1">
      <alignment horizontal="center" vertical="center"/>
    </xf>
    <xf numFmtId="0" fontId="31" fillId="0" borderId="35" xfId="0" applyNumberFormat="1" applyFont="1" applyBorder="1" applyAlignment="1">
      <alignment horizontal="center" vertical="center"/>
    </xf>
    <xf numFmtId="0" fontId="22" fillId="0" borderId="36" xfId="0" applyNumberFormat="1" applyFont="1" applyBorder="1" applyAlignment="1">
      <alignment horizontal="center" vertical="center"/>
    </xf>
    <xf numFmtId="0" fontId="26" fillId="0" borderId="25" xfId="0" applyNumberFormat="1" applyFont="1" applyBorder="1" applyAlignment="1">
      <alignment vertical="center"/>
    </xf>
    <xf numFmtId="0" fontId="31" fillId="0" borderId="25" xfId="0" applyNumberFormat="1" applyFont="1" applyBorder="1"/>
    <xf numFmtId="0" fontId="22" fillId="0" borderId="9" xfId="0" applyNumberFormat="1" applyFont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0" fontId="76" fillId="0" borderId="2" xfId="0" applyNumberFormat="1" applyFont="1" applyBorder="1" applyAlignment="1">
      <alignment horizontal="center" vertical="center"/>
    </xf>
    <xf numFmtId="0" fontId="69" fillId="0" borderId="2" xfId="0" applyNumberFormat="1" applyFont="1" applyBorder="1" applyAlignment="1">
      <alignment horizontal="center" vertical="center"/>
    </xf>
    <xf numFmtId="0" fontId="56" fillId="0" borderId="5" xfId="0" applyNumberFormat="1" applyFont="1" applyBorder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112" fillId="0" borderId="0" xfId="0" applyNumberFormat="1" applyFont="1" applyAlignment="1">
      <alignment horizontal="center" vertical="center"/>
    </xf>
    <xf numFmtId="0" fontId="70" fillId="0" borderId="0" xfId="0" applyNumberFormat="1" applyFont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176" fontId="31" fillId="2" borderId="3" xfId="0" applyNumberFormat="1" applyFont="1" applyFill="1" applyBorder="1" applyAlignment="1">
      <alignment horizontal="center" vertical="center"/>
    </xf>
    <xf numFmtId="176" fontId="31" fillId="11" borderId="2" xfId="0" applyNumberFormat="1" applyFont="1" applyFill="1" applyBorder="1" applyAlignment="1">
      <alignment horizontal="center"/>
    </xf>
    <xf numFmtId="176" fontId="31" fillId="0" borderId="1" xfId="0" applyNumberFormat="1" applyFont="1" applyBorder="1" applyAlignment="1">
      <alignment horizontal="center"/>
    </xf>
    <xf numFmtId="0" fontId="35" fillId="0" borderId="25" xfId="0" applyNumberFormat="1" applyFont="1" applyBorder="1" applyAlignment="1">
      <alignment horizontal="center" vertical="center"/>
    </xf>
    <xf numFmtId="176" fontId="31" fillId="0" borderId="0" xfId="0" applyNumberFormat="1" applyFont="1" applyAlignment="1">
      <alignment horizontal="center"/>
    </xf>
    <xf numFmtId="2" fontId="32" fillId="0" borderId="3" xfId="0" applyNumberFormat="1" applyFont="1" applyBorder="1" applyAlignment="1">
      <alignment horizontal="center" vertical="center"/>
    </xf>
    <xf numFmtId="173" fontId="22" fillId="2" borderId="0" xfId="1" applyNumberFormat="1" applyFont="1" applyFill="1" applyAlignment="1">
      <alignment horizontal="center"/>
    </xf>
    <xf numFmtId="173" fontId="41" fillId="8" borderId="20" xfId="0" applyNumberFormat="1" applyFont="1" applyFill="1" applyBorder="1" applyAlignment="1">
      <alignment horizontal="center" vertical="center" wrapText="1"/>
    </xf>
    <xf numFmtId="173" fontId="41" fillId="0" borderId="20" xfId="0" applyNumberFormat="1" applyFont="1" applyBorder="1" applyAlignment="1">
      <alignment horizontal="center" vertical="center" wrapText="1"/>
    </xf>
    <xf numFmtId="173" fontId="41" fillId="12" borderId="20" xfId="0" applyNumberFormat="1" applyFont="1" applyFill="1" applyBorder="1" applyAlignment="1">
      <alignment horizontal="center" vertical="center" wrapText="1"/>
    </xf>
    <xf numFmtId="173" fontId="31" fillId="0" borderId="15" xfId="0" applyNumberFormat="1" applyFont="1" applyBorder="1" applyAlignment="1">
      <alignment horizontal="center"/>
    </xf>
    <xf numFmtId="164" fontId="125" fillId="8" borderId="5" xfId="0" applyFont="1" applyFill="1" applyBorder="1" applyAlignment="1" applyProtection="1">
      <alignment horizontal="center" vertical="center" textRotation="90" shrinkToFit="1"/>
      <protection locked="0"/>
    </xf>
    <xf numFmtId="164" fontId="125" fillId="14" borderId="5" xfId="0" applyFont="1" applyFill="1" applyBorder="1" applyAlignment="1" applyProtection="1">
      <alignment horizontal="center" vertical="center" textRotation="90" shrinkToFit="1"/>
      <protection locked="0"/>
    </xf>
    <xf numFmtId="164" fontId="125" fillId="16" borderId="5" xfId="0" applyFont="1" applyFill="1" applyBorder="1" applyAlignment="1" applyProtection="1">
      <alignment horizontal="center" vertical="center" textRotation="90" shrinkToFit="1"/>
      <protection locked="0"/>
    </xf>
    <xf numFmtId="164" fontId="125" fillId="17" borderId="5" xfId="0" applyFont="1" applyFill="1" applyBorder="1" applyAlignment="1" applyProtection="1">
      <alignment horizontal="center" vertical="center" textRotation="90" shrinkToFit="1"/>
      <protection locked="0"/>
    </xf>
    <xf numFmtId="11" fontId="22" fillId="0" borderId="3" xfId="0" applyNumberFormat="1" applyFont="1" applyBorder="1" applyAlignment="1">
      <alignment horizontal="center" vertical="center"/>
    </xf>
    <xf numFmtId="11" fontId="22" fillId="2" borderId="3" xfId="0" applyNumberFormat="1" applyFont="1" applyFill="1" applyBorder="1" applyAlignment="1">
      <alignment horizontal="center" vertical="center"/>
    </xf>
    <xf numFmtId="11" fontId="22" fillId="17" borderId="3" xfId="0" applyNumberFormat="1" applyFont="1" applyFill="1" applyBorder="1" applyAlignment="1">
      <alignment horizontal="center" vertical="center"/>
    </xf>
    <xf numFmtId="11" fontId="22" fillId="17" borderId="0" xfId="0" applyNumberFormat="1" applyFont="1" applyFill="1" applyAlignment="1">
      <alignment horizontal="center" vertical="center"/>
    </xf>
    <xf numFmtId="11" fontId="22" fillId="17" borderId="1" xfId="0" applyNumberFormat="1" applyFont="1" applyFill="1" applyBorder="1" applyAlignment="1">
      <alignment horizontal="center" vertical="center"/>
    </xf>
    <xf numFmtId="11" fontId="22" fillId="17" borderId="6" xfId="0" applyNumberFormat="1" applyFont="1" applyFill="1" applyBorder="1" applyAlignment="1">
      <alignment horizontal="center" vertical="center"/>
    </xf>
    <xf numFmtId="11" fontId="22" fillId="17" borderId="4" xfId="0" applyNumberFormat="1" applyFont="1" applyFill="1" applyBorder="1" applyAlignment="1">
      <alignment horizontal="center" vertical="center"/>
    </xf>
    <xf numFmtId="11" fontId="22" fillId="17" borderId="15" xfId="0" applyNumberFormat="1" applyFont="1" applyFill="1" applyBorder="1" applyAlignment="1">
      <alignment horizontal="center" vertical="center"/>
    </xf>
    <xf numFmtId="11" fontId="22" fillId="17" borderId="63" xfId="0" applyNumberFormat="1" applyFont="1" applyFill="1" applyBorder="1" applyAlignment="1">
      <alignment horizontal="center" vertical="center"/>
    </xf>
    <xf numFmtId="11" fontId="22" fillId="17" borderId="49" xfId="0" applyNumberFormat="1" applyFont="1" applyFill="1" applyBorder="1" applyAlignment="1">
      <alignment horizontal="center" vertical="center"/>
    </xf>
    <xf numFmtId="0" fontId="22" fillId="17" borderId="0" xfId="0" applyNumberFormat="1" applyFont="1" applyFill="1" applyAlignment="1">
      <alignment horizontal="center" vertical="center"/>
    </xf>
    <xf numFmtId="164" fontId="27" fillId="15" borderId="3" xfId="0" applyFont="1" applyFill="1" applyBorder="1" applyAlignment="1">
      <alignment horizontal="center" vertical="center"/>
    </xf>
    <xf numFmtId="169" fontId="27" fillId="15" borderId="0" xfId="0" applyNumberFormat="1" applyFont="1" applyFill="1" applyAlignment="1">
      <alignment horizontal="center" vertical="center"/>
    </xf>
    <xf numFmtId="164" fontId="27" fillId="15" borderId="0" xfId="0" applyFont="1" applyFill="1" applyAlignment="1">
      <alignment horizontal="center" vertical="center"/>
    </xf>
    <xf numFmtId="169" fontId="27" fillId="15" borderId="3" xfId="0" applyNumberFormat="1" applyFont="1" applyFill="1" applyBorder="1" applyAlignment="1">
      <alignment horizontal="center" vertical="center"/>
    </xf>
    <xf numFmtId="164" fontId="28" fillId="15" borderId="3" xfId="0" applyFont="1" applyFill="1" applyBorder="1" applyAlignment="1">
      <alignment horizontal="center" vertical="center"/>
    </xf>
    <xf numFmtId="164" fontId="27" fillId="15" borderId="6" xfId="0" applyFont="1" applyFill="1" applyBorder="1" applyAlignment="1">
      <alignment horizontal="center" vertical="center"/>
    </xf>
    <xf numFmtId="169" fontId="27" fillId="15" borderId="4" xfId="0" applyNumberFormat="1" applyFont="1" applyFill="1" applyBorder="1" applyAlignment="1">
      <alignment horizontal="center" vertical="center"/>
    </xf>
    <xf numFmtId="173" fontId="44" fillId="0" borderId="0" xfId="0" applyNumberFormat="1" applyFont="1" applyAlignment="1">
      <alignment horizontal="center" vertical="center"/>
    </xf>
    <xf numFmtId="173" fontId="44" fillId="0" borderId="3" xfId="0" applyNumberFormat="1" applyFont="1" applyBorder="1" applyAlignment="1">
      <alignment horizontal="center" vertical="center"/>
    </xf>
    <xf numFmtId="173" fontId="44" fillId="0" borderId="1" xfId="0" applyNumberFormat="1" applyFont="1" applyBorder="1" applyAlignment="1">
      <alignment horizontal="center" vertical="center"/>
    </xf>
    <xf numFmtId="177" fontId="27" fillId="15" borderId="0" xfId="0" applyNumberFormat="1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177" fontId="27" fillId="15" borderId="4" xfId="0" applyNumberFormat="1" applyFont="1" applyFill="1" applyBorder="1" applyAlignment="1">
      <alignment horizontal="center" vertical="center"/>
    </xf>
    <xf numFmtId="177" fontId="22" fillId="15" borderId="4" xfId="0" applyNumberFormat="1" applyFont="1" applyFill="1" applyBorder="1" applyAlignment="1">
      <alignment horizontal="center" vertical="center"/>
    </xf>
    <xf numFmtId="177" fontId="75" fillId="15" borderId="0" xfId="0" applyNumberFormat="1" applyFont="1" applyFill="1" applyAlignment="1">
      <alignment horizontal="center" vertical="center"/>
    </xf>
    <xf numFmtId="174" fontId="22" fillId="2" borderId="0" xfId="1" applyNumberFormat="1" applyFont="1" applyFill="1" applyAlignment="1">
      <alignment horizontal="center"/>
    </xf>
    <xf numFmtId="174" fontId="22" fillId="2" borderId="1" xfId="1" applyNumberFormat="1" applyFont="1" applyFill="1" applyBorder="1" applyAlignment="1">
      <alignment horizontal="center"/>
    </xf>
    <xf numFmtId="164" fontId="25" fillId="0" borderId="64" xfId="1" applyFont="1" applyBorder="1" applyAlignment="1">
      <alignment horizontal="center"/>
    </xf>
    <xf numFmtId="11" fontId="22" fillId="0" borderId="64" xfId="1" applyNumberFormat="1" applyFont="1" applyBorder="1" applyAlignment="1">
      <alignment horizontal="center"/>
    </xf>
    <xf numFmtId="164" fontId="22" fillId="0" borderId="65" xfId="1" applyFont="1" applyBorder="1" applyAlignment="1">
      <alignment horizontal="center"/>
    </xf>
    <xf numFmtId="164" fontId="125" fillId="13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13" borderId="11" xfId="0" applyNumberFormat="1" applyFont="1" applyFill="1" applyBorder="1" applyAlignment="1">
      <alignment horizontal="center"/>
    </xf>
    <xf numFmtId="11" fontId="36" fillId="13" borderId="0" xfId="0" applyNumberFormat="1" applyFont="1" applyFill="1" applyAlignment="1">
      <alignment horizontal="center"/>
    </xf>
    <xf numFmtId="11" fontId="36" fillId="13" borderId="4" xfId="0" applyNumberFormat="1" applyFont="1" applyFill="1" applyBorder="1" applyAlignment="1">
      <alignment horizontal="center"/>
    </xf>
    <xf numFmtId="173" fontId="0" fillId="13" borderId="0" xfId="0" applyNumberFormat="1" applyFill="1" applyAlignment="1">
      <alignment horizontal="center"/>
    </xf>
    <xf numFmtId="11" fontId="37" fillId="13" borderId="11" xfId="0" applyNumberFormat="1" applyFont="1" applyFill="1" applyBorder="1" applyAlignment="1">
      <alignment horizontal="center"/>
    </xf>
    <xf numFmtId="11" fontId="37" fillId="13" borderId="0" xfId="0" applyNumberFormat="1" applyFont="1" applyFill="1" applyAlignment="1">
      <alignment horizontal="center"/>
    </xf>
    <xf numFmtId="11" fontId="37" fillId="13" borderId="4" xfId="0" applyNumberFormat="1" applyFont="1" applyFill="1" applyBorder="1" applyAlignment="1">
      <alignment horizontal="center"/>
    </xf>
    <xf numFmtId="0" fontId="126" fillId="0" borderId="5" xfId="0" applyNumberFormat="1" applyFont="1" applyBorder="1" applyAlignment="1">
      <alignment horizontal="center" vertical="center"/>
    </xf>
    <xf numFmtId="0" fontId="31" fillId="0" borderId="5" xfId="0" applyNumberFormat="1" applyFont="1" applyBorder="1"/>
    <xf numFmtId="164" fontId="67" fillId="0" borderId="66" xfId="0" applyFont="1" applyBorder="1" applyAlignment="1">
      <alignment horizontal="center" vertical="center"/>
    </xf>
    <xf numFmtId="164" fontId="0" fillId="0" borderId="64" xfId="0" applyBorder="1"/>
    <xf numFmtId="164" fontId="125" fillId="18" borderId="5" xfId="0" applyFont="1" applyFill="1" applyBorder="1" applyAlignment="1" applyProtection="1">
      <alignment horizontal="center" vertical="center" textRotation="90" shrinkToFit="1"/>
      <protection locked="0"/>
    </xf>
    <xf numFmtId="164" fontId="125" fillId="19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19" borderId="11" xfId="0" applyNumberFormat="1" applyFont="1" applyFill="1" applyBorder="1" applyAlignment="1">
      <alignment horizontal="center"/>
    </xf>
    <xf numFmtId="11" fontId="36" fillId="19" borderId="0" xfId="0" applyNumberFormat="1" applyFont="1" applyFill="1" applyAlignment="1">
      <alignment horizontal="center"/>
    </xf>
    <xf numFmtId="11" fontId="36" fillId="19" borderId="4" xfId="0" applyNumberFormat="1" applyFont="1" applyFill="1" applyBorder="1" applyAlignment="1">
      <alignment horizontal="center"/>
    </xf>
    <xf numFmtId="173" fontId="0" fillId="19" borderId="0" xfId="0" applyNumberFormat="1" applyFill="1" applyAlignment="1">
      <alignment horizontal="center"/>
    </xf>
    <xf numFmtId="164" fontId="31" fillId="19" borderId="0" xfId="0" applyFont="1" applyFill="1" applyAlignment="1">
      <alignment horizontal="center"/>
    </xf>
    <xf numFmtId="11" fontId="37" fillId="19" borderId="11" xfId="0" applyNumberFormat="1" applyFont="1" applyFill="1" applyBorder="1" applyAlignment="1">
      <alignment horizontal="center"/>
    </xf>
    <xf numFmtId="11" fontId="37" fillId="19" borderId="0" xfId="0" applyNumberFormat="1" applyFont="1" applyFill="1" applyAlignment="1">
      <alignment horizontal="center"/>
    </xf>
    <xf numFmtId="11" fontId="37" fillId="19" borderId="4" xfId="0" applyNumberFormat="1" applyFont="1" applyFill="1" applyBorder="1" applyAlignment="1">
      <alignment horizontal="center"/>
    </xf>
    <xf numFmtId="164" fontId="38" fillId="5" borderId="0" xfId="0" applyFont="1" applyFill="1" applyAlignment="1">
      <alignment horizontal="center" vertical="center"/>
    </xf>
    <xf numFmtId="164" fontId="30" fillId="0" borderId="0" xfId="0" applyFont="1" applyAlignment="1">
      <alignment horizontal="center"/>
    </xf>
    <xf numFmtId="164" fontId="125" fillId="12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12" borderId="11" xfId="0" applyNumberFormat="1" applyFont="1" applyFill="1" applyBorder="1" applyAlignment="1">
      <alignment horizontal="center"/>
    </xf>
    <xf numFmtId="11" fontId="36" fillId="12" borderId="0" xfId="0" applyNumberFormat="1" applyFont="1" applyFill="1" applyAlignment="1">
      <alignment horizontal="center"/>
    </xf>
    <xf numFmtId="11" fontId="36" fillId="12" borderId="4" xfId="0" applyNumberFormat="1" applyFont="1" applyFill="1" applyBorder="1" applyAlignment="1">
      <alignment horizontal="center"/>
    </xf>
    <xf numFmtId="173" fontId="0" fillId="12" borderId="0" xfId="0" applyNumberFormat="1" applyFill="1" applyAlignment="1">
      <alignment horizontal="center"/>
    </xf>
    <xf numFmtId="164" fontId="31" fillId="12" borderId="0" xfId="0" applyFont="1" applyFill="1" applyAlignment="1">
      <alignment horizontal="center"/>
    </xf>
    <xf numFmtId="11" fontId="37" fillId="12" borderId="11" xfId="0" applyNumberFormat="1" applyFont="1" applyFill="1" applyBorder="1" applyAlignment="1">
      <alignment horizontal="center"/>
    </xf>
    <xf numFmtId="11" fontId="37" fillId="12" borderId="0" xfId="0" applyNumberFormat="1" applyFont="1" applyFill="1" applyAlignment="1">
      <alignment horizontal="center"/>
    </xf>
    <xf numFmtId="11" fontId="37" fillId="12" borderId="4" xfId="0" applyNumberFormat="1" applyFont="1" applyFill="1" applyBorder="1" applyAlignment="1">
      <alignment horizontal="center"/>
    </xf>
    <xf numFmtId="164" fontId="125" fillId="20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20" borderId="11" xfId="0" applyNumberFormat="1" applyFont="1" applyFill="1" applyBorder="1" applyAlignment="1">
      <alignment horizontal="center"/>
    </xf>
    <xf numFmtId="11" fontId="36" fillId="20" borderId="0" xfId="0" applyNumberFormat="1" applyFont="1" applyFill="1" applyAlignment="1">
      <alignment horizontal="center"/>
    </xf>
    <xf numFmtId="11" fontId="36" fillId="20" borderId="4" xfId="0" applyNumberFormat="1" applyFont="1" applyFill="1" applyBorder="1" applyAlignment="1">
      <alignment horizontal="center"/>
    </xf>
    <xf numFmtId="173" fontId="0" fillId="20" borderId="0" xfId="0" applyNumberFormat="1" applyFill="1" applyAlignment="1">
      <alignment horizontal="center"/>
    </xf>
    <xf numFmtId="164" fontId="31" fillId="20" borderId="0" xfId="0" applyFont="1" applyFill="1" applyAlignment="1">
      <alignment horizontal="center"/>
    </xf>
    <xf numFmtId="174" fontId="31" fillId="0" borderId="0" xfId="0" applyNumberFormat="1" applyFont="1" applyAlignment="1">
      <alignment horizontal="center"/>
    </xf>
    <xf numFmtId="164" fontId="125" fillId="21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21" borderId="11" xfId="0" applyNumberFormat="1" applyFont="1" applyFill="1" applyBorder="1" applyAlignment="1">
      <alignment horizontal="center"/>
    </xf>
    <xf numFmtId="11" fontId="36" fillId="21" borderId="0" xfId="0" applyNumberFormat="1" applyFont="1" applyFill="1" applyAlignment="1">
      <alignment horizontal="center"/>
    </xf>
    <xf numFmtId="11" fontId="36" fillId="21" borderId="4" xfId="0" applyNumberFormat="1" applyFont="1" applyFill="1" applyBorder="1" applyAlignment="1">
      <alignment horizontal="center"/>
    </xf>
    <xf numFmtId="173" fontId="0" fillId="21" borderId="0" xfId="0" applyNumberFormat="1" applyFill="1" applyAlignment="1">
      <alignment horizontal="center"/>
    </xf>
    <xf numFmtId="164" fontId="31" fillId="21" borderId="0" xfId="0" applyFont="1" applyFill="1" applyAlignment="1">
      <alignment horizontal="center"/>
    </xf>
    <xf numFmtId="11" fontId="37" fillId="21" borderId="11" xfId="0" applyNumberFormat="1" applyFont="1" applyFill="1" applyBorder="1" applyAlignment="1">
      <alignment horizontal="center"/>
    </xf>
    <xf numFmtId="11" fontId="37" fillId="21" borderId="0" xfId="0" applyNumberFormat="1" applyFont="1" applyFill="1" applyAlignment="1">
      <alignment horizontal="center"/>
    </xf>
    <xf numFmtId="11" fontId="37" fillId="21" borderId="4" xfId="0" applyNumberFormat="1" applyFont="1" applyFill="1" applyBorder="1" applyAlignment="1">
      <alignment horizontal="center"/>
    </xf>
    <xf numFmtId="164" fontId="62" fillId="0" borderId="0" xfId="0" applyFont="1" applyAlignment="1">
      <alignment horizontal="center" vertical="center"/>
    </xf>
    <xf numFmtId="164" fontId="56" fillId="0" borderId="0" xfId="0" applyFont="1" applyAlignment="1">
      <alignment horizontal="center" vertical="center"/>
    </xf>
    <xf numFmtId="173" fontId="5" fillId="12" borderId="20" xfId="0" applyNumberFormat="1" applyFont="1" applyFill="1" applyBorder="1" applyAlignment="1">
      <alignment horizontal="center" vertical="center"/>
    </xf>
    <xf numFmtId="11" fontId="36" fillId="22" borderId="0" xfId="0" applyNumberFormat="1" applyFont="1" applyFill="1" applyAlignment="1">
      <alignment horizontal="center"/>
    </xf>
    <xf numFmtId="11" fontId="36" fillId="22" borderId="11" xfId="0" applyNumberFormat="1" applyFont="1" applyFill="1" applyBorder="1" applyAlignment="1">
      <alignment horizontal="center"/>
    </xf>
    <xf numFmtId="11" fontId="36" fillId="22" borderId="4" xfId="0" applyNumberFormat="1" applyFont="1" applyFill="1" applyBorder="1" applyAlignment="1">
      <alignment horizontal="center"/>
    </xf>
    <xf numFmtId="11" fontId="37" fillId="22" borderId="11" xfId="0" applyNumberFormat="1" applyFont="1" applyFill="1" applyBorder="1" applyAlignment="1">
      <alignment horizontal="center"/>
    </xf>
    <xf numFmtId="11" fontId="37" fillId="22" borderId="0" xfId="0" applyNumberFormat="1" applyFont="1" applyFill="1" applyAlignment="1">
      <alignment horizontal="center"/>
    </xf>
    <xf numFmtId="11" fontId="37" fillId="22" borderId="4" xfId="0" applyNumberFormat="1" applyFont="1" applyFill="1" applyBorder="1" applyAlignment="1">
      <alignment horizontal="center"/>
    </xf>
    <xf numFmtId="164" fontId="125" fillId="23" borderId="5" xfId="0" applyFont="1" applyFill="1" applyBorder="1" applyAlignment="1" applyProtection="1">
      <alignment horizontal="center" vertical="center" textRotation="90" shrinkToFit="1"/>
      <protection locked="0"/>
    </xf>
    <xf numFmtId="11" fontId="36" fillId="23" borderId="11" xfId="0" applyNumberFormat="1" applyFont="1" applyFill="1" applyBorder="1" applyAlignment="1">
      <alignment horizontal="center"/>
    </xf>
    <xf numFmtId="11" fontId="36" fillId="23" borderId="0" xfId="0" applyNumberFormat="1" applyFont="1" applyFill="1" applyAlignment="1">
      <alignment horizontal="center"/>
    </xf>
    <xf numFmtId="11" fontId="36" fillId="23" borderId="4" xfId="0" applyNumberFormat="1" applyFont="1" applyFill="1" applyBorder="1" applyAlignment="1">
      <alignment horizontal="center"/>
    </xf>
    <xf numFmtId="173" fontId="0" fillId="23" borderId="0" xfId="0" applyNumberFormat="1" applyFill="1" applyAlignment="1">
      <alignment horizontal="center"/>
    </xf>
    <xf numFmtId="164" fontId="31" fillId="23" borderId="0" xfId="0" applyFont="1" applyFill="1" applyAlignment="1">
      <alignment horizontal="center"/>
    </xf>
    <xf numFmtId="11" fontId="37" fillId="23" borderId="11" xfId="0" applyNumberFormat="1" applyFont="1" applyFill="1" applyBorder="1" applyAlignment="1">
      <alignment horizontal="center"/>
    </xf>
    <xf numFmtId="11" fontId="37" fillId="23" borderId="0" xfId="0" applyNumberFormat="1" applyFont="1" applyFill="1" applyAlignment="1">
      <alignment horizontal="center"/>
    </xf>
    <xf numFmtId="11" fontId="37" fillId="23" borderId="4" xfId="0" applyNumberFormat="1" applyFont="1" applyFill="1" applyBorder="1" applyAlignment="1">
      <alignment horizontal="center"/>
    </xf>
    <xf numFmtId="0" fontId="31" fillId="0" borderId="65" xfId="0" applyNumberFormat="1" applyFont="1" applyBorder="1"/>
    <xf numFmtId="11" fontId="36" fillId="5" borderId="11" xfId="0" applyNumberFormat="1" applyFont="1" applyFill="1" applyBorder="1" applyAlignment="1">
      <alignment horizontal="center"/>
    </xf>
    <xf numFmtId="11" fontId="36" fillId="5" borderId="0" xfId="0" applyNumberFormat="1" applyFont="1" applyFill="1" applyAlignment="1">
      <alignment horizontal="center"/>
    </xf>
    <xf numFmtId="11" fontId="36" fillId="5" borderId="4" xfId="0" applyNumberFormat="1" applyFont="1" applyFill="1" applyBorder="1" applyAlignment="1">
      <alignment horizontal="center"/>
    </xf>
    <xf numFmtId="173" fontId="0" fillId="5" borderId="0" xfId="0" applyNumberFormat="1" applyFill="1" applyAlignment="1">
      <alignment horizontal="center"/>
    </xf>
    <xf numFmtId="164" fontId="31" fillId="5" borderId="0" xfId="0" applyFont="1" applyFill="1" applyAlignment="1">
      <alignment horizontal="center"/>
    </xf>
    <xf numFmtId="11" fontId="37" fillId="5" borderId="11" xfId="0" applyNumberFormat="1" applyFont="1" applyFill="1" applyBorder="1" applyAlignment="1">
      <alignment horizontal="center"/>
    </xf>
    <xf numFmtId="11" fontId="37" fillId="5" borderId="0" xfId="0" applyNumberFormat="1" applyFont="1" applyFill="1" applyAlignment="1">
      <alignment horizontal="center"/>
    </xf>
    <xf numFmtId="11" fontId="37" fillId="5" borderId="4" xfId="0" applyNumberFormat="1" applyFont="1" applyFill="1" applyBorder="1" applyAlignment="1">
      <alignment horizontal="center"/>
    </xf>
    <xf numFmtId="11" fontId="37" fillId="20" borderId="11" xfId="0" applyNumberFormat="1" applyFont="1" applyFill="1" applyBorder="1" applyAlignment="1">
      <alignment horizontal="center"/>
    </xf>
    <xf numFmtId="11" fontId="37" fillId="20" borderId="0" xfId="0" applyNumberFormat="1" applyFont="1" applyFill="1" applyAlignment="1">
      <alignment horizontal="center"/>
    </xf>
    <xf numFmtId="11" fontId="37" fillId="20" borderId="4" xfId="0" applyNumberFormat="1" applyFont="1" applyFill="1" applyBorder="1" applyAlignment="1">
      <alignment horizontal="center"/>
    </xf>
    <xf numFmtId="179" fontId="31" fillId="0" borderId="1" xfId="0" applyNumberFormat="1" applyFont="1" applyBorder="1" applyAlignment="1">
      <alignment horizontal="center"/>
    </xf>
    <xf numFmtId="0" fontId="3" fillId="0" borderId="0" xfId="1" applyNumberFormat="1" applyAlignment="1">
      <alignment horizontal="center" vertical="center"/>
    </xf>
    <xf numFmtId="11" fontId="36" fillId="18" borderId="11" xfId="0" applyNumberFormat="1" applyFont="1" applyFill="1" applyBorder="1" applyAlignment="1">
      <alignment horizontal="center"/>
    </xf>
    <xf numFmtId="11" fontId="36" fillId="18" borderId="0" xfId="0" applyNumberFormat="1" applyFont="1" applyFill="1" applyAlignment="1">
      <alignment horizontal="center"/>
    </xf>
    <xf numFmtId="11" fontId="36" fillId="18" borderId="4" xfId="0" applyNumberFormat="1" applyFont="1" applyFill="1" applyBorder="1" applyAlignment="1">
      <alignment horizontal="center"/>
    </xf>
    <xf numFmtId="173" fontId="0" fillId="18" borderId="0" xfId="0" applyNumberFormat="1" applyFill="1" applyAlignment="1">
      <alignment horizontal="center"/>
    </xf>
    <xf numFmtId="164" fontId="31" fillId="18" borderId="0" xfId="0" applyFont="1" applyFill="1" applyAlignment="1">
      <alignment horizontal="center"/>
    </xf>
    <xf numFmtId="11" fontId="37" fillId="18" borderId="11" xfId="0" applyNumberFormat="1" applyFont="1" applyFill="1" applyBorder="1" applyAlignment="1">
      <alignment horizontal="center"/>
    </xf>
    <xf numFmtId="11" fontId="37" fillId="18" borderId="0" xfId="0" applyNumberFormat="1" applyFont="1" applyFill="1" applyAlignment="1">
      <alignment horizontal="center"/>
    </xf>
    <xf numFmtId="11" fontId="37" fillId="18" borderId="4" xfId="0" applyNumberFormat="1" applyFont="1" applyFill="1" applyBorder="1" applyAlignment="1">
      <alignment horizontal="center"/>
    </xf>
    <xf numFmtId="11" fontId="36" fillId="14" borderId="11" xfId="0" applyNumberFormat="1" applyFont="1" applyFill="1" applyBorder="1" applyAlignment="1">
      <alignment horizontal="center"/>
    </xf>
    <xf numFmtId="11" fontId="36" fillId="14" borderId="0" xfId="0" applyNumberFormat="1" applyFont="1" applyFill="1" applyAlignment="1">
      <alignment horizontal="center"/>
    </xf>
    <xf numFmtId="11" fontId="36" fillId="14" borderId="4" xfId="0" applyNumberFormat="1" applyFont="1" applyFill="1" applyBorder="1" applyAlignment="1">
      <alignment horizontal="center"/>
    </xf>
    <xf numFmtId="173" fontId="0" fillId="14" borderId="0" xfId="0" applyNumberFormat="1" applyFill="1" applyAlignment="1">
      <alignment horizontal="center"/>
    </xf>
    <xf numFmtId="164" fontId="31" fillId="14" borderId="0" xfId="0" applyFont="1" applyFill="1" applyAlignment="1">
      <alignment horizontal="center"/>
    </xf>
    <xf numFmtId="11" fontId="37" fillId="14" borderId="11" xfId="0" applyNumberFormat="1" applyFont="1" applyFill="1" applyBorder="1" applyAlignment="1">
      <alignment horizontal="center"/>
    </xf>
    <xf numFmtId="11" fontId="37" fillId="14" borderId="0" xfId="0" applyNumberFormat="1" applyFont="1" applyFill="1" applyAlignment="1">
      <alignment horizontal="center"/>
    </xf>
    <xf numFmtId="11" fontId="37" fillId="14" borderId="4" xfId="0" applyNumberFormat="1" applyFont="1" applyFill="1" applyBorder="1" applyAlignment="1">
      <alignment horizontal="center"/>
    </xf>
    <xf numFmtId="11" fontId="36" fillId="24" borderId="11" xfId="0" applyNumberFormat="1" applyFont="1" applyFill="1" applyBorder="1" applyAlignment="1">
      <alignment horizontal="center"/>
    </xf>
    <xf numFmtId="11" fontId="36" fillId="24" borderId="0" xfId="0" applyNumberFormat="1" applyFont="1" applyFill="1" applyAlignment="1">
      <alignment horizontal="center"/>
    </xf>
    <xf numFmtId="11" fontId="36" fillId="24" borderId="4" xfId="0" applyNumberFormat="1" applyFont="1" applyFill="1" applyBorder="1" applyAlignment="1">
      <alignment horizontal="center"/>
    </xf>
    <xf numFmtId="173" fontId="0" fillId="24" borderId="0" xfId="0" applyNumberFormat="1" applyFill="1" applyAlignment="1">
      <alignment horizontal="center"/>
    </xf>
    <xf numFmtId="164" fontId="31" fillId="24" borderId="0" xfId="0" applyFont="1" applyFill="1" applyAlignment="1">
      <alignment horizontal="center"/>
    </xf>
    <xf numFmtId="11" fontId="37" fillId="24" borderId="11" xfId="0" applyNumberFormat="1" applyFont="1" applyFill="1" applyBorder="1" applyAlignment="1">
      <alignment horizontal="center"/>
    </xf>
    <xf numFmtId="11" fontId="37" fillId="24" borderId="0" xfId="0" applyNumberFormat="1" applyFont="1" applyFill="1" applyAlignment="1">
      <alignment horizontal="center"/>
    </xf>
    <xf numFmtId="11" fontId="37" fillId="24" borderId="4" xfId="0" applyNumberFormat="1" applyFont="1" applyFill="1" applyBorder="1" applyAlignment="1">
      <alignment horizontal="center"/>
    </xf>
    <xf numFmtId="11" fontId="36" fillId="25" borderId="11" xfId="0" applyNumberFormat="1" applyFont="1" applyFill="1" applyBorder="1" applyAlignment="1">
      <alignment horizontal="center"/>
    </xf>
    <xf numFmtId="11" fontId="36" fillId="25" borderId="0" xfId="0" applyNumberFormat="1" applyFont="1" applyFill="1" applyAlignment="1">
      <alignment horizontal="center"/>
    </xf>
    <xf numFmtId="11" fontId="36" fillId="25" borderId="4" xfId="0" applyNumberFormat="1" applyFont="1" applyFill="1" applyBorder="1" applyAlignment="1">
      <alignment horizontal="center"/>
    </xf>
    <xf numFmtId="173" fontId="0" fillId="25" borderId="0" xfId="0" applyNumberFormat="1" applyFill="1" applyAlignment="1">
      <alignment horizontal="center"/>
    </xf>
    <xf numFmtId="164" fontId="31" fillId="25" borderId="0" xfId="0" applyFont="1" applyFill="1" applyAlignment="1">
      <alignment horizontal="center"/>
    </xf>
    <xf numFmtId="11" fontId="37" fillId="25" borderId="11" xfId="0" applyNumberFormat="1" applyFont="1" applyFill="1" applyBorder="1" applyAlignment="1">
      <alignment horizontal="center"/>
    </xf>
    <xf numFmtId="11" fontId="37" fillId="25" borderId="0" xfId="0" applyNumberFormat="1" applyFont="1" applyFill="1" applyAlignment="1">
      <alignment horizontal="center"/>
    </xf>
    <xf numFmtId="11" fontId="37" fillId="25" borderId="4" xfId="0" applyNumberFormat="1" applyFont="1" applyFill="1" applyBorder="1" applyAlignment="1">
      <alignment horizontal="center"/>
    </xf>
    <xf numFmtId="173" fontId="31" fillId="26" borderId="1" xfId="0" applyNumberFormat="1" applyFont="1" applyFill="1" applyBorder="1" applyAlignment="1">
      <alignment horizontal="center"/>
    </xf>
    <xf numFmtId="173" fontId="31" fillId="26" borderId="2" xfId="0" applyNumberFormat="1" applyFont="1" applyFill="1" applyBorder="1" applyAlignment="1">
      <alignment horizontal="center"/>
    </xf>
    <xf numFmtId="176" fontId="31" fillId="26" borderId="1" xfId="0" applyNumberFormat="1" applyFont="1" applyFill="1" applyBorder="1" applyAlignment="1">
      <alignment horizontal="center"/>
    </xf>
    <xf numFmtId="173" fontId="31" fillId="26" borderId="3" xfId="0" applyNumberFormat="1" applyFont="1" applyFill="1" applyBorder="1" applyAlignment="1">
      <alignment horizontal="center"/>
    </xf>
    <xf numFmtId="173" fontId="31" fillId="26" borderId="0" xfId="0" applyNumberFormat="1" applyFont="1" applyFill="1" applyAlignment="1">
      <alignment horizontal="center"/>
    </xf>
    <xf numFmtId="2" fontId="3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2" fontId="31" fillId="26" borderId="10" xfId="0" applyNumberFormat="1" applyFont="1" applyFill="1" applyBorder="1" applyAlignment="1">
      <alignment horizontal="center"/>
    </xf>
    <xf numFmtId="2" fontId="31" fillId="5" borderId="1" xfId="0" applyNumberFormat="1" applyFont="1" applyFill="1" applyBorder="1" applyAlignment="1">
      <alignment horizontal="center"/>
    </xf>
    <xf numFmtId="2" fontId="31" fillId="11" borderId="1" xfId="0" applyNumberFormat="1" applyFont="1" applyFill="1" applyBorder="1" applyAlignment="1">
      <alignment horizontal="center"/>
    </xf>
    <xf numFmtId="2" fontId="31" fillId="2" borderId="1" xfId="0" applyNumberFormat="1" applyFont="1" applyFill="1" applyBorder="1" applyAlignment="1">
      <alignment horizontal="center"/>
    </xf>
    <xf numFmtId="170" fontId="31" fillId="0" borderId="10" xfId="0" applyNumberFormat="1" applyFont="1" applyBorder="1" applyAlignment="1">
      <alignment horizontal="center"/>
    </xf>
    <xf numFmtId="178" fontId="31" fillId="0" borderId="10" xfId="0" applyNumberFormat="1" applyFont="1" applyBorder="1" applyAlignment="1">
      <alignment horizontal="center"/>
    </xf>
    <xf numFmtId="11" fontId="37" fillId="2" borderId="4" xfId="0" applyNumberFormat="1" applyFont="1" applyFill="1" applyBorder="1" applyAlignment="1">
      <alignment horizontal="center"/>
    </xf>
    <xf numFmtId="174" fontId="31" fillId="26" borderId="1" xfId="0" applyNumberFormat="1" applyFont="1" applyFill="1" applyBorder="1" applyAlignment="1">
      <alignment horizontal="center"/>
    </xf>
    <xf numFmtId="176" fontId="31" fillId="0" borderId="2" xfId="0" applyNumberFormat="1" applyFont="1" applyBorder="1" applyAlignment="1">
      <alignment horizontal="center"/>
    </xf>
    <xf numFmtId="176" fontId="31" fillId="0" borderId="3" xfId="0" applyNumberFormat="1" applyFont="1" applyBorder="1" applyAlignment="1">
      <alignment horizontal="center"/>
    </xf>
    <xf numFmtId="176" fontId="31" fillId="2" borderId="2" xfId="0" applyNumberFormat="1" applyFont="1" applyFill="1" applyBorder="1" applyAlignment="1">
      <alignment horizontal="center" vertical="center"/>
    </xf>
    <xf numFmtId="164" fontId="125" fillId="4" borderId="5" xfId="0" applyFont="1" applyFill="1" applyBorder="1" applyAlignment="1" applyProtection="1">
      <alignment horizontal="center" vertical="center" textRotation="90" shrinkToFit="1"/>
      <protection locked="0"/>
    </xf>
    <xf numFmtId="180" fontId="31" fillId="0" borderId="1" xfId="0" applyNumberFormat="1" applyFont="1" applyBorder="1" applyAlignment="1">
      <alignment horizontal="center"/>
    </xf>
    <xf numFmtId="10" fontId="3" fillId="0" borderId="0" xfId="1" applyNumberFormat="1" applyAlignment="1">
      <alignment horizontal="center" vertical="center"/>
    </xf>
    <xf numFmtId="2" fontId="3" fillId="0" borderId="0" xfId="11" applyNumberFormat="1" applyFont="1" applyAlignment="1">
      <alignment horizontal="center" vertical="center"/>
    </xf>
    <xf numFmtId="164" fontId="127" fillId="0" borderId="0" xfId="1" applyFont="1" applyAlignment="1">
      <alignment horizontal="center" vertical="center"/>
    </xf>
    <xf numFmtId="1" fontId="31" fillId="0" borderId="0" xfId="0" applyNumberFormat="1" applyFont="1" applyAlignment="1">
      <alignment horizontal="center"/>
    </xf>
    <xf numFmtId="2" fontId="53" fillId="2" borderId="0" xfId="0" applyNumberFormat="1" applyFont="1" applyFill="1" applyAlignment="1">
      <alignment horizontal="center" vertical="center"/>
    </xf>
    <xf numFmtId="0" fontId="31" fillId="2" borderId="2" xfId="0" applyNumberFormat="1" applyFont="1" applyFill="1" applyBorder="1"/>
    <xf numFmtId="164" fontId="34" fillId="9" borderId="12" xfId="0" applyFont="1" applyFill="1" applyBorder="1" applyAlignment="1">
      <alignment horizontal="center" vertical="center"/>
    </xf>
    <xf numFmtId="164" fontId="34" fillId="9" borderId="8" xfId="0" applyFont="1" applyFill="1" applyBorder="1" applyAlignment="1">
      <alignment horizontal="center" vertical="center"/>
    </xf>
    <xf numFmtId="164" fontId="13" fillId="7" borderId="12" xfId="0" applyFont="1" applyFill="1" applyBorder="1" applyAlignment="1">
      <alignment horizontal="center"/>
    </xf>
    <xf numFmtId="164" fontId="13" fillId="7" borderId="11" xfId="0" applyFont="1" applyFill="1" applyBorder="1" applyAlignment="1">
      <alignment horizontal="center"/>
    </xf>
    <xf numFmtId="164" fontId="13" fillId="7" borderId="10" xfId="0" applyFont="1" applyFill="1" applyBorder="1" applyAlignment="1">
      <alignment horizontal="center"/>
    </xf>
    <xf numFmtId="164" fontId="26" fillId="0" borderId="21" xfId="0" applyFont="1" applyBorder="1" applyAlignment="1">
      <alignment horizontal="center" vertical="center"/>
    </xf>
    <xf numFmtId="164" fontId="22" fillId="0" borderId="21" xfId="0" applyFont="1" applyBorder="1" applyAlignment="1">
      <alignment horizontal="center" vertical="center"/>
    </xf>
    <xf numFmtId="164" fontId="22" fillId="0" borderId="8" xfId="0" applyFont="1" applyBorder="1" applyAlignment="1">
      <alignment horizontal="center" vertical="center"/>
    </xf>
    <xf numFmtId="164" fontId="38" fillId="5" borderId="27" xfId="0" applyFont="1" applyFill="1" applyBorder="1" applyAlignment="1">
      <alignment horizontal="center" vertical="center"/>
    </xf>
    <xf numFmtId="164" fontId="38" fillId="5" borderId="28" xfId="0" applyFont="1" applyFill="1" applyBorder="1" applyAlignment="1">
      <alignment horizontal="center" vertical="center"/>
    </xf>
    <xf numFmtId="164" fontId="38" fillId="5" borderId="29" xfId="0" applyFont="1" applyFill="1" applyBorder="1" applyAlignment="1">
      <alignment horizontal="center" vertical="center"/>
    </xf>
    <xf numFmtId="164" fontId="26" fillId="0" borderId="11" xfId="0" applyFont="1" applyBorder="1" applyAlignment="1">
      <alignment horizontal="center" vertical="center"/>
    </xf>
    <xf numFmtId="164" fontId="30" fillId="0" borderId="11" xfId="0" applyFont="1" applyBorder="1" applyAlignment="1">
      <alignment horizontal="center"/>
    </xf>
    <xf numFmtId="164" fontId="30" fillId="0" borderId="10" xfId="0" applyFont="1" applyBorder="1" applyAlignment="1">
      <alignment horizontal="center"/>
    </xf>
    <xf numFmtId="164" fontId="31" fillId="0" borderId="21" xfId="0" applyFont="1" applyBorder="1" applyAlignment="1">
      <alignment horizontal="center"/>
    </xf>
    <xf numFmtId="164" fontId="30" fillId="0" borderId="21" xfId="0" applyFont="1" applyBorder="1" applyAlignment="1">
      <alignment horizontal="center"/>
    </xf>
    <xf numFmtId="164" fontId="30" fillId="0" borderId="8" xfId="0" applyFont="1" applyBorder="1" applyAlignment="1">
      <alignment horizontal="center"/>
    </xf>
    <xf numFmtId="11" fontId="31" fillId="0" borderId="21" xfId="0" applyNumberFormat="1" applyFont="1" applyBorder="1" applyAlignment="1">
      <alignment horizontal="center"/>
    </xf>
    <xf numFmtId="164" fontId="31" fillId="0" borderId="8" xfId="0" applyFont="1" applyBorder="1" applyAlignment="1">
      <alignment horizontal="center"/>
    </xf>
    <xf numFmtId="170" fontId="31" fillId="0" borderId="25" xfId="0" applyNumberFormat="1" applyFont="1" applyBorder="1" applyAlignment="1">
      <alignment horizontal="center"/>
    </xf>
    <xf numFmtId="170" fontId="31" fillId="0" borderId="21" xfId="0" applyNumberFormat="1" applyFont="1" applyBorder="1" applyAlignment="1">
      <alignment horizontal="center"/>
    </xf>
    <xf numFmtId="164" fontId="31" fillId="0" borderId="25" xfId="0" applyFont="1" applyBorder="1" applyAlignment="1">
      <alignment horizontal="center"/>
    </xf>
    <xf numFmtId="164" fontId="0" fillId="0" borderId="25" xfId="0" applyBorder="1" applyAlignment="1">
      <alignment horizontal="center"/>
    </xf>
    <xf numFmtId="164" fontId="0" fillId="0" borderId="21" xfId="0" applyBorder="1" applyAlignment="1">
      <alignment horizontal="center"/>
    </xf>
    <xf numFmtId="164" fontId="0" fillId="0" borderId="8" xfId="0" applyBorder="1" applyAlignment="1">
      <alignment horizontal="center"/>
    </xf>
    <xf numFmtId="11" fontId="0" fillId="0" borderId="25" xfId="0" applyNumberFormat="1" applyBorder="1" applyAlignment="1">
      <alignment horizontal="center"/>
    </xf>
    <xf numFmtId="164" fontId="89" fillId="4" borderId="16" xfId="0" applyFont="1" applyFill="1" applyBorder="1" applyAlignment="1">
      <alignment horizontal="center"/>
    </xf>
    <xf numFmtId="164" fontId="89" fillId="4" borderId="14" xfId="0" applyFont="1" applyFill="1" applyBorder="1" applyAlignment="1">
      <alignment horizontal="center"/>
    </xf>
    <xf numFmtId="164" fontId="89" fillId="4" borderId="18" xfId="0" applyFont="1" applyFill="1" applyBorder="1" applyAlignment="1">
      <alignment horizontal="center"/>
    </xf>
    <xf numFmtId="164" fontId="90" fillId="4" borderId="0" xfId="0" applyFont="1" applyFill="1" applyAlignment="1">
      <alignment horizontal="center"/>
    </xf>
    <xf numFmtId="164" fontId="13" fillId="0" borderId="4" xfId="0" applyFont="1" applyBorder="1" applyAlignment="1">
      <alignment horizontal="center" vertical="center"/>
    </xf>
    <xf numFmtId="164" fontId="0" fillId="0" borderId="4" xfId="0" applyBorder="1" applyAlignment="1">
      <alignment horizontal="center"/>
    </xf>
  </cellXfs>
  <cellStyles count="12">
    <cellStyle name="Euro" xfId="2" xr:uid="{00000000-0005-0000-0000-000000000000}"/>
    <cellStyle name="Euro 2" xfId="9" xr:uid="{00000000-0005-0000-0000-000001000000}"/>
    <cellStyle name="Milliers [0]_Nitrification model" xfId="3" xr:uid="{00000000-0005-0000-0000-000002000000}"/>
    <cellStyle name="Milliers_Nitrification model" xfId="4" xr:uid="{00000000-0005-0000-0000-000003000000}"/>
    <cellStyle name="Monétaire [0]_Nitrification model" xfId="5" xr:uid="{00000000-0005-0000-0000-000004000000}"/>
    <cellStyle name="Monétaire_Nitrification model" xfId="6" xr:uid="{00000000-0005-0000-0000-000005000000}"/>
    <cellStyle name="Normal" xfId="0" builtinId="0"/>
    <cellStyle name="Normal 2" xfId="1" xr:uid="{00000000-0005-0000-0000-000007000000}"/>
    <cellStyle name="Normal 3" xfId="7" xr:uid="{00000000-0005-0000-0000-000008000000}"/>
    <cellStyle name="Normal 3 2" xfId="10" xr:uid="{00000000-0005-0000-0000-000009000000}"/>
    <cellStyle name="Normal 4" xfId="8" xr:uid="{00000000-0005-0000-0000-00000A000000}"/>
    <cellStyle name="Porcentaje" xfId="11" builtinId="5"/>
  </cellStyles>
  <dxfs count="727"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ndense val="0"/>
        <extend val="0"/>
        <color indexed="55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b/>
        <i/>
        <color rgb="FFFF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b/>
        <i/>
        <color rgb="FFFF0000"/>
      </font>
      <fill>
        <patternFill>
          <bgColor theme="0"/>
        </patternFill>
      </fill>
    </dxf>
    <dxf>
      <font>
        <b/>
        <i/>
        <color rgb="FFFF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ndense val="0"/>
        <extend val="0"/>
        <color indexed="2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theme="9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color theme="0" tint="-0.14996795556505021"/>
      </font>
    </dxf>
    <dxf>
      <font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/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FF0000"/>
      </font>
    </dxf>
    <dxf>
      <font>
        <condense val="0"/>
        <extend val="0"/>
        <color indexed="22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FF0000"/>
      </font>
    </dxf>
    <dxf>
      <font>
        <condense val="0"/>
        <extend val="0"/>
        <color indexed="22"/>
      </font>
    </dxf>
    <dxf>
      <font>
        <color theme="0" tint="-0.14996795556505021"/>
      </font>
    </dxf>
    <dxf>
      <font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theme="0" tint="-0.34998626667073579"/>
      </font>
    </dxf>
    <dxf>
      <font>
        <b/>
        <i/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FF0000"/>
      </font>
    </dxf>
    <dxf>
      <font>
        <condense val="0"/>
        <extend val="0"/>
        <color indexed="22"/>
      </font>
    </dxf>
    <dxf>
      <font>
        <color theme="0" tint="-0.499984740745262"/>
      </font>
    </dxf>
    <dxf>
      <font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/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FF0000"/>
      </font>
    </dxf>
    <dxf>
      <font>
        <condense val="0"/>
        <extend val="0"/>
        <color indexed="2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499984740745262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1" tint="0.14996795556505021"/>
      </font>
    </dxf>
    <dxf>
      <font>
        <color theme="6" tint="-0.24994659260841701"/>
      </font>
    </dxf>
    <dxf>
      <font>
        <color theme="9" tint="-0.24994659260841701"/>
      </font>
    </dxf>
  </dxfs>
  <tableStyles count="0" defaultTableStyle="TableStyleMedium9" defaultPivotStyle="PivotStyleLight16"/>
  <colors>
    <mruColors>
      <color rgb="FFCCFFFF"/>
      <color rgb="FFFF9966"/>
      <color rgb="FFDDD9C4"/>
      <color rgb="FFBAAB8C"/>
      <color rgb="FF99FFCC"/>
      <color rgb="FFF1D3E9"/>
      <color rgb="FF0099CC"/>
      <color rgb="FFFFCCCC"/>
      <color rgb="FFFF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31456675289046E-2"/>
          <c:y val="0.20921505692434444"/>
          <c:w val="0.93278178730332562"/>
          <c:h val="0.752039151712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'Bioenergetics (2)'!$Z$3</c:f>
              <c:strCache>
                <c:ptCount val="1"/>
                <c:pt idx="0">
                  <c:v> Glycolysis (EMP) 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s-ES"/>
                </a:p>
              </c:txPr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0EB-4769-86D3-4E3F97C3D423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(2)'!$Z$117</c:f>
              <c:numCache>
                <c:formatCode>0.00E+00</c:formatCode>
                <c:ptCount val="1"/>
                <c:pt idx="0">
                  <c:v>-53.701363614524134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9-4208-97D0-471C8AC0E9A4}"/>
            </c:ext>
          </c:extLst>
        </c:ser>
        <c:ser>
          <c:idx val="1"/>
          <c:order val="1"/>
          <c:tx>
            <c:strRef>
              <c:f>'Bioenergetics (2)'!$DP$3</c:f>
              <c:strCache>
                <c:ptCount val="1"/>
                <c:pt idx="0">
                  <c:v> Pyr &gt; Ac(For)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(2)'!$DP$117</c:f>
              <c:numCache>
                <c:formatCode>0.00E+00</c:formatCode>
                <c:ptCount val="1"/>
                <c:pt idx="0">
                  <c:v>-33.854743677782039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9-4208-97D0-471C8AC0E9A4}"/>
            </c:ext>
          </c:extLst>
        </c:ser>
        <c:ser>
          <c:idx val="5"/>
          <c:order val="2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9-4208-97D0-471C8AC0E9A4}"/>
            </c:ext>
          </c:extLst>
        </c:ser>
        <c:ser>
          <c:idx val="38"/>
          <c:order val="3"/>
          <c:tx>
            <c:strRef>
              <c:f>'Bioenergetics (2)'!$DR$3</c:f>
              <c:strCache>
                <c:ptCount val="1"/>
                <c:pt idx="0">
                  <c:v> Pyr &gt; EtOH(For)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(2)'!$DR$117</c:f>
              <c:numCache>
                <c:formatCode>0.00E+00</c:formatCode>
                <c:ptCount val="1"/>
                <c:pt idx="0">
                  <c:v>-48.061296056357371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9-4208-97D0-471C8AC0E9A4}"/>
            </c:ext>
          </c:extLst>
        </c:ser>
        <c:ser>
          <c:idx val="10"/>
          <c:order val="4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9-4208-97D0-471C8AC0E9A4}"/>
            </c:ext>
          </c:extLst>
        </c:ser>
        <c:ser>
          <c:idx val="14"/>
          <c:order val="5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9-4208-97D0-471C8AC0E9A4}"/>
            </c:ext>
          </c:extLst>
        </c:ser>
        <c:ser>
          <c:idx val="17"/>
          <c:order val="6"/>
          <c:tx>
            <c:strRef>
              <c:f>'Bioenergetics (2)'!$DV$3</c:f>
              <c:strCache>
                <c:ptCount val="1"/>
                <c:pt idx="0">
                  <c:v> Pyr &gt; Bu(For)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(2)'!$DV$117</c:f>
              <c:numCache>
                <c:formatCode>0.00E+00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3529-4208-97D0-471C8AC0E9A4}"/>
            </c:ext>
          </c:extLst>
        </c:ser>
        <c:ser>
          <c:idx val="19"/>
          <c:order val="7"/>
          <c:tx>
            <c:strRef>
              <c:f>'Bioenergetics (2)'!$DZ$3</c:f>
              <c:strCache>
                <c:ptCount val="1"/>
                <c:pt idx="0">
                  <c:v> Pyr &gt; BuOH(For)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(2)'!$DZ$117</c:f>
              <c:numCache>
                <c:formatCode>0.00E+00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529-4208-97D0-471C8AC0E9A4}"/>
            </c:ext>
          </c:extLst>
        </c:ser>
        <c:ser>
          <c:idx val="4"/>
          <c:order val="8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29-4208-97D0-471C8AC0E9A4}"/>
            </c:ext>
          </c:extLst>
        </c:ser>
        <c:ser>
          <c:idx val="22"/>
          <c:order val="9"/>
          <c:tx>
            <c:strRef>
              <c:f>'Bioenergetics (2)'!$ED$3</c:f>
              <c:strCache>
                <c:ptCount val="1"/>
                <c:pt idx="0">
                  <c:v> Pyr &gt; Lac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(2)'!$ED$117</c:f>
              <c:numCache>
                <c:formatCode>0.00E+00</c:formatCode>
                <c:ptCount val="1"/>
                <c:pt idx="0">
                  <c:v>-27.642181606140568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29-4208-97D0-471C8AC0E9A4}"/>
            </c:ext>
          </c:extLst>
        </c:ser>
        <c:ser>
          <c:idx val="23"/>
          <c:order val="10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29-4208-97D0-471C8AC0E9A4}"/>
            </c:ext>
          </c:extLst>
        </c:ser>
        <c:ser>
          <c:idx val="24"/>
          <c:order val="11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29-4208-97D0-471C8AC0E9A4}"/>
            </c:ext>
          </c:extLst>
        </c:ser>
        <c:ser>
          <c:idx val="25"/>
          <c:order val="12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29-4208-97D0-471C8AC0E9A4}"/>
            </c:ext>
          </c:extLst>
        </c:ser>
        <c:ser>
          <c:idx val="11"/>
          <c:order val="13"/>
          <c:tx>
            <c:strRef>
              <c:f>'Bioenergetics (2)'!$EE$3</c:f>
              <c:strCache>
                <c:ptCount val="1"/>
                <c:pt idx="0">
                  <c:v> Pyr &gt; Succ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(2)'!$EE$117</c:f>
              <c:numCache>
                <c:formatCode>0.00E+00</c:formatCode>
                <c:ptCount val="1"/>
                <c:pt idx="0">
                  <c:v>-112.62383496114964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29-4208-97D0-471C8AC0E9A4}"/>
            </c:ext>
          </c:extLst>
        </c:ser>
        <c:ser>
          <c:idx val="27"/>
          <c:order val="14"/>
          <c:tx>
            <c:strRef>
              <c:f>'Bioenergetics (2)'!$EF$3</c:f>
              <c:strCache>
                <c:ptCount val="1"/>
                <c:pt idx="0">
                  <c:v> Pyr &gt; Pro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(2)'!$EF$117</c:f>
              <c:numCache>
                <c:formatCode>0.00E+00</c:formatCode>
                <c:ptCount val="1"/>
                <c:pt idx="0">
                  <c:v>-90.75837718592814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29-4208-97D0-471C8AC0E9A4}"/>
            </c:ext>
          </c:extLst>
        </c:ser>
        <c:ser>
          <c:idx val="31"/>
          <c:order val="15"/>
          <c:tx>
            <c:strRef>
              <c:f>'Bioenergetics (2)'!$EH$3</c:f>
              <c:strCache>
                <c:ptCount val="1"/>
                <c:pt idx="0">
                  <c:v> NADH &gt; H2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(2)'!$EH$117</c:f>
              <c:numCache>
                <c:formatCode>0.00E+00</c:formatCode>
                <c:ptCount val="1"/>
                <c:pt idx="0">
                  <c:v>17.680768669730078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29-4208-97D0-471C8AC0E9A4}"/>
            </c:ext>
          </c:extLst>
        </c:ser>
        <c:ser>
          <c:idx val="33"/>
          <c:order val="16"/>
          <c:tx>
            <c:strRef>
              <c:f>'Bioenergetics (2)'!#REF!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29-4208-97D0-471C8AC0E9A4}"/>
            </c:ext>
          </c:extLst>
        </c:ser>
        <c:ser>
          <c:idx val="30"/>
          <c:order val="17"/>
          <c:tx>
            <c:strRef>
              <c:f>'Bioenergetics (2)'!$EK$3</c:f>
              <c:strCache>
                <c:ptCount val="1"/>
                <c:pt idx="0">
                  <c:v> FFADH2 &gt; NADH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(2)'!$EK$117</c:f>
              <c:numCache>
                <c:formatCode>0.00E+00</c:formatCode>
                <c:ptCount val="1"/>
                <c:pt idx="0">
                  <c:v>-21.646155606603173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29-4208-97D0-471C8AC0E9A4}"/>
            </c:ext>
          </c:extLst>
        </c:ser>
        <c:ser>
          <c:idx val="2"/>
          <c:order val="18"/>
          <c:tx>
            <c:strRef>
              <c:f>'Bioenergetics (2)'!$EI$3</c:f>
              <c:strCache>
                <c:ptCount val="1"/>
                <c:pt idx="0">
                  <c:v> Fdred &gt; H2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(2)'!$EI$117</c:f>
              <c:numCache>
                <c:formatCode>0.00E+00</c:formatCode>
                <c:ptCount val="1"/>
                <c:pt idx="0">
                  <c:v>-40.099787286396165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29-4208-97D0-471C8AC0E9A4}"/>
            </c:ext>
          </c:extLst>
        </c:ser>
        <c:ser>
          <c:idx val="3"/>
          <c:order val="19"/>
          <c:tx>
            <c:strRef>
              <c:f>'Bioenergetics (2)'!$EJ$3</c:f>
              <c:strCache>
                <c:ptCount val="1"/>
                <c:pt idx="0">
                  <c:v> Fdred &gt; NADH2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(2)'!$EJ$117</c:f>
              <c:numCache>
                <c:formatCode>0.00E+00</c:formatCode>
                <c:ptCount val="1"/>
                <c:pt idx="0">
                  <c:v>-19.253849590840908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29-4208-97D0-471C8AC0E9A4}"/>
            </c:ext>
          </c:extLst>
        </c:ser>
        <c:ser>
          <c:idx val="34"/>
          <c:order val="20"/>
          <c:tx>
            <c:strRef>
              <c:f>'Bioenergetics (2)'!$EL$3</c:f>
              <c:strCache>
                <c:ptCount val="1"/>
                <c:pt idx="0">
                  <c:v> ADP+Pi &gt; ATP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(2)'!$EL$117</c:f>
              <c:numCache>
                <c:formatCode>0.00E+00</c:formatCode>
                <c:ptCount val="1"/>
                <c:pt idx="0">
                  <c:v>51.453559703124654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29-4208-97D0-471C8AC0E9A4}"/>
            </c:ext>
          </c:extLst>
        </c:ser>
        <c:ser>
          <c:idx val="35"/>
          <c:order val="21"/>
          <c:tx>
            <c:strRef>
              <c:f>'Bioenergetics (2)'!$EM$3</c:f>
              <c:strCache>
                <c:ptCount val="1"/>
                <c:pt idx="0">
                  <c:v> Na+(out) &gt;  Na+(in)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'Bioenergetics (2)'!$EM$117</c:f>
              <c:numCache>
                <c:formatCode>0.00E+00</c:formatCode>
                <c:ptCount val="1"/>
                <c:pt idx="0">
                  <c:v>-5.2087440560329314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29-4208-97D0-471C8AC0E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626816"/>
        <c:axId val="122628736"/>
      </c:barChart>
      <c:catAx>
        <c:axId val="1226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Metabolic Reaction</a:t>
                </a:r>
              </a:p>
            </c:rich>
          </c:tx>
          <c:layout>
            <c:manualLayout>
              <c:xMode val="edge"/>
              <c:yMode val="edge"/>
              <c:x val="0.45851513938263438"/>
              <c:y val="0.96871797309590002"/>
            </c:manualLayout>
          </c:layout>
          <c:overlay val="0"/>
          <c:spPr>
            <a:noFill/>
            <a:ln w="25400">
              <a:noFill/>
            </a:ln>
          </c:spPr>
        </c:title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2628736"/>
        <c:crosses val="autoZero"/>
        <c:auto val="1"/>
        <c:lblAlgn val="ctr"/>
        <c:lblOffset val="100"/>
        <c:tickMarkSkip val="1"/>
        <c:noMultiLvlLbl val="0"/>
      </c:catAx>
      <c:valAx>
        <c:axId val="12262873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Gibbs free energy exchange (kJ/mol)</a:t>
                </a:r>
              </a:p>
            </c:rich>
          </c:tx>
          <c:layout>
            <c:manualLayout>
              <c:xMode val="edge"/>
              <c:yMode val="edge"/>
              <c:x val="3.4948921892369832E-3"/>
              <c:y val="0.383209091218432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in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2626816"/>
        <c:crosses val="autoZero"/>
        <c:crossBetween val="between"/>
        <c:majorUnit val="20"/>
        <c:minorUnit val="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261868653167065E-2"/>
          <c:y val="0"/>
          <c:w val="0.93145044465743787"/>
          <c:h val="0.24591931197115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31456675289046E-2"/>
          <c:y val="0.20921505692434444"/>
          <c:w val="0.93278178730332562"/>
          <c:h val="0.752039151712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Bioenergetics!$CX$2</c:f>
              <c:strCache>
                <c:ptCount val="1"/>
                <c:pt idx="0">
                  <c:v> GluTr 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s-ES"/>
                </a:p>
              </c:txPr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ED3-408A-ABAE-67A870584DC4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Bioenergetics!$CX$105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4-4B58-B906-EDF909B95D1B}"/>
            </c:ext>
          </c:extLst>
        </c:ser>
        <c:ser>
          <c:idx val="2"/>
          <c:order val="1"/>
          <c:tx>
            <c:strRef>
              <c:f>Bioenergetics!$CZ$2</c:f>
              <c:strCache>
                <c:ptCount val="1"/>
                <c:pt idx="0">
                  <c:v> ForTr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Bioenergetics!$CZ$105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4-4B58-B906-EDF909B95D1B}"/>
            </c:ext>
          </c:extLst>
        </c:ser>
        <c:ser>
          <c:idx val="3"/>
          <c:order val="2"/>
          <c:tx>
            <c:strRef>
              <c:f>Bioenergetics!$DA$2</c:f>
              <c:strCache>
                <c:ptCount val="1"/>
                <c:pt idx="0">
                  <c:v> AcTr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Bioenergetics!$DA$105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4-4B58-B906-EDF909B95D1B}"/>
            </c:ext>
          </c:extLst>
        </c:ser>
        <c:ser>
          <c:idx val="4"/>
          <c:order val="3"/>
          <c:tx>
            <c:strRef>
              <c:f>Bioenergetics!$DB$2</c:f>
              <c:strCache>
                <c:ptCount val="1"/>
                <c:pt idx="0">
                  <c:v> LacTr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Bioenergetics!$DB$105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4-4B58-B906-EDF909B95D1B}"/>
            </c:ext>
          </c:extLst>
        </c:ser>
        <c:ser>
          <c:idx val="5"/>
          <c:order val="4"/>
          <c:tx>
            <c:strRef>
              <c:f>Bioenergetics!$DC$2</c:f>
              <c:strCache>
                <c:ptCount val="1"/>
                <c:pt idx="0">
                  <c:v> ProTr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Bioenergetics!$DC$105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4-4B58-B906-EDF909B95D1B}"/>
            </c:ext>
          </c:extLst>
        </c:ser>
        <c:ser>
          <c:idx val="6"/>
          <c:order val="5"/>
          <c:tx>
            <c:strRef>
              <c:f>Bioenergetics!$DD$2</c:f>
              <c:strCache>
                <c:ptCount val="1"/>
                <c:pt idx="0">
                  <c:v> BuTr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Bioenergetics!$DD$105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44-4B58-B906-EDF909B95D1B}"/>
            </c:ext>
          </c:extLst>
        </c:ser>
        <c:ser>
          <c:idx val="38"/>
          <c:order val="6"/>
          <c:tx>
            <c:strRef>
              <c:f>Bioenergetics!$DE$2</c:f>
              <c:strCache>
                <c:ptCount val="1"/>
                <c:pt idx="0">
                  <c:v> AcAcTr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Bioenergetics!$DE$105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44-4B58-B906-EDF909B95D1B}"/>
            </c:ext>
          </c:extLst>
        </c:ser>
        <c:ser>
          <c:idx val="9"/>
          <c:order val="7"/>
          <c:tx>
            <c:strRef>
              <c:f>Bioenergetics!$DF$2</c:f>
              <c:strCache>
                <c:ptCount val="1"/>
                <c:pt idx="0">
                  <c:v> ActnTr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Bioenergetics!$DF$105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44-4B58-B906-EDF909B95D1B}"/>
            </c:ext>
          </c:extLst>
        </c:ser>
        <c:ser>
          <c:idx val="10"/>
          <c:order val="8"/>
          <c:tx>
            <c:strRef>
              <c:f>Bioenergetics!$DG$2</c:f>
              <c:strCache>
                <c:ptCount val="1"/>
                <c:pt idx="0">
                  <c:v> OAATr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Bioenergetics!$DG$105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44-4B58-B906-EDF909B95D1B}"/>
            </c:ext>
          </c:extLst>
        </c:ser>
        <c:ser>
          <c:idx val="11"/>
          <c:order val="9"/>
          <c:tx>
            <c:strRef>
              <c:f>Bioenergetics!$DH$2</c:f>
              <c:strCache>
                <c:ptCount val="1"/>
                <c:pt idx="0">
                  <c:v> MalTr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Bioenergetics!$DH$105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44-4B58-B906-EDF909B95D1B}"/>
            </c:ext>
          </c:extLst>
        </c:ser>
        <c:ser>
          <c:idx val="12"/>
          <c:order val="10"/>
          <c:tx>
            <c:strRef>
              <c:f>Bioenergetics!$DI$2</c:f>
              <c:strCache>
                <c:ptCount val="1"/>
                <c:pt idx="0">
                  <c:v> FumTr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Bioenergetics!$DI$105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44-4B58-B906-EDF909B95D1B}"/>
            </c:ext>
          </c:extLst>
        </c:ser>
        <c:ser>
          <c:idx val="13"/>
          <c:order val="11"/>
          <c:tx>
            <c:strRef>
              <c:f>Bioenergetics!$DJ$2</c:f>
              <c:strCache>
                <c:ptCount val="1"/>
                <c:pt idx="0">
                  <c:v> SuccTr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Bioenergetics!$DJ$105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44-4B58-B906-EDF909B95D1B}"/>
            </c:ext>
          </c:extLst>
        </c:ser>
        <c:ser>
          <c:idx val="14"/>
          <c:order val="12"/>
          <c:tx>
            <c:strRef>
              <c:f>Bioenergetics!$DK$2</c:f>
              <c:strCache>
                <c:ptCount val="1"/>
                <c:pt idx="0">
                  <c:v> AcAldTr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Bioenergetics!$DK$105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44-4B58-B906-EDF909B95D1B}"/>
            </c:ext>
          </c:extLst>
        </c:ser>
        <c:ser>
          <c:idx val="15"/>
          <c:order val="13"/>
          <c:tx>
            <c:strRef>
              <c:f>Bioenergetics!$DL$2</c:f>
              <c:strCache>
                <c:ptCount val="1"/>
                <c:pt idx="0">
                  <c:v> EtOHTr </c:v>
                </c:pt>
              </c:strCache>
            </c:strRef>
          </c:tx>
          <c:invertIfNegative val="0"/>
          <c:dLbls>
            <c:dLbl>
              <c:idx val="0"/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F44-4B58-B906-EDF909B95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Bioenergetics!$DL$105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44-4B58-B906-EDF909B95D1B}"/>
            </c:ext>
          </c:extLst>
        </c:ser>
        <c:ser>
          <c:idx val="16"/>
          <c:order val="14"/>
          <c:tx>
            <c:strRef>
              <c:f>Bioenergetics!$DM$2</c:f>
              <c:strCache>
                <c:ptCount val="1"/>
                <c:pt idx="0">
                  <c:v> BuAldTr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Bioenergetics!$DM$105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44-4B58-B906-EDF909B95D1B}"/>
            </c:ext>
          </c:extLst>
        </c:ser>
        <c:ser>
          <c:idx val="17"/>
          <c:order val="15"/>
          <c:tx>
            <c:strRef>
              <c:f>Bioenergetics!$DN$2</c:f>
              <c:strCache>
                <c:ptCount val="1"/>
                <c:pt idx="0">
                  <c:v> BuOHTr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Bioenergetics!$DN$105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44-4B58-B906-EDF909B95D1B}"/>
            </c:ext>
          </c:extLst>
        </c:ser>
        <c:ser>
          <c:idx val="20"/>
          <c:order val="16"/>
          <c:tx>
            <c:strRef>
              <c:f>Bioenergetics!$DO$2</c:f>
              <c:strCache>
                <c:ptCount val="1"/>
                <c:pt idx="0">
                  <c:v> H2Tr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Bioenergetics!$DO$105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44-4B58-B906-EDF909B95D1B}"/>
            </c:ext>
          </c:extLst>
        </c:ser>
        <c:ser>
          <c:idx val="21"/>
          <c:order val="17"/>
          <c:tx>
            <c:strRef>
              <c:f>Bioenergetics!$DP$2</c:f>
              <c:strCache>
                <c:ptCount val="1"/>
                <c:pt idx="0">
                  <c:v> NH3Tr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Bioenergetics!$DP$105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44-4B58-B906-EDF909B95D1B}"/>
            </c:ext>
          </c:extLst>
        </c:ser>
        <c:ser>
          <c:idx val="22"/>
          <c:order val="18"/>
          <c:tx>
            <c:strRef>
              <c:f>Bioenergetics!$DQ$2</c:f>
              <c:strCache>
                <c:ptCount val="1"/>
                <c:pt idx="0">
                  <c:v> CO2Tr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Bioenergetics!$DQ$105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44-4B58-B906-EDF909B95D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25888"/>
        <c:axId val="122727808"/>
      </c:barChart>
      <c:catAx>
        <c:axId val="1227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Transport Reaction</a:t>
                </a:r>
              </a:p>
            </c:rich>
          </c:tx>
          <c:layout>
            <c:manualLayout>
              <c:xMode val="edge"/>
              <c:yMode val="edge"/>
              <c:x val="0.45748789173894089"/>
              <c:y val="0.96442616021209449"/>
            </c:manualLayout>
          </c:layout>
          <c:overlay val="0"/>
          <c:spPr>
            <a:noFill/>
            <a:ln w="25400">
              <a:noFill/>
            </a:ln>
          </c:spPr>
        </c:title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2727808"/>
        <c:crosses val="autoZero"/>
        <c:auto val="1"/>
        <c:lblAlgn val="ctr"/>
        <c:lblOffset val="100"/>
        <c:tickMarkSkip val="1"/>
        <c:noMultiLvlLbl val="0"/>
      </c:catAx>
      <c:valAx>
        <c:axId val="12272780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Gibbs free energy exchange (kJ/mol)</a:t>
                </a:r>
              </a:p>
            </c:rich>
          </c:tx>
          <c:layout>
            <c:manualLayout>
              <c:xMode val="edge"/>
              <c:yMode val="edge"/>
              <c:x val="3.4948921892369832E-3"/>
              <c:y val="0.383209091218432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in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2725888"/>
        <c:crosses val="autoZero"/>
        <c:crossBetween val="between"/>
        <c:majorUnit val="20"/>
        <c:minorUnit val="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281866265320541E-2"/>
          <c:y val="0"/>
          <c:w val="0.97957147932931365"/>
          <c:h val="0.18239081574912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102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353425" y="1649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90575" y="971548"/>
    <xdr:ext cx="12363450" cy="8877302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57250" y="10382250"/>
    <xdr:ext cx="10906125" cy="8382001"/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rrentWork\MFCModel_bkp\MFCModel_080111\MFC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lectrical Model (beta=0.5)"/>
      <sheetName val="YieldEstimation"/>
      <sheetName val="SphericBFSupport"/>
    </sheetNames>
    <sheetDataSet>
      <sheetData sheetId="0">
        <row r="3">
          <cell r="B3">
            <v>96486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8"/>
  <sheetViews>
    <sheetView tabSelected="1" workbookViewId="0">
      <selection activeCell="B3" sqref="B3"/>
    </sheetView>
  </sheetViews>
  <sheetFormatPr baseColWidth="10" defaultColWidth="11.453125" defaultRowHeight="12.5" x14ac:dyDescent="0.25"/>
  <cols>
    <col min="1" max="1" width="9.6328125" style="8" customWidth="1"/>
    <col min="2" max="2" width="11.6328125" style="8" bestFit="1" customWidth="1"/>
    <col min="3" max="16384" width="11.453125" style="8"/>
  </cols>
  <sheetData>
    <row r="1" spans="1:5" ht="14.5" x14ac:dyDescent="0.35">
      <c r="A1" s="112" t="s">
        <v>137</v>
      </c>
      <c r="B1" s="171">
        <v>298.14999999999998</v>
      </c>
      <c r="C1" s="69" t="s">
        <v>138</v>
      </c>
      <c r="D1" s="76"/>
    </row>
    <row r="2" spans="1:5" ht="14.5" x14ac:dyDescent="0.35">
      <c r="A2" s="113" t="s">
        <v>798</v>
      </c>
      <c r="B2" s="145">
        <v>7</v>
      </c>
      <c r="C2" s="65" t="s">
        <v>336</v>
      </c>
      <c r="D2" s="76"/>
    </row>
    <row r="3" spans="1:5" ht="14.5" x14ac:dyDescent="0.35">
      <c r="A3" s="113" t="s">
        <v>324</v>
      </c>
      <c r="B3" s="145">
        <f>8.3144/1000</f>
        <v>8.3143999999999996E-3</v>
      </c>
      <c r="C3" s="65" t="s">
        <v>325</v>
      </c>
      <c r="D3" s="76"/>
    </row>
    <row r="4" spans="1:5" ht="14.5" x14ac:dyDescent="0.35">
      <c r="A4" s="113" t="s">
        <v>326</v>
      </c>
      <c r="B4" s="145">
        <v>8.2057459999999999E-2</v>
      </c>
      <c r="C4" s="65" t="s">
        <v>327</v>
      </c>
      <c r="D4" s="76"/>
    </row>
    <row r="5" spans="1:5" ht="13" x14ac:dyDescent="0.3">
      <c r="A5" s="113" t="s">
        <v>143</v>
      </c>
      <c r="B5" s="145">
        <v>96.484999999999999</v>
      </c>
      <c r="C5" s="65" t="s">
        <v>144</v>
      </c>
      <c r="D5" s="86"/>
      <c r="E5" s="86"/>
    </row>
    <row r="6" spans="1:5" ht="14.5" x14ac:dyDescent="0.35">
      <c r="A6" s="113" t="s">
        <v>328</v>
      </c>
      <c r="B6" s="145">
        <v>2</v>
      </c>
      <c r="C6" s="65" t="s">
        <v>329</v>
      </c>
      <c r="D6" s="76"/>
    </row>
    <row r="7" spans="1:5" ht="14.5" x14ac:dyDescent="0.35">
      <c r="A7" s="113" t="s">
        <v>330</v>
      </c>
      <c r="B7" s="145">
        <f>60/DataBaseSpecies_1!R23</f>
        <v>2.4390243902439024</v>
      </c>
      <c r="C7" s="65" t="s">
        <v>676</v>
      </c>
      <c r="D7" s="76"/>
    </row>
    <row r="8" spans="1:5" ht="14.5" x14ac:dyDescent="0.35">
      <c r="A8" s="113" t="s">
        <v>331</v>
      </c>
      <c r="B8" s="145">
        <v>1</v>
      </c>
      <c r="C8" s="65" t="s">
        <v>332</v>
      </c>
      <c r="D8" s="76"/>
    </row>
    <row r="9" spans="1:5" ht="14.5" x14ac:dyDescent="0.35">
      <c r="A9" s="113" t="s">
        <v>799</v>
      </c>
      <c r="B9" s="145">
        <f>B6/(FeedProgram!C2)</f>
        <v>8</v>
      </c>
      <c r="C9" s="65" t="s">
        <v>790</v>
      </c>
      <c r="D9" s="76"/>
    </row>
    <row r="10" spans="1:5" ht="14.5" x14ac:dyDescent="0.35">
      <c r="A10" s="113" t="s">
        <v>333</v>
      </c>
      <c r="B10" s="488">
        <v>1</v>
      </c>
      <c r="C10" s="65" t="s">
        <v>329</v>
      </c>
      <c r="D10" s="76"/>
    </row>
    <row r="11" spans="1:5" ht="14.5" x14ac:dyDescent="0.35">
      <c r="A11" s="113" t="s">
        <v>334</v>
      </c>
      <c r="B11" s="488">
        <f>(0.00000000323*EXP(0.0539*B1))*1.013</f>
        <v>3.1192347881841109E-2</v>
      </c>
      <c r="C11" s="65" t="s">
        <v>332</v>
      </c>
      <c r="D11" s="76"/>
    </row>
    <row r="12" spans="1:5" ht="14.5" x14ac:dyDescent="0.35">
      <c r="A12" s="113" t="s">
        <v>722</v>
      </c>
      <c r="B12" s="488">
        <v>-2</v>
      </c>
      <c r="C12" s="65" t="s">
        <v>335</v>
      </c>
      <c r="D12" s="76"/>
    </row>
    <row r="13" spans="1:5" ht="14.5" x14ac:dyDescent="0.35">
      <c r="A13" s="113" t="s">
        <v>670</v>
      </c>
      <c r="B13" s="509">
        <f>-0.2</f>
        <v>-0.2</v>
      </c>
      <c r="C13" s="65" t="s">
        <v>146</v>
      </c>
      <c r="D13" s="76"/>
    </row>
    <row r="14" spans="1:5" ht="14.5" x14ac:dyDescent="0.35">
      <c r="A14" s="113" t="s">
        <v>788</v>
      </c>
      <c r="B14" s="509">
        <f>-($B$13*$B$5 -$B$1*$B$3*LN(10^(-B2)/10^(-7)))</f>
        <v>19.297000000000001</v>
      </c>
      <c r="C14" s="65" t="s">
        <v>335</v>
      </c>
      <c r="D14" s="76"/>
    </row>
    <row r="15" spans="1:5" ht="15" x14ac:dyDescent="0.35">
      <c r="A15" s="113" t="s">
        <v>647</v>
      </c>
      <c r="B15" s="509">
        <v>0.50929999999999997</v>
      </c>
      <c r="C15" s="65" t="s">
        <v>649</v>
      </c>
      <c r="D15" s="76"/>
    </row>
    <row r="16" spans="1:5" ht="15" x14ac:dyDescent="0.35">
      <c r="A16" s="113" t="s">
        <v>648</v>
      </c>
      <c r="B16" s="509">
        <v>1.6</v>
      </c>
      <c r="C16" s="65" t="s">
        <v>649</v>
      </c>
      <c r="D16" s="76"/>
    </row>
    <row r="17" spans="1:7" ht="13" x14ac:dyDescent="0.3">
      <c r="A17" s="316" t="s">
        <v>776</v>
      </c>
      <c r="B17" s="510">
        <v>4</v>
      </c>
      <c r="C17" s="72" t="s">
        <v>332</v>
      </c>
      <c r="D17" s="28"/>
      <c r="F17" s="28"/>
      <c r="G17" s="28"/>
    </row>
    <row r="18" spans="1:7" ht="13" x14ac:dyDescent="0.3">
      <c r="A18" s="316" t="s">
        <v>795</v>
      </c>
      <c r="B18" s="372">
        <v>9.9999999999999995E-21</v>
      </c>
      <c r="C18" s="72" t="s">
        <v>147</v>
      </c>
    </row>
    <row r="28" spans="1:7" x14ac:dyDescent="0.25">
      <c r="B28" s="317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02"/>
  <sheetViews>
    <sheetView topLeftCell="DD1" zoomScale="90" zoomScaleNormal="90" workbookViewId="0">
      <pane ySplit="1" topLeftCell="A98" activePane="bottomLeft" state="frozen"/>
      <selection pane="bottomLeft" activeCell="DN105" sqref="DN105"/>
    </sheetView>
  </sheetViews>
  <sheetFormatPr baseColWidth="10" defaultColWidth="11.453125" defaultRowHeight="14.5" x14ac:dyDescent="0.35"/>
  <cols>
    <col min="1" max="1" width="15.08984375" customWidth="1"/>
    <col min="2" max="3" width="10.453125" customWidth="1"/>
    <col min="8" max="9" width="13" customWidth="1"/>
    <col min="11" max="12" width="26.453125" customWidth="1"/>
    <col min="13" max="14" width="15.08984375" customWidth="1"/>
    <col min="15" max="18" width="18.36328125" customWidth="1"/>
    <col min="19" max="19" width="16.6328125" customWidth="1"/>
    <col min="21" max="26" width="12.6328125" customWidth="1"/>
    <col min="27" max="28" width="16.6328125" customWidth="1"/>
    <col min="29" max="34" width="12.6328125" customWidth="1"/>
    <col min="35" max="35" width="13.6328125" customWidth="1"/>
    <col min="36" max="41" width="12.6328125" customWidth="1"/>
    <col min="42" max="42" width="20.36328125" customWidth="1"/>
    <col min="43" max="79" width="12.6328125" customWidth="1"/>
    <col min="80" max="80" width="25.453125" customWidth="1"/>
    <col min="81" max="82" width="12.6328125" customWidth="1"/>
    <col min="83" max="83" width="14.90625" customWidth="1"/>
    <col min="84" max="100" width="12.6328125" customWidth="1"/>
    <col min="112" max="112" width="15" customWidth="1"/>
  </cols>
  <sheetData>
    <row r="1" spans="1:172" x14ac:dyDescent="0.35">
      <c r="B1" s="592" t="str">
        <f>'Bioenergetics (2)'!V2</f>
        <v>Anab</v>
      </c>
      <c r="C1" s="592" t="str">
        <f>'Bioenergetics (2)'!W2</f>
        <v>AnabProt</v>
      </c>
      <c r="D1" s="592" t="str">
        <f>'Bioenergetics (2)'!X2</f>
        <v>DecayGlu</v>
      </c>
      <c r="E1" s="592" t="str">
        <f>'Bioenergetics (2)'!Y2</f>
        <v>DecayProt</v>
      </c>
      <c r="F1" s="592" t="str">
        <f>'Bioenergetics (2)'!Z2</f>
        <v>EMP</v>
      </c>
      <c r="G1" s="592" t="str">
        <f>'Bioenergetics (2)'!AA2</f>
        <v>Arg -&gt;  Ac + Ala</v>
      </c>
      <c r="H1" s="592" t="str">
        <f>'Bioenergetics (2)'!AB2</f>
        <v>Arg -&gt; 0.5Bu2 (EB)+ Ala</v>
      </c>
      <c r="I1" s="592" t="str">
        <f>'Bioenergetics (2)'!AC2</f>
        <v>Arg -&gt; 0.5Bu2 + Ala</v>
      </c>
      <c r="J1" s="592" t="str">
        <f>'Bioenergetics (2)'!AD2</f>
        <v>Arg -&gt; EtOH2 + Ala</v>
      </c>
      <c r="K1" s="592" t="str">
        <f>'Bioenergetics (2)'!AE2</f>
        <v>Arg -&gt; 0.5Val + 0.5Prop + 0.5Ac</v>
      </c>
      <c r="L1" s="592" t="str">
        <f>'Bioenergetics (2)'!AF2</f>
        <v>Arg -&gt; Arg</v>
      </c>
      <c r="M1" s="592" t="str">
        <f>'Bioenergetics (2)'!AG2</f>
        <v>Ala -&gt; Ac(For)</v>
      </c>
      <c r="N1" s="592" t="str">
        <f>'Bioenergetics (2)'!AH2</f>
        <v>Ala -&gt;Ac(Fd)</v>
      </c>
      <c r="O1" s="592" t="str">
        <f>'Bioenergetics (2)'!AI2</f>
        <v>Ala -&gt;Bu2 (For) EB</v>
      </c>
      <c r="P1" s="592" t="str">
        <f>'Bioenergetics (2)'!AJ2</f>
        <v>Ala -&gt;Bu2(For)</v>
      </c>
      <c r="Q1" s="592" t="str">
        <f>'Bioenergetics (2)'!AK2</f>
        <v>Ala-&gt;Bu2(Fd) EB</v>
      </c>
      <c r="R1" s="592" t="str">
        <f>'Bioenergetics (2)'!AL2</f>
        <v>Ala-&gt;Bu2(Fd)</v>
      </c>
      <c r="S1" s="592" t="str">
        <f>'Bioenergetics (2)'!AM2</f>
        <v>Ala-&gt;EtOH2(For)</v>
      </c>
      <c r="T1" s="592" t="str">
        <f>'Bioenergetics (2)'!AN2</f>
        <v>Ala-&gt;EtOH2(Fd)</v>
      </c>
      <c r="U1" s="592" t="str">
        <f>'Bioenergetics (2)'!AO2</f>
        <v>Ala-&gt;Pro</v>
      </c>
      <c r="V1" s="592" t="str">
        <f>'Bioenergetics (2)'!AP2</f>
        <v>Ala -&gt; Ala</v>
      </c>
      <c r="W1" s="592" t="str">
        <f>'Bioenergetics (2)'!AQ2</f>
        <v>Asp -&gt;Succ</v>
      </c>
      <c r="X1" s="592" t="str">
        <f>'Bioenergetics (2)'!AR2</f>
        <v>Asp -&gt;Pro</v>
      </c>
      <c r="Y1" s="592" t="str">
        <f>'Bioenergetics (2)'!AS2</f>
        <v>Asp -&gt; Ac (For)</v>
      </c>
      <c r="Z1" s="592" t="str">
        <f>'Bioenergetics (2)'!AT2</f>
        <v>Asp -&gt; Ac(Fd)</v>
      </c>
      <c r="AA1" s="592" t="str">
        <f>'Bioenergetics (2)'!AU2</f>
        <v>Asp -&gt; Bu2 (For) EB</v>
      </c>
      <c r="AB1" s="592" t="str">
        <f>'Bioenergetics (2)'!AV2</f>
        <v>Asp -&gt; Bu2 (For)</v>
      </c>
      <c r="AC1" s="592" t="str">
        <f>'Bioenergetics (2)'!AW2</f>
        <v>Asp -&gt; Bu2(Fd) EB</v>
      </c>
      <c r="AD1" s="592" t="str">
        <f>'Bioenergetics (2)'!AX2</f>
        <v>Asp -&gt; Bu2(Fd)</v>
      </c>
      <c r="AE1" s="592" t="str">
        <f>'Bioenergetics (2)'!AY2</f>
        <v>Asp -&gt; ETOH2 (For)</v>
      </c>
      <c r="AF1" s="592" t="str">
        <f>'Bioenergetics (2)'!AZ2</f>
        <v>Asp -&gt; EtOH2 (Fd)</v>
      </c>
      <c r="AG1" s="592" t="str">
        <f>'Bioenergetics (2)'!BA2</f>
        <v>Asp -&gt; Asp</v>
      </c>
      <c r="AH1" s="592" t="str">
        <f>'Bioenergetics (2)'!BB2</f>
        <v>Lys -&gt; But + Ac</v>
      </c>
      <c r="AI1" s="592" t="str">
        <f>'Bioenergetics (2)'!BC2</f>
        <v>Lys -&gt; Lys</v>
      </c>
      <c r="AJ1" s="592" t="str">
        <f>'Bioenergetics (2)'!BD2</f>
        <v>Glut -&gt; Ac + Ac(For)</v>
      </c>
      <c r="AK1" s="592" t="str">
        <f>'Bioenergetics (2)'!BE2</f>
        <v>Glut -&gt; Ac + Ac(Fd)</v>
      </c>
      <c r="AL1" s="592" t="str">
        <f>'Bioenergetics (2)'!BF2</f>
        <v>Glut -&gt; Ac + But(For) EB</v>
      </c>
      <c r="AM1" s="592" t="str">
        <f>'Bioenergetics (2)'!BG2</f>
        <v>Glut -&gt; Ac + But(For)</v>
      </c>
      <c r="AN1" s="592" t="str">
        <f>'Bioenergetics (2)'!BH2</f>
        <v>Glut -&gt; Ac + But(Fd) EB</v>
      </c>
      <c r="AO1" s="592" t="str">
        <f>'Bioenergetics (2)'!BI2</f>
        <v>Glut -&gt; Ac + But(Fd)</v>
      </c>
      <c r="AP1" s="592" t="str">
        <f>'Bioenergetics (2)'!BJ2</f>
        <v>Glut -&gt; Ac + EtOH2(For)</v>
      </c>
      <c r="AQ1" s="592" t="str">
        <f>'Bioenergetics (2)'!BK2</f>
        <v>Glut -&gt; Ac + EtOH2(Fd)</v>
      </c>
      <c r="AR1" s="592" t="str">
        <f>'Bioenergetics (2)'!BL2</f>
        <v>Glut -&gt; Ac + Pro</v>
      </c>
      <c r="AS1" s="592" t="str">
        <f>'Bioenergetics (2)'!BM2</f>
        <v>Glut -&gt; Bu EB</v>
      </c>
      <c r="AT1" s="592" t="str">
        <f>'Bioenergetics (2)'!BN2</f>
        <v>Glut -&gt; Bu</v>
      </c>
      <c r="AU1" s="592" t="str">
        <f>'Bioenergetics (2)'!BO2</f>
        <v>Glut -&gt; Glut</v>
      </c>
      <c r="AV1" s="592" t="str">
        <f>'Bioenergetics (2)'!BP2</f>
        <v>Ser -&gt; Ac(For)</v>
      </c>
      <c r="AW1" s="592" t="str">
        <f>'Bioenergetics (2)'!BQ2</f>
        <v>Ser -&gt; Ac(Fd)</v>
      </c>
      <c r="AX1" s="592" t="str">
        <f>'Bioenergetics (2)'!BR2</f>
        <v>Ser -&gt; Bu2(For) EB</v>
      </c>
      <c r="AY1" s="592" t="str">
        <f>'Bioenergetics (2)'!BS2</f>
        <v>Ser -&gt; Bu2(For)</v>
      </c>
      <c r="AZ1" s="592" t="str">
        <f>'Bioenergetics (2)'!BT2</f>
        <v>Ser -&gt; Bu2(Fd) EB</v>
      </c>
      <c r="BA1" s="592" t="str">
        <f>'Bioenergetics (2)'!BU2</f>
        <v>Ser -&gt; Bu2(Fd)</v>
      </c>
      <c r="BB1" s="592" t="str">
        <f>'Bioenergetics (2)'!BV2</f>
        <v>Ser -&gt; EtOH2(For)</v>
      </c>
      <c r="BC1" s="592" t="str">
        <f>'Bioenergetics (2)'!BW2</f>
        <v>Ser -&gt; EtOH2(Fd)</v>
      </c>
      <c r="BD1" s="592" t="str">
        <f>'Bioenergetics (2)'!BX2</f>
        <v>Ser -&gt; Pro</v>
      </c>
      <c r="BE1" s="592" t="str">
        <f>'Bioenergetics (2)'!BY2</f>
        <v>Ser -&gt; Ser</v>
      </c>
      <c r="BF1" s="592" t="str">
        <f>'Bioenergetics (2)'!BZ2</f>
        <v>Thr -&gt; Ac + Gly</v>
      </c>
      <c r="BG1" s="592" t="str">
        <f>'Bioenergetics (2)'!CA2</f>
        <v>Thr -&gt; 0.5But + Gly EB</v>
      </c>
      <c r="BH1" s="592" t="str">
        <f>'Bioenergetics (2)'!CB2</f>
        <v>Thr -&gt; 0.5But + Gly</v>
      </c>
      <c r="BI1" s="592" t="str">
        <f>'Bioenergetics (2)'!CC2</f>
        <v>Thr -&gt; EtOH2 + Gly</v>
      </c>
      <c r="BJ1" s="592" t="str">
        <f>'Bioenergetics (2)'!CD2</f>
        <v>Thr -&gt; Pro (Fd)</v>
      </c>
      <c r="BK1" s="592" t="str">
        <f>'Bioenergetics (2)'!CE2</f>
        <v>Thr -&gt; Pro (For)</v>
      </c>
      <c r="BL1" s="592" t="str">
        <f>'Bioenergetics (2)'!CF2</f>
        <v>Thr -&gt; Thr</v>
      </c>
      <c r="BM1" s="592" t="str">
        <f>'Bioenergetics (2)'!CG2</f>
        <v>Cys -&gt; Ac (For)</v>
      </c>
      <c r="BN1" s="592" t="str">
        <f>'Bioenergetics (2)'!CH2</f>
        <v>Cys -&gt; Ac (Fd)</v>
      </c>
      <c r="BO1" s="592" t="str">
        <f>'Bioenergetics (2)'!CI2</f>
        <v>Cys -&gt; Bu2(For) EB</v>
      </c>
      <c r="BP1" s="592" t="str">
        <f>'Bioenergetics (2)'!CJ2</f>
        <v>Cys -&gt; Bu2(For)</v>
      </c>
      <c r="BQ1" s="592" t="str">
        <f>'Bioenergetics (2)'!CK2</f>
        <v>Cys -&gt; Bu2(Fd) EB</v>
      </c>
      <c r="BR1" s="592" t="str">
        <f>'Bioenergetics (2)'!CL2</f>
        <v>Cys -&gt; Bu2(Fd)</v>
      </c>
      <c r="BS1" s="592" t="str">
        <f>'Bioenergetics (2)'!CM2</f>
        <v>Cys -&gt; EtOH2(For)</v>
      </c>
      <c r="BT1" s="592" t="str">
        <f>'Bioenergetics (2)'!CN2</f>
        <v>Cys -&gt; EtOH2(Fd)</v>
      </c>
      <c r="BU1" s="592" t="str">
        <f>'Bioenergetics (2)'!CO2</f>
        <v>Cys -&gt; Pro</v>
      </c>
      <c r="BV1" s="592" t="str">
        <f>'Bioenergetics (2)'!CP2</f>
        <v>Cys -&gt; Cys</v>
      </c>
      <c r="BW1" s="592" t="str">
        <f>'Bioenergetics (2)'!CQ2</f>
        <v>Gly -&gt; Ac</v>
      </c>
      <c r="BX1" s="592" t="str">
        <f>'Bioenergetics (2)'!CR2</f>
        <v>Gly -&gt; CO2</v>
      </c>
      <c r="BY1" s="592" t="str">
        <f>'Bioenergetics (2)'!CS2</f>
        <v>Gly -&gt; Gly</v>
      </c>
      <c r="BZ1" s="592" t="str">
        <f>'Bioenergetics (2)'!CT2</f>
        <v>Prol -&gt; Ac + Pro</v>
      </c>
      <c r="CA1" s="592" t="str">
        <f>'Bioenergetics (2)'!CU2</f>
        <v>Prol -&gt; Val</v>
      </c>
      <c r="CB1" s="592" t="str">
        <f>'Bioenergetics (2)'!CV2</f>
        <v>Prol -&gt; 1/2 Val + 1/2Pro +1/2 Ac</v>
      </c>
      <c r="CC1" s="592" t="str">
        <f>'Bioenergetics (2)'!CW2</f>
        <v>Prol -&gt; Prol</v>
      </c>
      <c r="CD1" s="592" t="str">
        <f>'Bioenergetics (2)'!CX2</f>
        <v>Valine -&gt; IsoBut (Fd)</v>
      </c>
      <c r="CE1" s="592" t="str">
        <f>'Bioenergetics (2)'!CY2</f>
        <v>Valine -&gt; IsoBut (For)</v>
      </c>
      <c r="CF1" s="592" t="str">
        <f>'Bioenergetics (2)'!CZ2</f>
        <v>Valine -&gt; Valine</v>
      </c>
      <c r="CG1" s="592" t="str">
        <f>'Bioenergetics (2)'!DA2</f>
        <v>IsoL -&gt; IsoVal (Fd)</v>
      </c>
      <c r="CH1" s="592" t="str">
        <f>'Bioenergetics (2)'!DB2</f>
        <v>IsoL -&gt; IsoVal (For)</v>
      </c>
      <c r="CI1" s="592" t="str">
        <f>'Bioenergetics (2)'!DC2</f>
        <v>IsoL -&gt; IsoL</v>
      </c>
      <c r="CJ1" s="592" t="str">
        <f>'Bioenergetics (2)'!DD2</f>
        <v>Leu -&gt; Isoval (Fd)</v>
      </c>
      <c r="CK1" s="592" t="str">
        <f>'Bioenergetics (2)'!DE2</f>
        <v>Leu -&gt; Isoval (For)</v>
      </c>
      <c r="CL1" s="592" t="str">
        <f>'Bioenergetics (2)'!DF2</f>
        <v>Leu -&gt; IsoCap</v>
      </c>
      <c r="CM1" s="592" t="str">
        <f>'Bioenergetics (2)'!DG2</f>
        <v>Leu -&gt; Leu</v>
      </c>
      <c r="CN1" s="592" t="str">
        <f>'Bioenergetics (2)'!DH2</f>
        <v>Meth -&gt; Prop (Fd)</v>
      </c>
      <c r="CO1" s="592" t="str">
        <f>'Bioenergetics (2)'!DI2</f>
        <v>Meth -&gt; Prop (For)</v>
      </c>
      <c r="CP1" s="592" t="str">
        <f>'Bioenergetics (2)'!DJ2</f>
        <v>Meth -&gt; But EB</v>
      </c>
      <c r="CQ1" s="592" t="str">
        <f>'Bioenergetics (2)'!DK2</f>
        <v>Meth -&gt; But</v>
      </c>
      <c r="CR1" s="592" t="str">
        <f>'Bioenergetics (2)'!DL2</f>
        <v>Meth -&gt; Meth</v>
      </c>
      <c r="CS1" s="592" t="str">
        <f>'Bioenergetics (2)'!DM2</f>
        <v>GluM -&gt; Glut</v>
      </c>
      <c r="CT1" s="592" t="str">
        <f>'Bioenergetics (2)'!DN2</f>
        <v>AspG -&gt; Asp</v>
      </c>
      <c r="CU1" s="592" t="str">
        <f>'Bioenergetics (2)'!DO2</f>
        <v>Hist -&gt; Glut</v>
      </c>
      <c r="CV1" s="592" t="str">
        <f>'Bioenergetics (2)'!DP2</f>
        <v>Pyr &gt; Ac(For)</v>
      </c>
      <c r="CW1" s="592" t="str">
        <f>'Bioenergetics (2)'!DQ2</f>
        <v>Pyr &gt; Ac(Fd)</v>
      </c>
      <c r="CX1" s="592" t="str">
        <f>'Bioenergetics (2)'!DR2</f>
        <v>Pyr &gt; EtOH(For)</v>
      </c>
      <c r="CY1" s="592" t="str">
        <f>'Bioenergetics (2)'!DS2</f>
        <v>Pyr &gt; EtOH(Fd)</v>
      </c>
      <c r="CZ1" s="592" t="str">
        <f>'Bioenergetics (2)'!DT2</f>
        <v>Pyr &gt; EtOH2(For)</v>
      </c>
      <c r="DA1" s="592" t="str">
        <f>'Bioenergetics (2)'!DU2</f>
        <v>Pyr &gt; EtOH2(Fd)</v>
      </c>
      <c r="DB1" s="592" t="str">
        <f>'Bioenergetics (2)'!DV2</f>
        <v>Pyr &gt; Bu(For)</v>
      </c>
      <c r="DC1" s="592" t="str">
        <f>'Bioenergetics (2)'!DW2</f>
        <v>Pyr &gt; Bu(Fd)</v>
      </c>
      <c r="DD1" s="592" t="str">
        <f>'Bioenergetics (2)'!DX2</f>
        <v>Pyr &gt; Bu2(For)</v>
      </c>
      <c r="DE1" s="592" t="str">
        <f>'Bioenergetics (2)'!DY2</f>
        <v>Pyr &gt; Bu2(Fd)</v>
      </c>
      <c r="DF1" s="592" t="str">
        <f>'Bioenergetics (2)'!DZ2</f>
        <v>Pyr &gt; BuOH(For)</v>
      </c>
      <c r="DG1" s="592" t="str">
        <f>'Bioenergetics (2)'!EA2</f>
        <v>Pyr &gt; BuOH(Fd)</v>
      </c>
      <c r="DH1" s="592" t="str">
        <f>'Bioenergetics (2)'!EB2</f>
        <v>Pyr &gt; BuOH2(For)</v>
      </c>
      <c r="DI1" s="592" t="str">
        <f>'Bioenergetics (2)'!EC2</f>
        <v>Pyr &gt; BuOH2(Fd)</v>
      </c>
      <c r="DJ1" s="592" t="str">
        <f>'Bioenergetics (2)'!ED2</f>
        <v>Pyr &gt; Lac</v>
      </c>
      <c r="DK1" s="592" t="str">
        <f>'Bioenergetics (2)'!EE2</f>
        <v>Pyr &gt; Succ</v>
      </c>
      <c r="DL1" s="592" t="str">
        <f>'Bioenergetics (2)'!EF2</f>
        <v>Pyr &gt; Pro</v>
      </c>
      <c r="DM1" s="592" t="str">
        <f>'Bioenergetics (2)'!EG2</f>
        <v>Pyr &gt; Pyr</v>
      </c>
      <c r="DN1" s="592" t="str">
        <f>'Bioenergetics (2)'!EH2</f>
        <v>NADH &gt; H2</v>
      </c>
      <c r="DO1" s="592" t="str">
        <f>'Bioenergetics (2)'!EI2</f>
        <v>Fdred &gt; H2</v>
      </c>
      <c r="DP1" s="592" t="str">
        <f>'Bioenergetics (2)'!EJ2</f>
        <v>Fdred &gt; NADH2</v>
      </c>
      <c r="DQ1" s="592" t="str">
        <f>'Bioenergetics (2)'!EK2</f>
        <v>FFADH2 &gt; NADH</v>
      </c>
      <c r="DR1" s="592" t="str">
        <f>'Bioenergetics (2)'!EL2</f>
        <v>ATPsynthase</v>
      </c>
      <c r="DS1" s="592" t="str">
        <f>'Bioenergetics (2)'!EM2</f>
        <v>Na_Pump</v>
      </c>
      <c r="DT1" s="592" t="str">
        <f>'Bioenergetics (2)'!EQ2</f>
        <v>GluTr</v>
      </c>
      <c r="DU1" s="592" t="str">
        <f>'Bioenergetics (2)'!ER2</f>
        <v>PyrTr</v>
      </c>
      <c r="DV1" s="592" t="str">
        <f>'Bioenergetics (2)'!ES2</f>
        <v>ArgTr</v>
      </c>
      <c r="DW1" s="592" t="str">
        <f>'Bioenergetics (2)'!ET2</f>
        <v>AlaTr</v>
      </c>
      <c r="DX1" s="592" t="str">
        <f>'Bioenergetics (2)'!EU2</f>
        <v>AspTr</v>
      </c>
      <c r="DY1" s="592" t="str">
        <f>'Bioenergetics (2)'!EV2</f>
        <v>LysTr</v>
      </c>
      <c r="DZ1" s="592" t="str">
        <f>'Bioenergetics (2)'!EW2</f>
        <v>GlutTr</v>
      </c>
      <c r="EA1" s="592" t="str">
        <f>'Bioenergetics (2)'!EX2</f>
        <v>SerTr</v>
      </c>
      <c r="EB1" s="592" t="str">
        <f>'Bioenergetics (2)'!EY2</f>
        <v>ThrTr</v>
      </c>
      <c r="EC1" s="592" t="str">
        <f>'Bioenergetics (2)'!EZ2</f>
        <v>CysTr</v>
      </c>
      <c r="ED1" s="592" t="str">
        <f>'Bioenergetics (2)'!FA2</f>
        <v>GlyTr</v>
      </c>
      <c r="EE1" s="592" t="str">
        <f>'Bioenergetics (2)'!FB2</f>
        <v>ProlTr</v>
      </c>
      <c r="EF1" s="592" t="str">
        <f>'Bioenergetics (2)'!FC2</f>
        <v>ValiTr</v>
      </c>
      <c r="EG1" s="592" t="str">
        <f>'Bioenergetics (2)'!FD2</f>
        <v>IsoLTr</v>
      </c>
      <c r="EH1" s="592" t="str">
        <f>'Bioenergetics (2)'!FE2</f>
        <v>LeuTr</v>
      </c>
      <c r="EI1" s="592" t="str">
        <f>'Bioenergetics (2)'!FF2</f>
        <v>MethTr</v>
      </c>
      <c r="EJ1" s="592" t="str">
        <f>'Bioenergetics (2)'!FG2</f>
        <v>GluMTr</v>
      </c>
      <c r="EK1" s="592" t="str">
        <f>'Bioenergetics (2)'!FH2</f>
        <v>AspGTr</v>
      </c>
      <c r="EL1" s="592" t="str">
        <f>'Bioenergetics (2)'!FI2</f>
        <v>HistTr</v>
      </c>
      <c r="EM1" s="592" t="str">
        <f>'Bioenergetics (2)'!FJ2</f>
        <v>ForTr</v>
      </c>
      <c r="EN1" s="592" t="str">
        <f>'Bioenergetics (2)'!FK2</f>
        <v>AcTr</v>
      </c>
      <c r="EO1" s="592" t="str">
        <f>'Bioenergetics (2)'!FL2</f>
        <v>LacTr</v>
      </c>
      <c r="EP1" s="592" t="str">
        <f>'Bioenergetics (2)'!FM2</f>
        <v>ProTr</v>
      </c>
      <c r="EQ1" s="592" t="str">
        <f>'Bioenergetics (2)'!FN2</f>
        <v>BuTr</v>
      </c>
      <c r="ER1" s="592" t="str">
        <f>'Bioenergetics (2)'!FO2</f>
        <v>iBuTr</v>
      </c>
      <c r="ES1" s="592" t="str">
        <f>'Bioenergetics (2)'!FP2</f>
        <v>ValTr</v>
      </c>
      <c r="ET1" s="592" t="str">
        <f>'Bioenergetics (2)'!FQ2</f>
        <v>iValTr</v>
      </c>
      <c r="EU1" s="592" t="str">
        <f>'Bioenergetics (2)'!FR2</f>
        <v>ValTr</v>
      </c>
      <c r="EV1" s="592" t="str">
        <f>'Bioenergetics (2)'!FS2</f>
        <v>SuccTr</v>
      </c>
      <c r="EW1" s="592" t="str">
        <f>'Bioenergetics (2)'!FT2</f>
        <v>EtOHTr</v>
      </c>
      <c r="EX1" s="592" t="str">
        <f>'Bioenergetics (2)'!FU2</f>
        <v>BuOHTr</v>
      </c>
      <c r="EY1" s="592" t="str">
        <f>'Bioenergetics (2)'!FV2</f>
        <v>SH2Tr</v>
      </c>
      <c r="EZ1" s="592" t="str">
        <f>'Bioenergetics (2)'!FW2</f>
        <v>CH4STr</v>
      </c>
      <c r="FA1" s="592" t="str">
        <f>'Bioenergetics (2)'!FX2</f>
        <v>DvalTr</v>
      </c>
      <c r="FB1" s="592" t="str">
        <f>'Bioenergetics (2)'!FY2</f>
        <v>H2Tr</v>
      </c>
      <c r="FC1" s="592" t="str">
        <f>'Bioenergetics (2)'!FZ2</f>
        <v>NH3Tr</v>
      </c>
      <c r="FD1" s="592" t="str">
        <f>'Bioenergetics (2)'!GA2</f>
        <v>CO2Tr</v>
      </c>
      <c r="FE1" s="592" t="str">
        <f>'Bioenergetics (2)'!GB2</f>
        <v>G_H2Tr</v>
      </c>
      <c r="FF1" s="592" t="str">
        <f>'Bioenergetics (2)'!GC2</f>
        <v>G_CO2Tr</v>
      </c>
      <c r="FG1" s="592"/>
      <c r="FJ1" s="592"/>
      <c r="FK1" s="592"/>
      <c r="FL1" s="592"/>
      <c r="FM1" s="592"/>
      <c r="FN1" s="592"/>
      <c r="FO1" s="592"/>
      <c r="FP1" s="592"/>
    </row>
    <row r="2" spans="1:172" x14ac:dyDescent="0.35">
      <c r="A2" s="144" t="str">
        <f>'Bioenergetics (2)'!A4</f>
        <v>Ci_Glu</v>
      </c>
      <c r="B2" s="500">
        <f>'Bioenergetics (2)'!V4</f>
        <v>-1</v>
      </c>
      <c r="C2" s="500">
        <f>'Bioenergetics (2)'!W4</f>
        <v>0</v>
      </c>
      <c r="D2" s="500">
        <f>'Bioenergetics (2)'!X4</f>
        <v>0</v>
      </c>
      <c r="E2" s="500">
        <f>'Bioenergetics (2)'!Y4</f>
        <v>0</v>
      </c>
      <c r="F2" s="500">
        <f>'Bioenergetics (2)'!Z4</f>
        <v>-1</v>
      </c>
      <c r="G2" s="500">
        <f>'Bioenergetics (2)'!AA4</f>
        <v>0</v>
      </c>
      <c r="H2" s="500">
        <f>'Bioenergetics (2)'!AB4</f>
        <v>0</v>
      </c>
      <c r="I2" s="500">
        <f>'Bioenergetics (2)'!AC4</f>
        <v>0</v>
      </c>
      <c r="J2" s="500">
        <f>'Bioenergetics (2)'!AD4</f>
        <v>0</v>
      </c>
      <c r="K2" s="500">
        <f>'Bioenergetics (2)'!AE4</f>
        <v>0</v>
      </c>
      <c r="L2" s="500">
        <f>'Bioenergetics (2)'!AF4</f>
        <v>0</v>
      </c>
      <c r="M2" s="500">
        <f>'Bioenergetics (2)'!AG4</f>
        <v>0</v>
      </c>
      <c r="N2" s="500">
        <f>'Bioenergetics (2)'!AH4</f>
        <v>0</v>
      </c>
      <c r="O2" s="500">
        <f>'Bioenergetics (2)'!AI4</f>
        <v>0</v>
      </c>
      <c r="P2" s="500">
        <f>'Bioenergetics (2)'!AJ4</f>
        <v>0</v>
      </c>
      <c r="Q2" s="500">
        <f>'Bioenergetics (2)'!AK4</f>
        <v>0</v>
      </c>
      <c r="R2" s="500">
        <f>'Bioenergetics (2)'!AL4</f>
        <v>0</v>
      </c>
      <c r="S2" s="500">
        <f>'Bioenergetics (2)'!AM4</f>
        <v>0</v>
      </c>
      <c r="T2" s="500">
        <f>'Bioenergetics (2)'!AN4</f>
        <v>0</v>
      </c>
      <c r="U2" s="500">
        <f>'Bioenergetics (2)'!AO4</f>
        <v>0</v>
      </c>
      <c r="V2" s="500">
        <f>'Bioenergetics (2)'!AP4</f>
        <v>0</v>
      </c>
      <c r="W2" s="500">
        <f>'Bioenergetics (2)'!AQ4</f>
        <v>0</v>
      </c>
      <c r="X2" s="500">
        <f>'Bioenergetics (2)'!AR4</f>
        <v>0</v>
      </c>
      <c r="Y2" s="500">
        <f>'Bioenergetics (2)'!AS4</f>
        <v>0</v>
      </c>
      <c r="Z2" s="500">
        <f>'Bioenergetics (2)'!AT4</f>
        <v>0</v>
      </c>
      <c r="AA2" s="500">
        <f>'Bioenergetics (2)'!AU4</f>
        <v>0</v>
      </c>
      <c r="AB2" s="500">
        <f>'Bioenergetics (2)'!AV4</f>
        <v>0</v>
      </c>
      <c r="AC2" s="500">
        <f>'Bioenergetics (2)'!AW4</f>
        <v>0</v>
      </c>
      <c r="AD2" s="500">
        <f>'Bioenergetics (2)'!AX4</f>
        <v>0</v>
      </c>
      <c r="AE2" s="500">
        <f>'Bioenergetics (2)'!AY4</f>
        <v>0</v>
      </c>
      <c r="AF2" s="500">
        <f>'Bioenergetics (2)'!AZ4</f>
        <v>0</v>
      </c>
      <c r="AG2" s="500">
        <f>'Bioenergetics (2)'!BA4</f>
        <v>0</v>
      </c>
      <c r="AH2" s="500">
        <f>'Bioenergetics (2)'!BB4</f>
        <v>0</v>
      </c>
      <c r="AI2" s="500">
        <f>'Bioenergetics (2)'!BC4</f>
        <v>0</v>
      </c>
      <c r="AJ2" s="500">
        <f>'Bioenergetics (2)'!BD4</f>
        <v>0</v>
      </c>
      <c r="AK2" s="500">
        <f>'Bioenergetics (2)'!BE4</f>
        <v>0</v>
      </c>
      <c r="AL2" s="500">
        <f>'Bioenergetics (2)'!BF4</f>
        <v>0</v>
      </c>
      <c r="AM2" s="500">
        <f>'Bioenergetics (2)'!BG4</f>
        <v>0</v>
      </c>
      <c r="AN2" s="500">
        <f>'Bioenergetics (2)'!BH4</f>
        <v>0</v>
      </c>
      <c r="AO2" s="500">
        <f>'Bioenergetics (2)'!BI4</f>
        <v>0</v>
      </c>
      <c r="AP2" s="500">
        <f>'Bioenergetics (2)'!BJ4</f>
        <v>0</v>
      </c>
      <c r="AQ2" s="500">
        <f>'Bioenergetics (2)'!BK4</f>
        <v>0</v>
      </c>
      <c r="AR2" s="500">
        <f>'Bioenergetics (2)'!BL4</f>
        <v>0</v>
      </c>
      <c r="AS2" s="500">
        <f>'Bioenergetics (2)'!BM4</f>
        <v>0</v>
      </c>
      <c r="AT2" s="500">
        <f>'Bioenergetics (2)'!BN4</f>
        <v>0</v>
      </c>
      <c r="AU2" s="500">
        <f>'Bioenergetics (2)'!BO4</f>
        <v>0</v>
      </c>
      <c r="AV2" s="500">
        <f>'Bioenergetics (2)'!BP4</f>
        <v>0</v>
      </c>
      <c r="AW2" s="500">
        <f>'Bioenergetics (2)'!BQ4</f>
        <v>0</v>
      </c>
      <c r="AX2" s="500">
        <f>'Bioenergetics (2)'!BR4</f>
        <v>0</v>
      </c>
      <c r="AY2" s="500">
        <f>'Bioenergetics (2)'!BS4</f>
        <v>0</v>
      </c>
      <c r="AZ2" s="500">
        <f>'Bioenergetics (2)'!BT4</f>
        <v>0</v>
      </c>
      <c r="BA2" s="500">
        <f>'Bioenergetics (2)'!BU4</f>
        <v>0</v>
      </c>
      <c r="BB2" s="500">
        <f>'Bioenergetics (2)'!BV4</f>
        <v>0</v>
      </c>
      <c r="BC2" s="500">
        <f>'Bioenergetics (2)'!BW4</f>
        <v>0</v>
      </c>
      <c r="BD2" s="500">
        <f>'Bioenergetics (2)'!BX4</f>
        <v>0</v>
      </c>
      <c r="BE2" s="500">
        <f>'Bioenergetics (2)'!BY4</f>
        <v>0</v>
      </c>
      <c r="BF2" s="500">
        <f>'Bioenergetics (2)'!BZ4</f>
        <v>0</v>
      </c>
      <c r="BG2" s="500">
        <f>'Bioenergetics (2)'!CA4</f>
        <v>0</v>
      </c>
      <c r="BH2" s="500">
        <f>'Bioenergetics (2)'!CB4</f>
        <v>0</v>
      </c>
      <c r="BI2" s="500">
        <f>'Bioenergetics (2)'!CC4</f>
        <v>0</v>
      </c>
      <c r="BJ2" s="500">
        <f>'Bioenergetics (2)'!CD4</f>
        <v>0</v>
      </c>
      <c r="BK2" s="500">
        <f>'Bioenergetics (2)'!CE4</f>
        <v>0</v>
      </c>
      <c r="BL2" s="500">
        <f>'Bioenergetics (2)'!CF4</f>
        <v>0</v>
      </c>
      <c r="BM2" s="500">
        <f>'Bioenergetics (2)'!CG4</f>
        <v>0</v>
      </c>
      <c r="BN2" s="500">
        <f>'Bioenergetics (2)'!CH4</f>
        <v>0</v>
      </c>
      <c r="BO2" s="500">
        <f>'Bioenergetics (2)'!CI4</f>
        <v>0</v>
      </c>
      <c r="BP2" s="500">
        <f>'Bioenergetics (2)'!CJ4</f>
        <v>0</v>
      </c>
      <c r="BQ2" s="500">
        <f>'Bioenergetics (2)'!CK4</f>
        <v>0</v>
      </c>
      <c r="BR2" s="500">
        <f>'Bioenergetics (2)'!CL4</f>
        <v>0</v>
      </c>
      <c r="BS2" s="500">
        <f>'Bioenergetics (2)'!CM4</f>
        <v>0</v>
      </c>
      <c r="BT2" s="500">
        <f>'Bioenergetics (2)'!CN4</f>
        <v>0</v>
      </c>
      <c r="BU2" s="500">
        <f>'Bioenergetics (2)'!CO4</f>
        <v>0</v>
      </c>
      <c r="BV2" s="500">
        <f>'Bioenergetics (2)'!CP4</f>
        <v>0</v>
      </c>
      <c r="BW2" s="500">
        <f>'Bioenergetics (2)'!CQ4</f>
        <v>0</v>
      </c>
      <c r="BX2" s="500">
        <f>'Bioenergetics (2)'!CR4</f>
        <v>0</v>
      </c>
      <c r="BY2" s="500">
        <f>'Bioenergetics (2)'!CS4</f>
        <v>0</v>
      </c>
      <c r="BZ2" s="500">
        <f>'Bioenergetics (2)'!CT4</f>
        <v>0</v>
      </c>
      <c r="CA2" s="500">
        <f>'Bioenergetics (2)'!CU4</f>
        <v>0</v>
      </c>
      <c r="CB2" s="500">
        <f>'Bioenergetics (2)'!CV4</f>
        <v>0</v>
      </c>
      <c r="CC2" s="500">
        <f>'Bioenergetics (2)'!CW4</f>
        <v>0</v>
      </c>
      <c r="CD2" s="500">
        <f>'Bioenergetics (2)'!CX4</f>
        <v>0</v>
      </c>
      <c r="CE2" s="500">
        <f>'Bioenergetics (2)'!CY4</f>
        <v>0</v>
      </c>
      <c r="CF2" s="500">
        <f>'Bioenergetics (2)'!CZ4</f>
        <v>0</v>
      </c>
      <c r="CG2" s="500">
        <f>'Bioenergetics (2)'!DA4</f>
        <v>0</v>
      </c>
      <c r="CH2" s="500">
        <f>'Bioenergetics (2)'!DB4</f>
        <v>0</v>
      </c>
      <c r="CI2" s="500">
        <f>'Bioenergetics (2)'!DC4</f>
        <v>0</v>
      </c>
      <c r="CJ2" s="500">
        <f>'Bioenergetics (2)'!DD4</f>
        <v>0</v>
      </c>
      <c r="CK2" s="500">
        <f>'Bioenergetics (2)'!DE4</f>
        <v>0</v>
      </c>
      <c r="CL2" s="500">
        <f>'Bioenergetics (2)'!DF4</f>
        <v>0</v>
      </c>
      <c r="CM2" s="500">
        <f>'Bioenergetics (2)'!DG4</f>
        <v>0</v>
      </c>
      <c r="CN2" s="500">
        <f>'Bioenergetics (2)'!DH4</f>
        <v>0</v>
      </c>
      <c r="CO2" s="500">
        <f>'Bioenergetics (2)'!DI4</f>
        <v>0</v>
      </c>
      <c r="CP2" s="500">
        <f>'Bioenergetics (2)'!DJ4</f>
        <v>0</v>
      </c>
      <c r="CQ2" s="500">
        <f>'Bioenergetics (2)'!DK4</f>
        <v>0</v>
      </c>
      <c r="CR2" s="500">
        <f>'Bioenergetics (2)'!DL4</f>
        <v>0</v>
      </c>
      <c r="CS2" s="500">
        <f>'Bioenergetics (2)'!DM4</f>
        <v>0</v>
      </c>
      <c r="CT2" s="500">
        <f>'Bioenergetics (2)'!DN4</f>
        <v>0</v>
      </c>
      <c r="CU2" s="500">
        <f>'Bioenergetics (2)'!DO4</f>
        <v>0</v>
      </c>
      <c r="CV2" s="500">
        <f>'Bioenergetics (2)'!DP4</f>
        <v>0</v>
      </c>
      <c r="CW2" s="500">
        <f>'Bioenergetics (2)'!DQ4</f>
        <v>0</v>
      </c>
      <c r="CX2" s="500">
        <f>'Bioenergetics (2)'!DR4</f>
        <v>0</v>
      </c>
      <c r="CY2" s="500">
        <f>'Bioenergetics (2)'!DS4</f>
        <v>0</v>
      </c>
      <c r="CZ2" s="500">
        <f>'Bioenergetics (2)'!DT4</f>
        <v>0</v>
      </c>
      <c r="DA2" s="500">
        <f>'Bioenergetics (2)'!DU4</f>
        <v>0</v>
      </c>
      <c r="DB2" s="500">
        <f>'Bioenergetics (2)'!DV4</f>
        <v>0</v>
      </c>
      <c r="DC2" s="500">
        <f>'Bioenergetics (2)'!DW4</f>
        <v>0</v>
      </c>
      <c r="DD2" s="500">
        <f>'Bioenergetics (2)'!DX4</f>
        <v>0</v>
      </c>
      <c r="DE2" s="500">
        <f>'Bioenergetics (2)'!DY4</f>
        <v>0</v>
      </c>
      <c r="DF2" s="500">
        <f>'Bioenergetics (2)'!DZ4</f>
        <v>0</v>
      </c>
      <c r="DG2" s="500">
        <f>'Bioenergetics (2)'!EA4</f>
        <v>0</v>
      </c>
      <c r="DH2" s="500">
        <f>'Bioenergetics (2)'!EB4</f>
        <v>0</v>
      </c>
      <c r="DI2" s="500">
        <f>'Bioenergetics (2)'!EC4</f>
        <v>0</v>
      </c>
      <c r="DJ2" s="500">
        <f>'Bioenergetics (2)'!ED4</f>
        <v>0</v>
      </c>
      <c r="DK2" s="500">
        <f>'Bioenergetics (2)'!EE4</f>
        <v>0</v>
      </c>
      <c r="DL2" s="500">
        <f>'Bioenergetics (2)'!EF4</f>
        <v>0</v>
      </c>
      <c r="DM2" s="500">
        <f>'Bioenergetics (2)'!EG4</f>
        <v>0</v>
      </c>
      <c r="DN2" s="500">
        <f>'Bioenergetics (2)'!EH4</f>
        <v>0</v>
      </c>
      <c r="DO2" s="500">
        <f>'Bioenergetics (2)'!EI4</f>
        <v>0</v>
      </c>
      <c r="DP2" s="500">
        <f>'Bioenergetics (2)'!EJ4</f>
        <v>0</v>
      </c>
      <c r="DQ2" s="500">
        <f>'Bioenergetics (2)'!EK4</f>
        <v>0</v>
      </c>
      <c r="DR2" s="500">
        <f>'Bioenergetics (2)'!EL4</f>
        <v>0</v>
      </c>
      <c r="DS2" s="500">
        <f>'Bioenergetics (2)'!EM4</f>
        <v>0</v>
      </c>
      <c r="DT2" s="500">
        <f>'Bioenergetics (2)'!EQ4</f>
        <v>-1</v>
      </c>
      <c r="DU2" s="500">
        <f>'Bioenergetics (2)'!ER4</f>
        <v>0</v>
      </c>
      <c r="DV2" s="500">
        <f>'Bioenergetics (2)'!ES4</f>
        <v>0</v>
      </c>
      <c r="DW2" s="500">
        <f>'Bioenergetics (2)'!ET4</f>
        <v>0</v>
      </c>
      <c r="DX2" s="500">
        <f>'Bioenergetics (2)'!EU4</f>
        <v>0</v>
      </c>
      <c r="DY2" s="500">
        <f>'Bioenergetics (2)'!EV4</f>
        <v>0</v>
      </c>
      <c r="DZ2" s="500">
        <f>'Bioenergetics (2)'!EW4</f>
        <v>0</v>
      </c>
      <c r="EA2" s="500">
        <f>'Bioenergetics (2)'!EX4</f>
        <v>0</v>
      </c>
      <c r="EB2" s="500">
        <f>'Bioenergetics (2)'!EY4</f>
        <v>0</v>
      </c>
      <c r="EC2" s="500">
        <f>'Bioenergetics (2)'!EZ4</f>
        <v>0</v>
      </c>
      <c r="ED2" s="500">
        <f>'Bioenergetics (2)'!FA4</f>
        <v>0</v>
      </c>
      <c r="EE2" s="500">
        <f>'Bioenergetics (2)'!FB4</f>
        <v>0</v>
      </c>
      <c r="EF2" s="500">
        <f>'Bioenergetics (2)'!FC4</f>
        <v>0</v>
      </c>
      <c r="EG2" s="500">
        <f>'Bioenergetics (2)'!FD4</f>
        <v>0</v>
      </c>
      <c r="EH2" s="500">
        <f>'Bioenergetics (2)'!FE4</f>
        <v>0</v>
      </c>
      <c r="EI2" s="500">
        <f>'Bioenergetics (2)'!FF4</f>
        <v>0</v>
      </c>
      <c r="EJ2" s="500">
        <f>'Bioenergetics (2)'!FG4</f>
        <v>0</v>
      </c>
      <c r="EK2" s="500">
        <f>'Bioenergetics (2)'!FH4</f>
        <v>0</v>
      </c>
      <c r="EL2" s="500">
        <f>'Bioenergetics (2)'!FI4</f>
        <v>0</v>
      </c>
      <c r="EM2" s="500">
        <f>'Bioenergetics (2)'!FJ4</f>
        <v>0</v>
      </c>
      <c r="EN2" s="500">
        <f>'Bioenergetics (2)'!FK4</f>
        <v>0</v>
      </c>
      <c r="EO2" s="500">
        <f>'Bioenergetics (2)'!FL4</f>
        <v>0</v>
      </c>
      <c r="EP2" s="500">
        <f>'Bioenergetics (2)'!FM4</f>
        <v>0</v>
      </c>
      <c r="EQ2" s="500">
        <f>'Bioenergetics (2)'!FN4</f>
        <v>0</v>
      </c>
      <c r="ER2" s="500">
        <f>'Bioenergetics (2)'!FO4</f>
        <v>0</v>
      </c>
      <c r="ES2" s="500">
        <f>'Bioenergetics (2)'!FP4</f>
        <v>0</v>
      </c>
      <c r="ET2" s="500">
        <f>'Bioenergetics (2)'!FQ4</f>
        <v>0</v>
      </c>
      <c r="EU2" s="500">
        <f>'Bioenergetics (2)'!FR4</f>
        <v>0</v>
      </c>
      <c r="EV2" s="500">
        <f>'Bioenergetics (2)'!FS4</f>
        <v>0</v>
      </c>
      <c r="EW2" s="500">
        <f>'Bioenergetics (2)'!FT4</f>
        <v>0</v>
      </c>
      <c r="EX2" s="500">
        <f>'Bioenergetics (2)'!FU4</f>
        <v>0</v>
      </c>
      <c r="EY2" s="500">
        <f>'Bioenergetics (2)'!FV4</f>
        <v>0</v>
      </c>
      <c r="EZ2" s="500">
        <f>'Bioenergetics (2)'!FW4</f>
        <v>0</v>
      </c>
      <c r="FA2" s="500">
        <f>'Bioenergetics (2)'!FX4</f>
        <v>0</v>
      </c>
      <c r="FB2" s="500">
        <f>'Bioenergetics (2)'!FY4</f>
        <v>0</v>
      </c>
      <c r="FC2" s="500">
        <f>'Bioenergetics (2)'!FZ4</f>
        <v>0</v>
      </c>
      <c r="FD2" s="500">
        <f>'Bioenergetics (2)'!GA4</f>
        <v>0</v>
      </c>
      <c r="FE2" s="500">
        <f>'Bioenergetics (2)'!GB4</f>
        <v>0</v>
      </c>
      <c r="FF2" s="500">
        <f>'Bioenergetics (2)'!GC4</f>
        <v>0</v>
      </c>
    </row>
    <row r="3" spans="1:172" x14ac:dyDescent="0.35">
      <c r="A3" s="144" t="str">
        <f>'Bioenergetics (2)'!A5</f>
        <v>Ci_Pyr</v>
      </c>
      <c r="B3" s="500">
        <f>'Bioenergetics (2)'!V5</f>
        <v>0</v>
      </c>
      <c r="C3" s="500">
        <f>'Bioenergetics (2)'!W5</f>
        <v>0</v>
      </c>
      <c r="D3" s="500">
        <f>'Bioenergetics (2)'!X5</f>
        <v>0</v>
      </c>
      <c r="E3" s="500">
        <f>'Bioenergetics (2)'!Y5</f>
        <v>0</v>
      </c>
      <c r="F3" s="500">
        <f>'Bioenergetics (2)'!Z5</f>
        <v>2</v>
      </c>
      <c r="G3" s="500">
        <f>'Bioenergetics (2)'!AA5</f>
        <v>0</v>
      </c>
      <c r="H3" s="500">
        <f>'Bioenergetics (2)'!AB5</f>
        <v>0</v>
      </c>
      <c r="I3" s="500">
        <f>'Bioenergetics (2)'!AC5</f>
        <v>0</v>
      </c>
      <c r="J3" s="500">
        <f>'Bioenergetics (2)'!AD5</f>
        <v>0</v>
      </c>
      <c r="K3" s="500">
        <f>'Bioenergetics (2)'!AE5</f>
        <v>0</v>
      </c>
      <c r="L3" s="500">
        <f>'Bioenergetics (2)'!AF5</f>
        <v>0</v>
      </c>
      <c r="M3" s="500">
        <f>'Bioenergetics (2)'!AG5</f>
        <v>0</v>
      </c>
      <c r="N3" s="500">
        <f>'Bioenergetics (2)'!AH5</f>
        <v>0</v>
      </c>
      <c r="O3" s="500">
        <f>'Bioenergetics (2)'!AI5</f>
        <v>0</v>
      </c>
      <c r="P3" s="500">
        <f>'Bioenergetics (2)'!AJ5</f>
        <v>0</v>
      </c>
      <c r="Q3" s="500">
        <f>'Bioenergetics (2)'!AK5</f>
        <v>0</v>
      </c>
      <c r="R3" s="500">
        <f>'Bioenergetics (2)'!AL5</f>
        <v>0</v>
      </c>
      <c r="S3" s="500">
        <f>'Bioenergetics (2)'!AM5</f>
        <v>0</v>
      </c>
      <c r="T3" s="500">
        <f>'Bioenergetics (2)'!AN5</f>
        <v>0</v>
      </c>
      <c r="U3" s="500">
        <f>'Bioenergetics (2)'!AO5</f>
        <v>0</v>
      </c>
      <c r="V3" s="500">
        <f>'Bioenergetics (2)'!AP5</f>
        <v>0</v>
      </c>
      <c r="W3" s="500">
        <f>'Bioenergetics (2)'!AQ5</f>
        <v>0</v>
      </c>
      <c r="X3" s="500">
        <f>'Bioenergetics (2)'!AR5</f>
        <v>0</v>
      </c>
      <c r="Y3" s="500">
        <f>'Bioenergetics (2)'!AS5</f>
        <v>0</v>
      </c>
      <c r="Z3" s="500">
        <f>'Bioenergetics (2)'!AT5</f>
        <v>0</v>
      </c>
      <c r="AA3" s="500">
        <f>'Bioenergetics (2)'!AU5</f>
        <v>0</v>
      </c>
      <c r="AB3" s="500">
        <f>'Bioenergetics (2)'!AV5</f>
        <v>0</v>
      </c>
      <c r="AC3" s="500">
        <f>'Bioenergetics (2)'!AW5</f>
        <v>0</v>
      </c>
      <c r="AD3" s="500">
        <f>'Bioenergetics (2)'!AX5</f>
        <v>0</v>
      </c>
      <c r="AE3" s="500">
        <f>'Bioenergetics (2)'!AY5</f>
        <v>0</v>
      </c>
      <c r="AF3" s="500">
        <f>'Bioenergetics (2)'!AZ5</f>
        <v>0</v>
      </c>
      <c r="AG3" s="500">
        <f>'Bioenergetics (2)'!BA5</f>
        <v>0</v>
      </c>
      <c r="AH3" s="500">
        <f>'Bioenergetics (2)'!BB5</f>
        <v>0</v>
      </c>
      <c r="AI3" s="500">
        <f>'Bioenergetics (2)'!BC5</f>
        <v>0</v>
      </c>
      <c r="AJ3" s="500">
        <f>'Bioenergetics (2)'!BD5</f>
        <v>0</v>
      </c>
      <c r="AK3" s="500">
        <f>'Bioenergetics (2)'!BE5</f>
        <v>0</v>
      </c>
      <c r="AL3" s="500">
        <f>'Bioenergetics (2)'!BF5</f>
        <v>0</v>
      </c>
      <c r="AM3" s="500">
        <f>'Bioenergetics (2)'!BG5</f>
        <v>0</v>
      </c>
      <c r="AN3" s="500">
        <f>'Bioenergetics (2)'!BH5</f>
        <v>0</v>
      </c>
      <c r="AO3" s="500">
        <f>'Bioenergetics (2)'!BI5</f>
        <v>0</v>
      </c>
      <c r="AP3" s="500">
        <f>'Bioenergetics (2)'!BJ5</f>
        <v>0</v>
      </c>
      <c r="AQ3" s="500">
        <f>'Bioenergetics (2)'!BK5</f>
        <v>0</v>
      </c>
      <c r="AR3" s="500">
        <f>'Bioenergetics (2)'!BL5</f>
        <v>0</v>
      </c>
      <c r="AS3" s="500">
        <f>'Bioenergetics (2)'!BM5</f>
        <v>0</v>
      </c>
      <c r="AT3" s="500">
        <f>'Bioenergetics (2)'!BN5</f>
        <v>0</v>
      </c>
      <c r="AU3" s="500">
        <f>'Bioenergetics (2)'!BO5</f>
        <v>0</v>
      </c>
      <c r="AV3" s="500">
        <f>'Bioenergetics (2)'!BP5</f>
        <v>0</v>
      </c>
      <c r="AW3" s="500">
        <f>'Bioenergetics (2)'!BQ5</f>
        <v>0</v>
      </c>
      <c r="AX3" s="500">
        <f>'Bioenergetics (2)'!BR5</f>
        <v>0</v>
      </c>
      <c r="AY3" s="500">
        <f>'Bioenergetics (2)'!BS5</f>
        <v>0</v>
      </c>
      <c r="AZ3" s="500">
        <f>'Bioenergetics (2)'!BT5</f>
        <v>0</v>
      </c>
      <c r="BA3" s="500">
        <f>'Bioenergetics (2)'!BU5</f>
        <v>0</v>
      </c>
      <c r="BB3" s="500">
        <f>'Bioenergetics (2)'!BV5</f>
        <v>0</v>
      </c>
      <c r="BC3" s="500">
        <f>'Bioenergetics (2)'!BW5</f>
        <v>0</v>
      </c>
      <c r="BD3" s="500">
        <f>'Bioenergetics (2)'!BX5</f>
        <v>0</v>
      </c>
      <c r="BE3" s="500">
        <f>'Bioenergetics (2)'!BY5</f>
        <v>0</v>
      </c>
      <c r="BF3" s="500">
        <f>'Bioenergetics (2)'!BZ5</f>
        <v>0</v>
      </c>
      <c r="BG3" s="500">
        <f>'Bioenergetics (2)'!CA5</f>
        <v>0</v>
      </c>
      <c r="BH3" s="500">
        <f>'Bioenergetics (2)'!CB5</f>
        <v>0</v>
      </c>
      <c r="BI3" s="500">
        <f>'Bioenergetics (2)'!CC5</f>
        <v>0</v>
      </c>
      <c r="BJ3" s="500">
        <f>'Bioenergetics (2)'!CD5</f>
        <v>0</v>
      </c>
      <c r="BK3" s="500">
        <f>'Bioenergetics (2)'!CE5</f>
        <v>0</v>
      </c>
      <c r="BL3" s="500">
        <f>'Bioenergetics (2)'!CF5</f>
        <v>0</v>
      </c>
      <c r="BM3" s="500">
        <f>'Bioenergetics (2)'!CG5</f>
        <v>0</v>
      </c>
      <c r="BN3" s="500">
        <f>'Bioenergetics (2)'!CH5</f>
        <v>0</v>
      </c>
      <c r="BO3" s="500">
        <f>'Bioenergetics (2)'!CI5</f>
        <v>0</v>
      </c>
      <c r="BP3" s="500">
        <f>'Bioenergetics (2)'!CJ5</f>
        <v>0</v>
      </c>
      <c r="BQ3" s="500">
        <f>'Bioenergetics (2)'!CK5</f>
        <v>0</v>
      </c>
      <c r="BR3" s="500">
        <f>'Bioenergetics (2)'!CL5</f>
        <v>0</v>
      </c>
      <c r="BS3" s="500">
        <f>'Bioenergetics (2)'!CM5</f>
        <v>0</v>
      </c>
      <c r="BT3" s="500">
        <f>'Bioenergetics (2)'!CN5</f>
        <v>0</v>
      </c>
      <c r="BU3" s="500">
        <f>'Bioenergetics (2)'!CO5</f>
        <v>0</v>
      </c>
      <c r="BV3" s="500">
        <f>'Bioenergetics (2)'!CP5</f>
        <v>0</v>
      </c>
      <c r="BW3" s="500">
        <f>'Bioenergetics (2)'!CQ5</f>
        <v>0</v>
      </c>
      <c r="BX3" s="500">
        <f>'Bioenergetics (2)'!CR5</f>
        <v>0</v>
      </c>
      <c r="BY3" s="500">
        <f>'Bioenergetics (2)'!CS5</f>
        <v>0</v>
      </c>
      <c r="BZ3" s="500">
        <f>'Bioenergetics (2)'!CT5</f>
        <v>0</v>
      </c>
      <c r="CA3" s="500">
        <f>'Bioenergetics (2)'!CU5</f>
        <v>0</v>
      </c>
      <c r="CB3" s="500">
        <f>'Bioenergetics (2)'!CV5</f>
        <v>0</v>
      </c>
      <c r="CC3" s="500">
        <f>'Bioenergetics (2)'!CW5</f>
        <v>0</v>
      </c>
      <c r="CD3" s="500">
        <f>'Bioenergetics (2)'!CX5</f>
        <v>0</v>
      </c>
      <c r="CE3" s="500">
        <f>'Bioenergetics (2)'!CY5</f>
        <v>0</v>
      </c>
      <c r="CF3" s="500">
        <f>'Bioenergetics (2)'!CZ5</f>
        <v>0</v>
      </c>
      <c r="CG3" s="500">
        <f>'Bioenergetics (2)'!DA5</f>
        <v>0</v>
      </c>
      <c r="CH3" s="500">
        <f>'Bioenergetics (2)'!DB5</f>
        <v>0</v>
      </c>
      <c r="CI3" s="500">
        <f>'Bioenergetics (2)'!DC5</f>
        <v>0</v>
      </c>
      <c r="CJ3" s="500">
        <f>'Bioenergetics (2)'!DD5</f>
        <v>0</v>
      </c>
      <c r="CK3" s="500">
        <f>'Bioenergetics (2)'!DE5</f>
        <v>0</v>
      </c>
      <c r="CL3" s="500">
        <f>'Bioenergetics (2)'!DF5</f>
        <v>0</v>
      </c>
      <c r="CM3" s="500">
        <f>'Bioenergetics (2)'!DG5</f>
        <v>0</v>
      </c>
      <c r="CN3" s="500">
        <f>'Bioenergetics (2)'!DH5</f>
        <v>0</v>
      </c>
      <c r="CO3" s="500">
        <f>'Bioenergetics (2)'!DI5</f>
        <v>0</v>
      </c>
      <c r="CP3" s="500">
        <f>'Bioenergetics (2)'!DJ5</f>
        <v>0</v>
      </c>
      <c r="CQ3" s="500">
        <f>'Bioenergetics (2)'!DK5</f>
        <v>0</v>
      </c>
      <c r="CR3" s="500">
        <f>'Bioenergetics (2)'!DL5</f>
        <v>0</v>
      </c>
      <c r="CS3" s="500">
        <f>'Bioenergetics (2)'!DM5</f>
        <v>0</v>
      </c>
      <c r="CT3" s="500">
        <f>'Bioenergetics (2)'!DN5</f>
        <v>0</v>
      </c>
      <c r="CU3" s="500">
        <f>'Bioenergetics (2)'!DO5</f>
        <v>0</v>
      </c>
      <c r="CV3" s="500">
        <f>'Bioenergetics (2)'!DP5</f>
        <v>-1</v>
      </c>
      <c r="CW3" s="500">
        <f>'Bioenergetics (2)'!DQ5</f>
        <v>-1</v>
      </c>
      <c r="CX3" s="500">
        <f>'Bioenergetics (2)'!DR5</f>
        <v>-1</v>
      </c>
      <c r="CY3" s="500">
        <f>'Bioenergetics (2)'!DS5</f>
        <v>-1</v>
      </c>
      <c r="CZ3" s="500">
        <f>'Bioenergetics (2)'!DT5</f>
        <v>-1</v>
      </c>
      <c r="DA3" s="500">
        <f>'Bioenergetics (2)'!DU5</f>
        <v>-1</v>
      </c>
      <c r="DB3" s="500">
        <f>'Bioenergetics (2)'!DV5</f>
        <v>-1</v>
      </c>
      <c r="DC3" s="500">
        <f>'Bioenergetics (2)'!DW5</f>
        <v>-1</v>
      </c>
      <c r="DD3" s="500">
        <f>'Bioenergetics (2)'!DX5</f>
        <v>-1</v>
      </c>
      <c r="DE3" s="500">
        <f>'Bioenergetics (2)'!DY5</f>
        <v>-1</v>
      </c>
      <c r="DF3" s="500">
        <f>'Bioenergetics (2)'!DZ5</f>
        <v>-1</v>
      </c>
      <c r="DG3" s="500">
        <f>'Bioenergetics (2)'!EA5</f>
        <v>-1</v>
      </c>
      <c r="DH3" s="500">
        <f>'Bioenergetics (2)'!EB5</f>
        <v>-1</v>
      </c>
      <c r="DI3" s="500">
        <f>'Bioenergetics (2)'!EC5</f>
        <v>-1</v>
      </c>
      <c r="DJ3" s="500">
        <f>'Bioenergetics (2)'!ED5</f>
        <v>-1</v>
      </c>
      <c r="DK3" s="500">
        <f>'Bioenergetics (2)'!EE5</f>
        <v>-1</v>
      </c>
      <c r="DL3" s="500">
        <f>'Bioenergetics (2)'!EF5</f>
        <v>-1</v>
      </c>
      <c r="DM3" s="500">
        <f>'Bioenergetics (2)'!EG5</f>
        <v>-9.9999999999999998E-13</v>
      </c>
      <c r="DN3" s="500">
        <f>'Bioenergetics (2)'!EH5</f>
        <v>0</v>
      </c>
      <c r="DO3" s="500">
        <f>'Bioenergetics (2)'!EI5</f>
        <v>0</v>
      </c>
      <c r="DP3" s="500">
        <f>'Bioenergetics (2)'!EJ5</f>
        <v>0</v>
      </c>
      <c r="DQ3" s="500">
        <f>'Bioenergetics (2)'!EK5</f>
        <v>0</v>
      </c>
      <c r="DR3" s="500">
        <f>'Bioenergetics (2)'!EL5</f>
        <v>0</v>
      </c>
      <c r="DS3" s="500">
        <f>'Bioenergetics (2)'!EM5</f>
        <v>0</v>
      </c>
      <c r="DT3" s="500">
        <f>'Bioenergetics (2)'!EQ5</f>
        <v>0</v>
      </c>
      <c r="DU3" s="500">
        <f>'Bioenergetics (2)'!ER5</f>
        <v>-1</v>
      </c>
      <c r="DV3" s="500">
        <f>'Bioenergetics (2)'!ES5</f>
        <v>0</v>
      </c>
      <c r="DW3" s="500">
        <f>'Bioenergetics (2)'!ET5</f>
        <v>0</v>
      </c>
      <c r="DX3" s="500">
        <f>'Bioenergetics (2)'!EU5</f>
        <v>0</v>
      </c>
      <c r="DY3" s="500">
        <f>'Bioenergetics (2)'!EV5</f>
        <v>0</v>
      </c>
      <c r="DZ3" s="500">
        <f>'Bioenergetics (2)'!EW5</f>
        <v>0</v>
      </c>
      <c r="EA3" s="500">
        <f>'Bioenergetics (2)'!EX5</f>
        <v>0</v>
      </c>
      <c r="EB3" s="500">
        <f>'Bioenergetics (2)'!EY5</f>
        <v>0</v>
      </c>
      <c r="EC3" s="500">
        <f>'Bioenergetics (2)'!EZ5</f>
        <v>0</v>
      </c>
      <c r="ED3" s="500">
        <f>'Bioenergetics (2)'!FA5</f>
        <v>0</v>
      </c>
      <c r="EE3" s="500">
        <f>'Bioenergetics (2)'!FB5</f>
        <v>0</v>
      </c>
      <c r="EF3" s="500">
        <f>'Bioenergetics (2)'!FC5</f>
        <v>0</v>
      </c>
      <c r="EG3" s="500">
        <f>'Bioenergetics (2)'!FD5</f>
        <v>0</v>
      </c>
      <c r="EH3" s="500">
        <f>'Bioenergetics (2)'!FE5</f>
        <v>0</v>
      </c>
      <c r="EI3" s="500">
        <f>'Bioenergetics (2)'!FF5</f>
        <v>0</v>
      </c>
      <c r="EJ3" s="500">
        <f>'Bioenergetics (2)'!FG5</f>
        <v>0</v>
      </c>
      <c r="EK3" s="500">
        <f>'Bioenergetics (2)'!FH5</f>
        <v>0</v>
      </c>
      <c r="EL3" s="500">
        <f>'Bioenergetics (2)'!FI5</f>
        <v>0</v>
      </c>
      <c r="EM3" s="500">
        <f>'Bioenergetics (2)'!FJ5</f>
        <v>0</v>
      </c>
      <c r="EN3" s="500">
        <f>'Bioenergetics (2)'!FK5</f>
        <v>0</v>
      </c>
      <c r="EO3" s="500">
        <f>'Bioenergetics (2)'!FL5</f>
        <v>0</v>
      </c>
      <c r="EP3" s="500">
        <f>'Bioenergetics (2)'!FM5</f>
        <v>0</v>
      </c>
      <c r="EQ3" s="500">
        <f>'Bioenergetics (2)'!FN5</f>
        <v>0</v>
      </c>
      <c r="ER3" s="500">
        <f>'Bioenergetics (2)'!FO5</f>
        <v>0</v>
      </c>
      <c r="ES3" s="500">
        <f>'Bioenergetics (2)'!FP5</f>
        <v>0</v>
      </c>
      <c r="ET3" s="500">
        <f>'Bioenergetics (2)'!FQ5</f>
        <v>0</v>
      </c>
      <c r="EU3" s="500">
        <f>'Bioenergetics (2)'!FR5</f>
        <v>0</v>
      </c>
      <c r="EV3" s="500">
        <f>'Bioenergetics (2)'!FS5</f>
        <v>0</v>
      </c>
      <c r="EW3" s="500">
        <f>'Bioenergetics (2)'!FT5</f>
        <v>0</v>
      </c>
      <c r="EX3" s="500">
        <f>'Bioenergetics (2)'!FU5</f>
        <v>0</v>
      </c>
      <c r="EY3" s="500">
        <f>'Bioenergetics (2)'!FV5</f>
        <v>0</v>
      </c>
      <c r="EZ3" s="500">
        <f>'Bioenergetics (2)'!FW5</f>
        <v>0</v>
      </c>
      <c r="FA3" s="500">
        <f>'Bioenergetics (2)'!FX5</f>
        <v>0</v>
      </c>
      <c r="FB3" s="500">
        <f>'Bioenergetics (2)'!FY5</f>
        <v>0</v>
      </c>
      <c r="FC3" s="500">
        <f>'Bioenergetics (2)'!FZ5</f>
        <v>0</v>
      </c>
      <c r="FD3" s="500">
        <f>'Bioenergetics (2)'!GA5</f>
        <v>0</v>
      </c>
      <c r="FE3" s="500">
        <f>'Bioenergetics (2)'!GB5</f>
        <v>0</v>
      </c>
      <c r="FF3" s="500">
        <f>'Bioenergetics (2)'!GC5</f>
        <v>0</v>
      </c>
    </row>
    <row r="4" spans="1:172" x14ac:dyDescent="0.35">
      <c r="A4" s="144" t="str">
        <f>'Bioenergetics (2)'!A6</f>
        <v>Ci_Arg</v>
      </c>
      <c r="B4" s="500">
        <f>'Bioenergetics (2)'!V6</f>
        <v>0</v>
      </c>
      <c r="C4" s="500">
        <f>'Bioenergetics (2)'!W6</f>
        <v>-5.8823529411764705E-2</v>
      </c>
      <c r="D4" s="500">
        <f>'Bioenergetics (2)'!X6</f>
        <v>0</v>
      </c>
      <c r="E4" s="500">
        <f>'Bioenergetics (2)'!Y6</f>
        <v>0</v>
      </c>
      <c r="F4" s="500">
        <f>'Bioenergetics (2)'!Z6</f>
        <v>0</v>
      </c>
      <c r="G4" s="500">
        <f>'Bioenergetics (2)'!AA6</f>
        <v>-1</v>
      </c>
      <c r="H4" s="500">
        <f>'Bioenergetics (2)'!AB6</f>
        <v>-1</v>
      </c>
      <c r="I4" s="500">
        <f>'Bioenergetics (2)'!AC6</f>
        <v>-1</v>
      </c>
      <c r="J4" s="500">
        <f>'Bioenergetics (2)'!AD6</f>
        <v>-1</v>
      </c>
      <c r="K4" s="500">
        <f>'Bioenergetics (2)'!AE6</f>
        <v>-1</v>
      </c>
      <c r="L4" s="500">
        <f>'Bioenergetics (2)'!AF6</f>
        <v>-9.9999999999999998E-13</v>
      </c>
      <c r="M4" s="500">
        <f>'Bioenergetics (2)'!AG6</f>
        <v>0</v>
      </c>
      <c r="N4" s="500">
        <f>'Bioenergetics (2)'!AH6</f>
        <v>0</v>
      </c>
      <c r="O4" s="500">
        <f>'Bioenergetics (2)'!AI6</f>
        <v>0</v>
      </c>
      <c r="P4" s="500">
        <f>'Bioenergetics (2)'!AJ6</f>
        <v>0</v>
      </c>
      <c r="Q4" s="500">
        <f>'Bioenergetics (2)'!AK6</f>
        <v>0</v>
      </c>
      <c r="R4" s="500">
        <f>'Bioenergetics (2)'!AL6</f>
        <v>0</v>
      </c>
      <c r="S4" s="500">
        <f>'Bioenergetics (2)'!AM6</f>
        <v>0</v>
      </c>
      <c r="T4" s="500">
        <f>'Bioenergetics (2)'!AN6</f>
        <v>0</v>
      </c>
      <c r="U4" s="500">
        <f>'Bioenergetics (2)'!AO6</f>
        <v>0</v>
      </c>
      <c r="V4" s="500">
        <f>'Bioenergetics (2)'!AP6</f>
        <v>0</v>
      </c>
      <c r="W4" s="500">
        <f>'Bioenergetics (2)'!AQ6</f>
        <v>0</v>
      </c>
      <c r="X4" s="500">
        <f>'Bioenergetics (2)'!AR6</f>
        <v>0</v>
      </c>
      <c r="Y4" s="500">
        <f>'Bioenergetics (2)'!AS6</f>
        <v>0</v>
      </c>
      <c r="Z4" s="500">
        <f>'Bioenergetics (2)'!AT6</f>
        <v>0</v>
      </c>
      <c r="AA4" s="500">
        <f>'Bioenergetics (2)'!AU6</f>
        <v>0</v>
      </c>
      <c r="AB4" s="500">
        <f>'Bioenergetics (2)'!AV6</f>
        <v>0</v>
      </c>
      <c r="AC4" s="500">
        <f>'Bioenergetics (2)'!AW6</f>
        <v>0</v>
      </c>
      <c r="AD4" s="500">
        <f>'Bioenergetics (2)'!AX6</f>
        <v>0</v>
      </c>
      <c r="AE4" s="500">
        <f>'Bioenergetics (2)'!AY6</f>
        <v>0</v>
      </c>
      <c r="AF4" s="500">
        <f>'Bioenergetics (2)'!AZ6</f>
        <v>0</v>
      </c>
      <c r="AG4" s="500">
        <f>'Bioenergetics (2)'!BA6</f>
        <v>0</v>
      </c>
      <c r="AH4" s="500">
        <f>'Bioenergetics (2)'!BB6</f>
        <v>0</v>
      </c>
      <c r="AI4" s="500">
        <f>'Bioenergetics (2)'!BC6</f>
        <v>0</v>
      </c>
      <c r="AJ4" s="500">
        <f>'Bioenergetics (2)'!BD6</f>
        <v>0</v>
      </c>
      <c r="AK4" s="500">
        <f>'Bioenergetics (2)'!BE6</f>
        <v>0</v>
      </c>
      <c r="AL4" s="500">
        <f>'Bioenergetics (2)'!BF6</f>
        <v>0</v>
      </c>
      <c r="AM4" s="500">
        <f>'Bioenergetics (2)'!BG6</f>
        <v>0</v>
      </c>
      <c r="AN4" s="500">
        <f>'Bioenergetics (2)'!BH6</f>
        <v>0</v>
      </c>
      <c r="AO4" s="500">
        <f>'Bioenergetics (2)'!BI6</f>
        <v>0</v>
      </c>
      <c r="AP4" s="500">
        <f>'Bioenergetics (2)'!BJ6</f>
        <v>0</v>
      </c>
      <c r="AQ4" s="500">
        <f>'Bioenergetics (2)'!BK6</f>
        <v>0</v>
      </c>
      <c r="AR4" s="500">
        <f>'Bioenergetics (2)'!BL6</f>
        <v>0</v>
      </c>
      <c r="AS4" s="500">
        <f>'Bioenergetics (2)'!BM6</f>
        <v>0</v>
      </c>
      <c r="AT4" s="500">
        <f>'Bioenergetics (2)'!BN6</f>
        <v>0</v>
      </c>
      <c r="AU4" s="500">
        <f>'Bioenergetics (2)'!BO6</f>
        <v>0</v>
      </c>
      <c r="AV4" s="500">
        <f>'Bioenergetics (2)'!BP6</f>
        <v>0</v>
      </c>
      <c r="AW4" s="500">
        <f>'Bioenergetics (2)'!BQ6</f>
        <v>0</v>
      </c>
      <c r="AX4" s="500">
        <f>'Bioenergetics (2)'!BR6</f>
        <v>0</v>
      </c>
      <c r="AY4" s="500">
        <f>'Bioenergetics (2)'!BS6</f>
        <v>0</v>
      </c>
      <c r="AZ4" s="500">
        <f>'Bioenergetics (2)'!BT6</f>
        <v>0</v>
      </c>
      <c r="BA4" s="500">
        <f>'Bioenergetics (2)'!BU6</f>
        <v>0</v>
      </c>
      <c r="BB4" s="500">
        <f>'Bioenergetics (2)'!BV6</f>
        <v>0</v>
      </c>
      <c r="BC4" s="500">
        <f>'Bioenergetics (2)'!BW6</f>
        <v>0</v>
      </c>
      <c r="BD4" s="500">
        <f>'Bioenergetics (2)'!BX6</f>
        <v>0</v>
      </c>
      <c r="BE4" s="500">
        <f>'Bioenergetics (2)'!BY6</f>
        <v>0</v>
      </c>
      <c r="BF4" s="500">
        <f>'Bioenergetics (2)'!BZ6</f>
        <v>0</v>
      </c>
      <c r="BG4" s="500">
        <f>'Bioenergetics (2)'!CA6</f>
        <v>0</v>
      </c>
      <c r="BH4" s="500">
        <f>'Bioenergetics (2)'!CB6</f>
        <v>0</v>
      </c>
      <c r="BI4" s="500">
        <f>'Bioenergetics (2)'!CC6</f>
        <v>0</v>
      </c>
      <c r="BJ4" s="500">
        <f>'Bioenergetics (2)'!CD6</f>
        <v>0</v>
      </c>
      <c r="BK4" s="500">
        <f>'Bioenergetics (2)'!CE6</f>
        <v>0</v>
      </c>
      <c r="BL4" s="500">
        <f>'Bioenergetics (2)'!CF6</f>
        <v>0</v>
      </c>
      <c r="BM4" s="500">
        <f>'Bioenergetics (2)'!CG6</f>
        <v>0</v>
      </c>
      <c r="BN4" s="500">
        <f>'Bioenergetics (2)'!CH6</f>
        <v>0</v>
      </c>
      <c r="BO4" s="500">
        <f>'Bioenergetics (2)'!CI6</f>
        <v>0</v>
      </c>
      <c r="BP4" s="500">
        <f>'Bioenergetics (2)'!CJ6</f>
        <v>0</v>
      </c>
      <c r="BQ4" s="500">
        <f>'Bioenergetics (2)'!CK6</f>
        <v>0</v>
      </c>
      <c r="BR4" s="500">
        <f>'Bioenergetics (2)'!CL6</f>
        <v>0</v>
      </c>
      <c r="BS4" s="500">
        <f>'Bioenergetics (2)'!CM6</f>
        <v>0</v>
      </c>
      <c r="BT4" s="500">
        <f>'Bioenergetics (2)'!CN6</f>
        <v>0</v>
      </c>
      <c r="BU4" s="500">
        <f>'Bioenergetics (2)'!CO6</f>
        <v>0</v>
      </c>
      <c r="BV4" s="500">
        <f>'Bioenergetics (2)'!CP6</f>
        <v>0</v>
      </c>
      <c r="BW4" s="500">
        <f>'Bioenergetics (2)'!CQ6</f>
        <v>0</v>
      </c>
      <c r="BX4" s="500">
        <f>'Bioenergetics (2)'!CR6</f>
        <v>0</v>
      </c>
      <c r="BY4" s="500">
        <f>'Bioenergetics (2)'!CS6</f>
        <v>0</v>
      </c>
      <c r="BZ4" s="500">
        <f>'Bioenergetics (2)'!CT6</f>
        <v>0</v>
      </c>
      <c r="CA4" s="500">
        <f>'Bioenergetics (2)'!CU6</f>
        <v>0</v>
      </c>
      <c r="CB4" s="500">
        <f>'Bioenergetics (2)'!CV6</f>
        <v>0</v>
      </c>
      <c r="CC4" s="500">
        <f>'Bioenergetics (2)'!CW6</f>
        <v>0</v>
      </c>
      <c r="CD4" s="500">
        <f>'Bioenergetics (2)'!CX6</f>
        <v>0</v>
      </c>
      <c r="CE4" s="500">
        <f>'Bioenergetics (2)'!CY6</f>
        <v>0</v>
      </c>
      <c r="CF4" s="500">
        <f>'Bioenergetics (2)'!CZ6</f>
        <v>0</v>
      </c>
      <c r="CG4" s="500">
        <f>'Bioenergetics (2)'!DA6</f>
        <v>0</v>
      </c>
      <c r="CH4" s="500">
        <f>'Bioenergetics (2)'!DB6</f>
        <v>0</v>
      </c>
      <c r="CI4" s="500">
        <f>'Bioenergetics (2)'!DC6</f>
        <v>0</v>
      </c>
      <c r="CJ4" s="500">
        <f>'Bioenergetics (2)'!DD6</f>
        <v>0</v>
      </c>
      <c r="CK4" s="500">
        <f>'Bioenergetics (2)'!DE6</f>
        <v>0</v>
      </c>
      <c r="CL4" s="500">
        <f>'Bioenergetics (2)'!DF6</f>
        <v>0</v>
      </c>
      <c r="CM4" s="500">
        <f>'Bioenergetics (2)'!DG6</f>
        <v>0</v>
      </c>
      <c r="CN4" s="500">
        <f>'Bioenergetics (2)'!DH6</f>
        <v>0</v>
      </c>
      <c r="CO4" s="500">
        <f>'Bioenergetics (2)'!DI6</f>
        <v>0</v>
      </c>
      <c r="CP4" s="500">
        <f>'Bioenergetics (2)'!DJ6</f>
        <v>0</v>
      </c>
      <c r="CQ4" s="500">
        <f>'Bioenergetics (2)'!DK6</f>
        <v>0</v>
      </c>
      <c r="CR4" s="500">
        <f>'Bioenergetics (2)'!DL6</f>
        <v>0</v>
      </c>
      <c r="CS4" s="500">
        <f>'Bioenergetics (2)'!DM6</f>
        <v>0</v>
      </c>
      <c r="CT4" s="500">
        <f>'Bioenergetics (2)'!DN6</f>
        <v>0</v>
      </c>
      <c r="CU4" s="500">
        <f>'Bioenergetics (2)'!DO6</f>
        <v>0</v>
      </c>
      <c r="CV4" s="500">
        <f>'Bioenergetics (2)'!DP6</f>
        <v>0</v>
      </c>
      <c r="CW4" s="500">
        <f>'Bioenergetics (2)'!DQ6</f>
        <v>0</v>
      </c>
      <c r="CX4" s="500">
        <f>'Bioenergetics (2)'!DR6</f>
        <v>0</v>
      </c>
      <c r="CY4" s="500">
        <f>'Bioenergetics (2)'!DS6</f>
        <v>0</v>
      </c>
      <c r="CZ4" s="500">
        <f>'Bioenergetics (2)'!DT6</f>
        <v>0</v>
      </c>
      <c r="DA4" s="500">
        <f>'Bioenergetics (2)'!DU6</f>
        <v>0</v>
      </c>
      <c r="DB4" s="500">
        <f>'Bioenergetics (2)'!DV6</f>
        <v>0</v>
      </c>
      <c r="DC4" s="500">
        <f>'Bioenergetics (2)'!DW6</f>
        <v>0</v>
      </c>
      <c r="DD4" s="500">
        <f>'Bioenergetics (2)'!DX6</f>
        <v>0</v>
      </c>
      <c r="DE4" s="500">
        <f>'Bioenergetics (2)'!DY6</f>
        <v>0</v>
      </c>
      <c r="DF4" s="500">
        <f>'Bioenergetics (2)'!DZ6</f>
        <v>0</v>
      </c>
      <c r="DG4" s="500">
        <f>'Bioenergetics (2)'!EA6</f>
        <v>0</v>
      </c>
      <c r="DH4" s="500">
        <f>'Bioenergetics (2)'!EB6</f>
        <v>0</v>
      </c>
      <c r="DI4" s="500">
        <f>'Bioenergetics (2)'!EC6</f>
        <v>0</v>
      </c>
      <c r="DJ4" s="500">
        <f>'Bioenergetics (2)'!ED6</f>
        <v>0</v>
      </c>
      <c r="DK4" s="500">
        <f>'Bioenergetics (2)'!EE6</f>
        <v>0</v>
      </c>
      <c r="DL4" s="500">
        <f>'Bioenergetics (2)'!EF6</f>
        <v>0</v>
      </c>
      <c r="DM4" s="500">
        <f>'Bioenergetics (2)'!EG6</f>
        <v>0</v>
      </c>
      <c r="DN4" s="500">
        <f>'Bioenergetics (2)'!EH6</f>
        <v>0</v>
      </c>
      <c r="DO4" s="500">
        <f>'Bioenergetics (2)'!EI6</f>
        <v>0</v>
      </c>
      <c r="DP4" s="500">
        <f>'Bioenergetics (2)'!EJ6</f>
        <v>0</v>
      </c>
      <c r="DQ4" s="500">
        <f>'Bioenergetics (2)'!EK6</f>
        <v>0</v>
      </c>
      <c r="DR4" s="500">
        <f>'Bioenergetics (2)'!EL6</f>
        <v>0</v>
      </c>
      <c r="DS4" s="500">
        <f>'Bioenergetics (2)'!EM6</f>
        <v>0</v>
      </c>
      <c r="DT4" s="500">
        <f>'Bioenergetics (2)'!EQ6</f>
        <v>0</v>
      </c>
      <c r="DU4" s="500">
        <f>'Bioenergetics (2)'!ER6</f>
        <v>0</v>
      </c>
      <c r="DV4" s="500">
        <f>'Bioenergetics (2)'!ES6</f>
        <v>-1</v>
      </c>
      <c r="DW4" s="500">
        <f>'Bioenergetics (2)'!ET6</f>
        <v>0</v>
      </c>
      <c r="DX4" s="500">
        <f>'Bioenergetics (2)'!EU6</f>
        <v>0</v>
      </c>
      <c r="DY4" s="500">
        <f>'Bioenergetics (2)'!EV6</f>
        <v>0</v>
      </c>
      <c r="DZ4" s="500">
        <f>'Bioenergetics (2)'!EW6</f>
        <v>0</v>
      </c>
      <c r="EA4" s="500">
        <f>'Bioenergetics (2)'!EX6</f>
        <v>0</v>
      </c>
      <c r="EB4" s="500">
        <f>'Bioenergetics (2)'!EY6</f>
        <v>0</v>
      </c>
      <c r="EC4" s="500">
        <f>'Bioenergetics (2)'!EZ6</f>
        <v>0</v>
      </c>
      <c r="ED4" s="500">
        <f>'Bioenergetics (2)'!FA6</f>
        <v>0</v>
      </c>
      <c r="EE4" s="500">
        <f>'Bioenergetics (2)'!FB6</f>
        <v>0</v>
      </c>
      <c r="EF4" s="500">
        <f>'Bioenergetics (2)'!FC6</f>
        <v>0</v>
      </c>
      <c r="EG4" s="500">
        <f>'Bioenergetics (2)'!FD6</f>
        <v>0</v>
      </c>
      <c r="EH4" s="500">
        <f>'Bioenergetics (2)'!FE6</f>
        <v>0</v>
      </c>
      <c r="EI4" s="500">
        <f>'Bioenergetics (2)'!FF6</f>
        <v>0</v>
      </c>
      <c r="EJ4" s="500">
        <f>'Bioenergetics (2)'!FG6</f>
        <v>0</v>
      </c>
      <c r="EK4" s="500">
        <f>'Bioenergetics (2)'!FH6</f>
        <v>0</v>
      </c>
      <c r="EL4" s="500">
        <f>'Bioenergetics (2)'!FI6</f>
        <v>0</v>
      </c>
      <c r="EM4" s="500">
        <f>'Bioenergetics (2)'!FJ6</f>
        <v>0</v>
      </c>
      <c r="EN4" s="500">
        <f>'Bioenergetics (2)'!FK6</f>
        <v>0</v>
      </c>
      <c r="EO4" s="500">
        <f>'Bioenergetics (2)'!FL6</f>
        <v>0</v>
      </c>
      <c r="EP4" s="500">
        <f>'Bioenergetics (2)'!FM6</f>
        <v>0</v>
      </c>
      <c r="EQ4" s="500">
        <f>'Bioenergetics (2)'!FN6</f>
        <v>0</v>
      </c>
      <c r="ER4" s="500">
        <f>'Bioenergetics (2)'!FO6</f>
        <v>0</v>
      </c>
      <c r="ES4" s="500">
        <f>'Bioenergetics (2)'!FP6</f>
        <v>0</v>
      </c>
      <c r="ET4" s="500">
        <f>'Bioenergetics (2)'!FQ6</f>
        <v>0</v>
      </c>
      <c r="EU4" s="500">
        <f>'Bioenergetics (2)'!FR6</f>
        <v>0</v>
      </c>
      <c r="EV4" s="500">
        <f>'Bioenergetics (2)'!FS6</f>
        <v>0</v>
      </c>
      <c r="EW4" s="500">
        <f>'Bioenergetics (2)'!FT6</f>
        <v>0</v>
      </c>
      <c r="EX4" s="500">
        <f>'Bioenergetics (2)'!FU6</f>
        <v>0</v>
      </c>
      <c r="EY4" s="500">
        <f>'Bioenergetics (2)'!FV6</f>
        <v>0</v>
      </c>
      <c r="EZ4" s="500">
        <f>'Bioenergetics (2)'!FW6</f>
        <v>0</v>
      </c>
      <c r="FA4" s="500">
        <f>'Bioenergetics (2)'!FX6</f>
        <v>0</v>
      </c>
      <c r="FB4" s="500">
        <f>'Bioenergetics (2)'!FY6</f>
        <v>0</v>
      </c>
      <c r="FC4" s="500">
        <f>'Bioenergetics (2)'!FZ6</f>
        <v>0</v>
      </c>
      <c r="FD4" s="500">
        <f>'Bioenergetics (2)'!GA6</f>
        <v>0</v>
      </c>
      <c r="FE4" s="500">
        <f>'Bioenergetics (2)'!GB6</f>
        <v>0</v>
      </c>
      <c r="FF4" s="500">
        <f>'Bioenergetics (2)'!GC6</f>
        <v>0</v>
      </c>
    </row>
    <row r="5" spans="1:172" x14ac:dyDescent="0.35">
      <c r="A5" s="144" t="str">
        <f>'Bioenergetics (2)'!A7</f>
        <v>Ci_Ala</v>
      </c>
      <c r="B5" s="500">
        <f>'Bioenergetics (2)'!V7</f>
        <v>0</v>
      </c>
      <c r="C5" s="500">
        <f>'Bioenergetics (2)'!W7</f>
        <v>-0.11188069411537963</v>
      </c>
      <c r="D5" s="500">
        <f>'Bioenergetics (2)'!X7</f>
        <v>0</v>
      </c>
      <c r="E5" s="500">
        <f>'Bioenergetics (2)'!Y7</f>
        <v>0</v>
      </c>
      <c r="F5" s="500">
        <f>'Bioenergetics (2)'!Z7</f>
        <v>0</v>
      </c>
      <c r="G5" s="500">
        <f>'Bioenergetics (2)'!AA7</f>
        <v>0</v>
      </c>
      <c r="H5" s="500">
        <f>'Bioenergetics (2)'!AB7</f>
        <v>0</v>
      </c>
      <c r="I5" s="500">
        <f>'Bioenergetics (2)'!AC7</f>
        <v>0</v>
      </c>
      <c r="J5" s="500">
        <f>'Bioenergetics (2)'!AD7</f>
        <v>0</v>
      </c>
      <c r="K5" s="500">
        <f>'Bioenergetics (2)'!AE7</f>
        <v>0</v>
      </c>
      <c r="L5" s="500">
        <f>'Bioenergetics (2)'!AF7</f>
        <v>0</v>
      </c>
      <c r="M5" s="500">
        <f>'Bioenergetics (2)'!AG7</f>
        <v>-1</v>
      </c>
      <c r="N5" s="500">
        <f>'Bioenergetics (2)'!AH7</f>
        <v>-1</v>
      </c>
      <c r="O5" s="500">
        <f>'Bioenergetics (2)'!AI7</f>
        <v>-1</v>
      </c>
      <c r="P5" s="500">
        <f>'Bioenergetics (2)'!AJ7</f>
        <v>-1</v>
      </c>
      <c r="Q5" s="500">
        <f>'Bioenergetics (2)'!AK7</f>
        <v>-1</v>
      </c>
      <c r="R5" s="500">
        <f>'Bioenergetics (2)'!AL7</f>
        <v>-1</v>
      </c>
      <c r="S5" s="500">
        <f>'Bioenergetics (2)'!AM7</f>
        <v>-1</v>
      </c>
      <c r="T5" s="500">
        <f>'Bioenergetics (2)'!AN7</f>
        <v>-1</v>
      </c>
      <c r="U5" s="500">
        <f>'Bioenergetics (2)'!AO7</f>
        <v>-1</v>
      </c>
      <c r="V5" s="500">
        <f>'Bioenergetics (2)'!AP7</f>
        <v>-9.9999999999999998E-13</v>
      </c>
      <c r="W5" s="500">
        <f>'Bioenergetics (2)'!AQ7</f>
        <v>0</v>
      </c>
      <c r="X5" s="500">
        <f>'Bioenergetics (2)'!AR7</f>
        <v>0</v>
      </c>
      <c r="Y5" s="500">
        <f>'Bioenergetics (2)'!AS7</f>
        <v>0</v>
      </c>
      <c r="Z5" s="500">
        <f>'Bioenergetics (2)'!AT7</f>
        <v>0</v>
      </c>
      <c r="AA5" s="500">
        <f>'Bioenergetics (2)'!AU7</f>
        <v>0</v>
      </c>
      <c r="AB5" s="500">
        <f>'Bioenergetics (2)'!AV7</f>
        <v>0</v>
      </c>
      <c r="AC5" s="500">
        <f>'Bioenergetics (2)'!AW7</f>
        <v>0</v>
      </c>
      <c r="AD5" s="500">
        <f>'Bioenergetics (2)'!AX7</f>
        <v>0</v>
      </c>
      <c r="AE5" s="500">
        <f>'Bioenergetics (2)'!AY7</f>
        <v>0</v>
      </c>
      <c r="AF5" s="500">
        <f>'Bioenergetics (2)'!AZ7</f>
        <v>0</v>
      </c>
      <c r="AG5" s="500">
        <f>'Bioenergetics (2)'!BA7</f>
        <v>0</v>
      </c>
      <c r="AH5" s="500">
        <f>'Bioenergetics (2)'!BB7</f>
        <v>0</v>
      </c>
      <c r="AI5" s="500">
        <f>'Bioenergetics (2)'!BC7</f>
        <v>0</v>
      </c>
      <c r="AJ5" s="500">
        <f>'Bioenergetics (2)'!BD7</f>
        <v>0</v>
      </c>
      <c r="AK5" s="500">
        <f>'Bioenergetics (2)'!BE7</f>
        <v>0</v>
      </c>
      <c r="AL5" s="500">
        <f>'Bioenergetics (2)'!BF7</f>
        <v>0</v>
      </c>
      <c r="AM5" s="500">
        <f>'Bioenergetics (2)'!BG7</f>
        <v>0</v>
      </c>
      <c r="AN5" s="500">
        <f>'Bioenergetics (2)'!BH7</f>
        <v>0</v>
      </c>
      <c r="AO5" s="500">
        <f>'Bioenergetics (2)'!BI7</f>
        <v>0</v>
      </c>
      <c r="AP5" s="500">
        <f>'Bioenergetics (2)'!BJ7</f>
        <v>0</v>
      </c>
      <c r="AQ5" s="500">
        <f>'Bioenergetics (2)'!BK7</f>
        <v>0</v>
      </c>
      <c r="AR5" s="500">
        <f>'Bioenergetics (2)'!BL7</f>
        <v>0</v>
      </c>
      <c r="AS5" s="500">
        <f>'Bioenergetics (2)'!BM7</f>
        <v>0</v>
      </c>
      <c r="AT5" s="500">
        <f>'Bioenergetics (2)'!BN7</f>
        <v>0</v>
      </c>
      <c r="AU5" s="500">
        <f>'Bioenergetics (2)'!BO7</f>
        <v>0</v>
      </c>
      <c r="AV5" s="500">
        <f>'Bioenergetics (2)'!BP7</f>
        <v>0</v>
      </c>
      <c r="AW5" s="500">
        <f>'Bioenergetics (2)'!BQ7</f>
        <v>0</v>
      </c>
      <c r="AX5" s="500">
        <f>'Bioenergetics (2)'!BR7</f>
        <v>0</v>
      </c>
      <c r="AY5" s="500">
        <f>'Bioenergetics (2)'!BS7</f>
        <v>0</v>
      </c>
      <c r="AZ5" s="500">
        <f>'Bioenergetics (2)'!BT7</f>
        <v>0</v>
      </c>
      <c r="BA5" s="500">
        <f>'Bioenergetics (2)'!BU7</f>
        <v>0</v>
      </c>
      <c r="BB5" s="500">
        <f>'Bioenergetics (2)'!BV7</f>
        <v>0</v>
      </c>
      <c r="BC5" s="500">
        <f>'Bioenergetics (2)'!BW7</f>
        <v>0</v>
      </c>
      <c r="BD5" s="500">
        <f>'Bioenergetics (2)'!BX7</f>
        <v>0</v>
      </c>
      <c r="BE5" s="500">
        <f>'Bioenergetics (2)'!BY7</f>
        <v>0</v>
      </c>
      <c r="BF5" s="500">
        <f>'Bioenergetics (2)'!BZ7</f>
        <v>0</v>
      </c>
      <c r="BG5" s="500">
        <f>'Bioenergetics (2)'!CA7</f>
        <v>0</v>
      </c>
      <c r="BH5" s="500">
        <f>'Bioenergetics (2)'!CB7</f>
        <v>0</v>
      </c>
      <c r="BI5" s="500">
        <f>'Bioenergetics (2)'!CC7</f>
        <v>0</v>
      </c>
      <c r="BJ5" s="500">
        <f>'Bioenergetics (2)'!CD7</f>
        <v>0</v>
      </c>
      <c r="BK5" s="500">
        <f>'Bioenergetics (2)'!CE7</f>
        <v>0</v>
      </c>
      <c r="BL5" s="500">
        <f>'Bioenergetics (2)'!CF7</f>
        <v>0</v>
      </c>
      <c r="BM5" s="500">
        <f>'Bioenergetics (2)'!CG7</f>
        <v>0</v>
      </c>
      <c r="BN5" s="500">
        <f>'Bioenergetics (2)'!CH7</f>
        <v>0</v>
      </c>
      <c r="BO5" s="500">
        <f>'Bioenergetics (2)'!CI7</f>
        <v>0</v>
      </c>
      <c r="BP5" s="500">
        <f>'Bioenergetics (2)'!CJ7</f>
        <v>0</v>
      </c>
      <c r="BQ5" s="500">
        <f>'Bioenergetics (2)'!CK7</f>
        <v>0</v>
      </c>
      <c r="BR5" s="500">
        <f>'Bioenergetics (2)'!CL7</f>
        <v>0</v>
      </c>
      <c r="BS5" s="500">
        <f>'Bioenergetics (2)'!CM7</f>
        <v>0</v>
      </c>
      <c r="BT5" s="500">
        <f>'Bioenergetics (2)'!CN7</f>
        <v>0</v>
      </c>
      <c r="BU5" s="500">
        <f>'Bioenergetics (2)'!CO7</f>
        <v>0</v>
      </c>
      <c r="BV5" s="500">
        <f>'Bioenergetics (2)'!CP7</f>
        <v>0</v>
      </c>
      <c r="BW5" s="500">
        <f>'Bioenergetics (2)'!CQ7</f>
        <v>0</v>
      </c>
      <c r="BX5" s="500">
        <f>'Bioenergetics (2)'!CR7</f>
        <v>0</v>
      </c>
      <c r="BY5" s="500">
        <f>'Bioenergetics (2)'!CS7</f>
        <v>0</v>
      </c>
      <c r="BZ5" s="500">
        <f>'Bioenergetics (2)'!CT7</f>
        <v>0</v>
      </c>
      <c r="CA5" s="500">
        <f>'Bioenergetics (2)'!CU7</f>
        <v>0</v>
      </c>
      <c r="CB5" s="500">
        <f>'Bioenergetics (2)'!CV7</f>
        <v>0</v>
      </c>
      <c r="CC5" s="500">
        <f>'Bioenergetics (2)'!CW7</f>
        <v>0</v>
      </c>
      <c r="CD5" s="500">
        <f>'Bioenergetics (2)'!CX7</f>
        <v>0</v>
      </c>
      <c r="CE5" s="500">
        <f>'Bioenergetics (2)'!CY7</f>
        <v>0</v>
      </c>
      <c r="CF5" s="500">
        <f>'Bioenergetics (2)'!CZ7</f>
        <v>0</v>
      </c>
      <c r="CG5" s="500">
        <f>'Bioenergetics (2)'!DA7</f>
        <v>0</v>
      </c>
      <c r="CH5" s="500">
        <f>'Bioenergetics (2)'!DB7</f>
        <v>0</v>
      </c>
      <c r="CI5" s="500">
        <f>'Bioenergetics (2)'!DC7</f>
        <v>0</v>
      </c>
      <c r="CJ5" s="500">
        <f>'Bioenergetics (2)'!DD7</f>
        <v>0</v>
      </c>
      <c r="CK5" s="500">
        <f>'Bioenergetics (2)'!DE7</f>
        <v>0</v>
      </c>
      <c r="CL5" s="500">
        <f>'Bioenergetics (2)'!DF7</f>
        <v>0</v>
      </c>
      <c r="CM5" s="500">
        <f>'Bioenergetics (2)'!DG7</f>
        <v>0</v>
      </c>
      <c r="CN5" s="500">
        <f>'Bioenergetics (2)'!DH7</f>
        <v>0</v>
      </c>
      <c r="CO5" s="500">
        <f>'Bioenergetics (2)'!DI7</f>
        <v>0</v>
      </c>
      <c r="CP5" s="500">
        <f>'Bioenergetics (2)'!DJ7</f>
        <v>0</v>
      </c>
      <c r="CQ5" s="500">
        <f>'Bioenergetics (2)'!DK7</f>
        <v>0</v>
      </c>
      <c r="CR5" s="500">
        <f>'Bioenergetics (2)'!DL7</f>
        <v>0</v>
      </c>
      <c r="CS5" s="500">
        <f>'Bioenergetics (2)'!DM7</f>
        <v>0</v>
      </c>
      <c r="CT5" s="500">
        <f>'Bioenergetics (2)'!DN7</f>
        <v>0</v>
      </c>
      <c r="CU5" s="500">
        <f>'Bioenergetics (2)'!DO7</f>
        <v>0</v>
      </c>
      <c r="CV5" s="500">
        <f>'Bioenergetics (2)'!DP7</f>
        <v>0</v>
      </c>
      <c r="CW5" s="500">
        <f>'Bioenergetics (2)'!DQ7</f>
        <v>0</v>
      </c>
      <c r="CX5" s="500">
        <f>'Bioenergetics (2)'!DR7</f>
        <v>0</v>
      </c>
      <c r="CY5" s="500">
        <f>'Bioenergetics (2)'!DS7</f>
        <v>0</v>
      </c>
      <c r="CZ5" s="500">
        <f>'Bioenergetics (2)'!DT7</f>
        <v>0</v>
      </c>
      <c r="DA5" s="500">
        <f>'Bioenergetics (2)'!DU7</f>
        <v>0</v>
      </c>
      <c r="DB5" s="500">
        <f>'Bioenergetics (2)'!DV7</f>
        <v>0</v>
      </c>
      <c r="DC5" s="500">
        <f>'Bioenergetics (2)'!DW7</f>
        <v>0</v>
      </c>
      <c r="DD5" s="500">
        <f>'Bioenergetics (2)'!DX7</f>
        <v>0</v>
      </c>
      <c r="DE5" s="500">
        <f>'Bioenergetics (2)'!DY7</f>
        <v>0</v>
      </c>
      <c r="DF5" s="500">
        <f>'Bioenergetics (2)'!DZ7</f>
        <v>0</v>
      </c>
      <c r="DG5" s="500">
        <f>'Bioenergetics (2)'!EA7</f>
        <v>0</v>
      </c>
      <c r="DH5" s="500">
        <f>'Bioenergetics (2)'!EB7</f>
        <v>0</v>
      </c>
      <c r="DI5" s="500">
        <f>'Bioenergetics (2)'!EC7</f>
        <v>0</v>
      </c>
      <c r="DJ5" s="500">
        <f>'Bioenergetics (2)'!ED7</f>
        <v>0</v>
      </c>
      <c r="DK5" s="500">
        <f>'Bioenergetics (2)'!EE7</f>
        <v>0</v>
      </c>
      <c r="DL5" s="500">
        <f>'Bioenergetics (2)'!EF7</f>
        <v>0</v>
      </c>
      <c r="DM5" s="500">
        <f>'Bioenergetics (2)'!EG7</f>
        <v>0</v>
      </c>
      <c r="DN5" s="500">
        <f>'Bioenergetics (2)'!EH7</f>
        <v>0</v>
      </c>
      <c r="DO5" s="500">
        <f>'Bioenergetics (2)'!EI7</f>
        <v>0</v>
      </c>
      <c r="DP5" s="500">
        <f>'Bioenergetics (2)'!EJ7</f>
        <v>0</v>
      </c>
      <c r="DQ5" s="500">
        <f>'Bioenergetics (2)'!EK7</f>
        <v>0</v>
      </c>
      <c r="DR5" s="500">
        <f>'Bioenergetics (2)'!EL7</f>
        <v>0</v>
      </c>
      <c r="DS5" s="500">
        <f>'Bioenergetics (2)'!EM7</f>
        <v>0</v>
      </c>
      <c r="DT5" s="500">
        <f>'Bioenergetics (2)'!EQ7</f>
        <v>0</v>
      </c>
      <c r="DU5" s="500">
        <f>'Bioenergetics (2)'!ER7</f>
        <v>0</v>
      </c>
      <c r="DV5" s="500">
        <f>'Bioenergetics (2)'!ES7</f>
        <v>0</v>
      </c>
      <c r="DW5" s="500">
        <f>'Bioenergetics (2)'!ET7</f>
        <v>-1</v>
      </c>
      <c r="DX5" s="500">
        <f>'Bioenergetics (2)'!EU7</f>
        <v>0</v>
      </c>
      <c r="DY5" s="500">
        <f>'Bioenergetics (2)'!EV7</f>
        <v>0</v>
      </c>
      <c r="DZ5" s="500">
        <f>'Bioenergetics (2)'!EW7</f>
        <v>0</v>
      </c>
      <c r="EA5" s="500">
        <f>'Bioenergetics (2)'!EX7</f>
        <v>0</v>
      </c>
      <c r="EB5" s="500">
        <f>'Bioenergetics (2)'!EY7</f>
        <v>0</v>
      </c>
      <c r="EC5" s="500">
        <f>'Bioenergetics (2)'!EZ7</f>
        <v>0</v>
      </c>
      <c r="ED5" s="500">
        <f>'Bioenergetics (2)'!FA7</f>
        <v>0</v>
      </c>
      <c r="EE5" s="500">
        <f>'Bioenergetics (2)'!FB7</f>
        <v>0</v>
      </c>
      <c r="EF5" s="500">
        <f>'Bioenergetics (2)'!FC7</f>
        <v>0</v>
      </c>
      <c r="EG5" s="500">
        <f>'Bioenergetics (2)'!FD7</f>
        <v>0</v>
      </c>
      <c r="EH5" s="500">
        <f>'Bioenergetics (2)'!FE7</f>
        <v>0</v>
      </c>
      <c r="EI5" s="500">
        <f>'Bioenergetics (2)'!FF7</f>
        <v>0</v>
      </c>
      <c r="EJ5" s="500">
        <f>'Bioenergetics (2)'!FG7</f>
        <v>0</v>
      </c>
      <c r="EK5" s="500">
        <f>'Bioenergetics (2)'!FH7</f>
        <v>0</v>
      </c>
      <c r="EL5" s="500">
        <f>'Bioenergetics (2)'!FI7</f>
        <v>0</v>
      </c>
      <c r="EM5" s="500">
        <f>'Bioenergetics (2)'!FJ7</f>
        <v>0</v>
      </c>
      <c r="EN5" s="500">
        <f>'Bioenergetics (2)'!FK7</f>
        <v>0</v>
      </c>
      <c r="EO5" s="500">
        <f>'Bioenergetics (2)'!FL7</f>
        <v>0</v>
      </c>
      <c r="EP5" s="500">
        <f>'Bioenergetics (2)'!FM7</f>
        <v>0</v>
      </c>
      <c r="EQ5" s="500">
        <f>'Bioenergetics (2)'!FN7</f>
        <v>0</v>
      </c>
      <c r="ER5" s="500">
        <f>'Bioenergetics (2)'!FO7</f>
        <v>0</v>
      </c>
      <c r="ES5" s="500">
        <f>'Bioenergetics (2)'!FP7</f>
        <v>0</v>
      </c>
      <c r="ET5" s="500">
        <f>'Bioenergetics (2)'!FQ7</f>
        <v>0</v>
      </c>
      <c r="EU5" s="500">
        <f>'Bioenergetics (2)'!FR7</f>
        <v>0</v>
      </c>
      <c r="EV5" s="500">
        <f>'Bioenergetics (2)'!FS7</f>
        <v>0</v>
      </c>
      <c r="EW5" s="500">
        <f>'Bioenergetics (2)'!FT7</f>
        <v>0</v>
      </c>
      <c r="EX5" s="500">
        <f>'Bioenergetics (2)'!FU7</f>
        <v>0</v>
      </c>
      <c r="EY5" s="500">
        <f>'Bioenergetics (2)'!FV7</f>
        <v>0</v>
      </c>
      <c r="EZ5" s="500">
        <f>'Bioenergetics (2)'!FW7</f>
        <v>0</v>
      </c>
      <c r="FA5" s="500">
        <f>'Bioenergetics (2)'!FX7</f>
        <v>0</v>
      </c>
      <c r="FB5" s="500">
        <f>'Bioenergetics (2)'!FY7</f>
        <v>0</v>
      </c>
      <c r="FC5" s="500">
        <f>'Bioenergetics (2)'!FZ7</f>
        <v>0</v>
      </c>
      <c r="FD5" s="500">
        <f>'Bioenergetics (2)'!GA7</f>
        <v>0</v>
      </c>
      <c r="FE5" s="500">
        <f>'Bioenergetics (2)'!GB7</f>
        <v>0</v>
      </c>
      <c r="FF5" s="500">
        <f>'Bioenergetics (2)'!GC7</f>
        <v>0</v>
      </c>
    </row>
    <row r="6" spans="1:172" x14ac:dyDescent="0.35">
      <c r="A6" s="144" t="str">
        <f>'Bioenergetics (2)'!A8</f>
        <v>Ci_Asp</v>
      </c>
      <c r="B6" s="500">
        <f>'Bioenergetics (2)'!V8</f>
        <v>0</v>
      </c>
      <c r="C6" s="500">
        <f>'Bioenergetics (2)'!W8</f>
        <v>-1.7041456093863459E-2</v>
      </c>
      <c r="D6" s="500">
        <f>'Bioenergetics (2)'!X8</f>
        <v>0</v>
      </c>
      <c r="E6" s="500">
        <f>'Bioenergetics (2)'!Y8</f>
        <v>0</v>
      </c>
      <c r="F6" s="500">
        <f>'Bioenergetics (2)'!Z8</f>
        <v>0</v>
      </c>
      <c r="G6" s="500">
        <f>'Bioenergetics (2)'!AA8</f>
        <v>0</v>
      </c>
      <c r="H6" s="500">
        <f>'Bioenergetics (2)'!AB8</f>
        <v>0</v>
      </c>
      <c r="I6" s="500">
        <f>'Bioenergetics (2)'!AC8</f>
        <v>0</v>
      </c>
      <c r="J6" s="500">
        <f>'Bioenergetics (2)'!AD8</f>
        <v>0</v>
      </c>
      <c r="K6" s="500">
        <f>'Bioenergetics (2)'!AE8</f>
        <v>0</v>
      </c>
      <c r="L6" s="500">
        <f>'Bioenergetics (2)'!AF8</f>
        <v>0</v>
      </c>
      <c r="M6" s="500">
        <f>'Bioenergetics (2)'!AG8</f>
        <v>0</v>
      </c>
      <c r="N6" s="500">
        <f>'Bioenergetics (2)'!AH8</f>
        <v>0</v>
      </c>
      <c r="O6" s="500">
        <f>'Bioenergetics (2)'!AI8</f>
        <v>0</v>
      </c>
      <c r="P6" s="500">
        <f>'Bioenergetics (2)'!AJ8</f>
        <v>0</v>
      </c>
      <c r="Q6" s="500">
        <f>'Bioenergetics (2)'!AK8</f>
        <v>0</v>
      </c>
      <c r="R6" s="500">
        <f>'Bioenergetics (2)'!AL8</f>
        <v>0</v>
      </c>
      <c r="S6" s="500">
        <f>'Bioenergetics (2)'!AM8</f>
        <v>0</v>
      </c>
      <c r="T6" s="500">
        <f>'Bioenergetics (2)'!AN8</f>
        <v>0</v>
      </c>
      <c r="U6" s="500">
        <f>'Bioenergetics (2)'!AO8</f>
        <v>0</v>
      </c>
      <c r="V6" s="500">
        <f>'Bioenergetics (2)'!AP8</f>
        <v>0</v>
      </c>
      <c r="W6" s="500">
        <f>'Bioenergetics (2)'!AQ8</f>
        <v>-1</v>
      </c>
      <c r="X6" s="500">
        <f>'Bioenergetics (2)'!AR8</f>
        <v>-1</v>
      </c>
      <c r="Y6" s="500">
        <f>'Bioenergetics (2)'!AS8</f>
        <v>-1</v>
      </c>
      <c r="Z6" s="500">
        <f>'Bioenergetics (2)'!AT8</f>
        <v>-1</v>
      </c>
      <c r="AA6" s="500">
        <f>'Bioenergetics (2)'!AU8</f>
        <v>-1</v>
      </c>
      <c r="AB6" s="500">
        <f>'Bioenergetics (2)'!AV8</f>
        <v>-1</v>
      </c>
      <c r="AC6" s="500">
        <f>'Bioenergetics (2)'!AW8</f>
        <v>-1</v>
      </c>
      <c r="AD6" s="500">
        <f>'Bioenergetics (2)'!AX8</f>
        <v>-1</v>
      </c>
      <c r="AE6" s="500">
        <f>'Bioenergetics (2)'!AY8</f>
        <v>-1</v>
      </c>
      <c r="AF6" s="500">
        <f>'Bioenergetics (2)'!AZ8</f>
        <v>-1</v>
      </c>
      <c r="AG6" s="500">
        <f>'Bioenergetics (2)'!BA8</f>
        <v>-9.9999999999999998E-13</v>
      </c>
      <c r="AH6" s="500">
        <f>'Bioenergetics (2)'!BB8</f>
        <v>0</v>
      </c>
      <c r="AI6" s="500">
        <f>'Bioenergetics (2)'!BC8</f>
        <v>0</v>
      </c>
      <c r="AJ6" s="500">
        <f>'Bioenergetics (2)'!BD8</f>
        <v>0</v>
      </c>
      <c r="AK6" s="500">
        <f>'Bioenergetics (2)'!BE8</f>
        <v>0</v>
      </c>
      <c r="AL6" s="500">
        <f>'Bioenergetics (2)'!BF8</f>
        <v>0</v>
      </c>
      <c r="AM6" s="500">
        <f>'Bioenergetics (2)'!BG8</f>
        <v>0</v>
      </c>
      <c r="AN6" s="500">
        <f>'Bioenergetics (2)'!BH8</f>
        <v>0</v>
      </c>
      <c r="AO6" s="500">
        <f>'Bioenergetics (2)'!BI8</f>
        <v>0</v>
      </c>
      <c r="AP6" s="500">
        <f>'Bioenergetics (2)'!BJ8</f>
        <v>0</v>
      </c>
      <c r="AQ6" s="500">
        <f>'Bioenergetics (2)'!BK8</f>
        <v>0</v>
      </c>
      <c r="AR6" s="500">
        <f>'Bioenergetics (2)'!BL8</f>
        <v>0</v>
      </c>
      <c r="AS6" s="500">
        <f>'Bioenergetics (2)'!BM8</f>
        <v>0</v>
      </c>
      <c r="AT6" s="500">
        <f>'Bioenergetics (2)'!BN8</f>
        <v>0</v>
      </c>
      <c r="AU6" s="500">
        <f>'Bioenergetics (2)'!BO8</f>
        <v>0</v>
      </c>
      <c r="AV6" s="500">
        <f>'Bioenergetics (2)'!BP8</f>
        <v>0</v>
      </c>
      <c r="AW6" s="500">
        <f>'Bioenergetics (2)'!BQ8</f>
        <v>0</v>
      </c>
      <c r="AX6" s="500">
        <f>'Bioenergetics (2)'!BR8</f>
        <v>0</v>
      </c>
      <c r="AY6" s="500">
        <f>'Bioenergetics (2)'!BS8</f>
        <v>0</v>
      </c>
      <c r="AZ6" s="500">
        <f>'Bioenergetics (2)'!BT8</f>
        <v>0</v>
      </c>
      <c r="BA6" s="500">
        <f>'Bioenergetics (2)'!BU8</f>
        <v>0</v>
      </c>
      <c r="BB6" s="500">
        <f>'Bioenergetics (2)'!BV8</f>
        <v>0</v>
      </c>
      <c r="BC6" s="500">
        <f>'Bioenergetics (2)'!BW8</f>
        <v>0</v>
      </c>
      <c r="BD6" s="500">
        <f>'Bioenergetics (2)'!BX8</f>
        <v>0</v>
      </c>
      <c r="BE6" s="500">
        <f>'Bioenergetics (2)'!BY8</f>
        <v>0</v>
      </c>
      <c r="BF6" s="500">
        <f>'Bioenergetics (2)'!BZ8</f>
        <v>0</v>
      </c>
      <c r="BG6" s="500">
        <f>'Bioenergetics (2)'!CA8</f>
        <v>0</v>
      </c>
      <c r="BH6" s="500">
        <f>'Bioenergetics (2)'!CB8</f>
        <v>0</v>
      </c>
      <c r="BI6" s="500">
        <f>'Bioenergetics (2)'!CC8</f>
        <v>0</v>
      </c>
      <c r="BJ6" s="500">
        <f>'Bioenergetics (2)'!CD8</f>
        <v>0</v>
      </c>
      <c r="BK6" s="500">
        <f>'Bioenergetics (2)'!CE8</f>
        <v>0</v>
      </c>
      <c r="BL6" s="500">
        <f>'Bioenergetics (2)'!CF8</f>
        <v>0</v>
      </c>
      <c r="BM6" s="500">
        <f>'Bioenergetics (2)'!CG8</f>
        <v>0</v>
      </c>
      <c r="BN6" s="500">
        <f>'Bioenergetics (2)'!CH8</f>
        <v>0</v>
      </c>
      <c r="BO6" s="500">
        <f>'Bioenergetics (2)'!CI8</f>
        <v>0</v>
      </c>
      <c r="BP6" s="500">
        <f>'Bioenergetics (2)'!CJ8</f>
        <v>0</v>
      </c>
      <c r="BQ6" s="500">
        <f>'Bioenergetics (2)'!CK8</f>
        <v>0</v>
      </c>
      <c r="BR6" s="500">
        <f>'Bioenergetics (2)'!CL8</f>
        <v>0</v>
      </c>
      <c r="BS6" s="500">
        <f>'Bioenergetics (2)'!CM8</f>
        <v>0</v>
      </c>
      <c r="BT6" s="500">
        <f>'Bioenergetics (2)'!CN8</f>
        <v>0</v>
      </c>
      <c r="BU6" s="500">
        <f>'Bioenergetics (2)'!CO8</f>
        <v>0</v>
      </c>
      <c r="BV6" s="500">
        <f>'Bioenergetics (2)'!CP8</f>
        <v>0</v>
      </c>
      <c r="BW6" s="500">
        <f>'Bioenergetics (2)'!CQ8</f>
        <v>0</v>
      </c>
      <c r="BX6" s="500">
        <f>'Bioenergetics (2)'!CR8</f>
        <v>0</v>
      </c>
      <c r="BY6" s="500">
        <f>'Bioenergetics (2)'!CS8</f>
        <v>0</v>
      </c>
      <c r="BZ6" s="500">
        <f>'Bioenergetics (2)'!CT8</f>
        <v>0</v>
      </c>
      <c r="CA6" s="500">
        <f>'Bioenergetics (2)'!CU8</f>
        <v>0</v>
      </c>
      <c r="CB6" s="500">
        <f>'Bioenergetics (2)'!CV8</f>
        <v>0</v>
      </c>
      <c r="CC6" s="500">
        <f>'Bioenergetics (2)'!CW8</f>
        <v>0</v>
      </c>
      <c r="CD6" s="500">
        <f>'Bioenergetics (2)'!CX8</f>
        <v>0</v>
      </c>
      <c r="CE6" s="500">
        <f>'Bioenergetics (2)'!CY8</f>
        <v>0</v>
      </c>
      <c r="CF6" s="500">
        <f>'Bioenergetics (2)'!CZ8</f>
        <v>0</v>
      </c>
      <c r="CG6" s="500">
        <f>'Bioenergetics (2)'!DA8</f>
        <v>0</v>
      </c>
      <c r="CH6" s="500">
        <f>'Bioenergetics (2)'!DB8</f>
        <v>0</v>
      </c>
      <c r="CI6" s="500">
        <f>'Bioenergetics (2)'!DC8</f>
        <v>0</v>
      </c>
      <c r="CJ6" s="500">
        <f>'Bioenergetics (2)'!DD8</f>
        <v>0</v>
      </c>
      <c r="CK6" s="500">
        <f>'Bioenergetics (2)'!DE8</f>
        <v>0</v>
      </c>
      <c r="CL6" s="500">
        <f>'Bioenergetics (2)'!DF8</f>
        <v>0</v>
      </c>
      <c r="CM6" s="500">
        <f>'Bioenergetics (2)'!DG8</f>
        <v>0</v>
      </c>
      <c r="CN6" s="500">
        <f>'Bioenergetics (2)'!DH8</f>
        <v>0</v>
      </c>
      <c r="CO6" s="500">
        <f>'Bioenergetics (2)'!DI8</f>
        <v>0</v>
      </c>
      <c r="CP6" s="500">
        <f>'Bioenergetics (2)'!DJ8</f>
        <v>0</v>
      </c>
      <c r="CQ6" s="500">
        <f>'Bioenergetics (2)'!DK8</f>
        <v>0</v>
      </c>
      <c r="CR6" s="500">
        <f>'Bioenergetics (2)'!DL8</f>
        <v>0</v>
      </c>
      <c r="CS6" s="500">
        <f>'Bioenergetics (2)'!DM8</f>
        <v>0</v>
      </c>
      <c r="CT6" s="500">
        <f>'Bioenergetics (2)'!DN8</f>
        <v>0</v>
      </c>
      <c r="CU6" s="500">
        <f>'Bioenergetics (2)'!DO8</f>
        <v>0</v>
      </c>
      <c r="CV6" s="500">
        <f>'Bioenergetics (2)'!DP8</f>
        <v>0</v>
      </c>
      <c r="CW6" s="500">
        <f>'Bioenergetics (2)'!DQ8</f>
        <v>0</v>
      </c>
      <c r="CX6" s="500">
        <f>'Bioenergetics (2)'!DR8</f>
        <v>0</v>
      </c>
      <c r="CY6" s="500">
        <f>'Bioenergetics (2)'!DS8</f>
        <v>0</v>
      </c>
      <c r="CZ6" s="500">
        <f>'Bioenergetics (2)'!DT8</f>
        <v>0</v>
      </c>
      <c r="DA6" s="500">
        <f>'Bioenergetics (2)'!DU8</f>
        <v>0</v>
      </c>
      <c r="DB6" s="500">
        <f>'Bioenergetics (2)'!DV8</f>
        <v>0</v>
      </c>
      <c r="DC6" s="500">
        <f>'Bioenergetics (2)'!DW8</f>
        <v>0</v>
      </c>
      <c r="DD6" s="500">
        <f>'Bioenergetics (2)'!DX8</f>
        <v>0</v>
      </c>
      <c r="DE6" s="500">
        <f>'Bioenergetics (2)'!DY8</f>
        <v>0</v>
      </c>
      <c r="DF6" s="500">
        <f>'Bioenergetics (2)'!DZ8</f>
        <v>0</v>
      </c>
      <c r="DG6" s="500">
        <f>'Bioenergetics (2)'!EA8</f>
        <v>0</v>
      </c>
      <c r="DH6" s="500">
        <f>'Bioenergetics (2)'!EB8</f>
        <v>0</v>
      </c>
      <c r="DI6" s="500">
        <f>'Bioenergetics (2)'!EC8</f>
        <v>0</v>
      </c>
      <c r="DJ6" s="500">
        <f>'Bioenergetics (2)'!ED8</f>
        <v>0</v>
      </c>
      <c r="DK6" s="500">
        <f>'Bioenergetics (2)'!EE8</f>
        <v>0</v>
      </c>
      <c r="DL6" s="500">
        <f>'Bioenergetics (2)'!EF8</f>
        <v>0</v>
      </c>
      <c r="DM6" s="500">
        <f>'Bioenergetics (2)'!EG8</f>
        <v>0</v>
      </c>
      <c r="DN6" s="500">
        <f>'Bioenergetics (2)'!EH8</f>
        <v>0</v>
      </c>
      <c r="DO6" s="500">
        <f>'Bioenergetics (2)'!EI8</f>
        <v>0</v>
      </c>
      <c r="DP6" s="500">
        <f>'Bioenergetics (2)'!EJ8</f>
        <v>0</v>
      </c>
      <c r="DQ6" s="500">
        <f>'Bioenergetics (2)'!EK8</f>
        <v>0</v>
      </c>
      <c r="DR6" s="500">
        <f>'Bioenergetics (2)'!EL8</f>
        <v>0</v>
      </c>
      <c r="DS6" s="500">
        <f>'Bioenergetics (2)'!EM8</f>
        <v>0</v>
      </c>
      <c r="DT6" s="500">
        <f>'Bioenergetics (2)'!EQ8</f>
        <v>0</v>
      </c>
      <c r="DU6" s="500">
        <f>'Bioenergetics (2)'!ER8</f>
        <v>0</v>
      </c>
      <c r="DV6" s="500">
        <f>'Bioenergetics (2)'!ES8</f>
        <v>0</v>
      </c>
      <c r="DW6" s="500">
        <f>'Bioenergetics (2)'!ET8</f>
        <v>0</v>
      </c>
      <c r="DX6" s="500">
        <f>'Bioenergetics (2)'!EU8</f>
        <v>-1</v>
      </c>
      <c r="DY6" s="500">
        <f>'Bioenergetics (2)'!EV8</f>
        <v>0</v>
      </c>
      <c r="DZ6" s="500">
        <f>'Bioenergetics (2)'!EW8</f>
        <v>0</v>
      </c>
      <c r="EA6" s="500">
        <f>'Bioenergetics (2)'!EX8</f>
        <v>0</v>
      </c>
      <c r="EB6" s="500">
        <f>'Bioenergetics (2)'!EY8</f>
        <v>0</v>
      </c>
      <c r="EC6" s="500">
        <f>'Bioenergetics (2)'!EZ8</f>
        <v>0</v>
      </c>
      <c r="ED6" s="500">
        <f>'Bioenergetics (2)'!FA8</f>
        <v>0</v>
      </c>
      <c r="EE6" s="500">
        <f>'Bioenergetics (2)'!FB8</f>
        <v>0</v>
      </c>
      <c r="EF6" s="500">
        <f>'Bioenergetics (2)'!FC8</f>
        <v>0</v>
      </c>
      <c r="EG6" s="500">
        <f>'Bioenergetics (2)'!FD8</f>
        <v>0</v>
      </c>
      <c r="EH6" s="500">
        <f>'Bioenergetics (2)'!FE8</f>
        <v>0</v>
      </c>
      <c r="EI6" s="500">
        <f>'Bioenergetics (2)'!FF8</f>
        <v>0</v>
      </c>
      <c r="EJ6" s="500">
        <f>'Bioenergetics (2)'!FG8</f>
        <v>0</v>
      </c>
      <c r="EK6" s="500">
        <f>'Bioenergetics (2)'!FH8</f>
        <v>0</v>
      </c>
      <c r="EL6" s="500">
        <f>'Bioenergetics (2)'!FI8</f>
        <v>0</v>
      </c>
      <c r="EM6" s="500">
        <f>'Bioenergetics (2)'!FJ8</f>
        <v>0</v>
      </c>
      <c r="EN6" s="500">
        <f>'Bioenergetics (2)'!FK8</f>
        <v>0</v>
      </c>
      <c r="EO6" s="500">
        <f>'Bioenergetics (2)'!FL8</f>
        <v>0</v>
      </c>
      <c r="EP6" s="500">
        <f>'Bioenergetics (2)'!FM8</f>
        <v>0</v>
      </c>
      <c r="EQ6" s="500">
        <f>'Bioenergetics (2)'!FN8</f>
        <v>0</v>
      </c>
      <c r="ER6" s="500">
        <f>'Bioenergetics (2)'!FO8</f>
        <v>0</v>
      </c>
      <c r="ES6" s="500">
        <f>'Bioenergetics (2)'!FP8</f>
        <v>0</v>
      </c>
      <c r="ET6" s="500">
        <f>'Bioenergetics (2)'!FQ8</f>
        <v>0</v>
      </c>
      <c r="EU6" s="500">
        <f>'Bioenergetics (2)'!FR8</f>
        <v>0</v>
      </c>
      <c r="EV6" s="500">
        <f>'Bioenergetics (2)'!FS8</f>
        <v>0</v>
      </c>
      <c r="EW6" s="500">
        <f>'Bioenergetics (2)'!FT8</f>
        <v>0</v>
      </c>
      <c r="EX6" s="500">
        <f>'Bioenergetics (2)'!FU8</f>
        <v>0</v>
      </c>
      <c r="EY6" s="500">
        <f>'Bioenergetics (2)'!FV8</f>
        <v>0</v>
      </c>
      <c r="EZ6" s="500">
        <f>'Bioenergetics (2)'!FW8</f>
        <v>0</v>
      </c>
      <c r="FA6" s="500">
        <f>'Bioenergetics (2)'!FX8</f>
        <v>0</v>
      </c>
      <c r="FB6" s="500">
        <f>'Bioenergetics (2)'!FY8</f>
        <v>0</v>
      </c>
      <c r="FC6" s="500">
        <f>'Bioenergetics (2)'!FZ8</f>
        <v>0</v>
      </c>
      <c r="FD6" s="500">
        <f>'Bioenergetics (2)'!GA8</f>
        <v>0</v>
      </c>
      <c r="FE6" s="500">
        <f>'Bioenergetics (2)'!GB8</f>
        <v>0</v>
      </c>
      <c r="FF6" s="500">
        <f>'Bioenergetics (2)'!GC8</f>
        <v>0</v>
      </c>
    </row>
    <row r="7" spans="1:172" x14ac:dyDescent="0.35">
      <c r="A7" s="144" t="str">
        <f>'Bioenergetics (2)'!A9</f>
        <v>Ci_Lys</v>
      </c>
      <c r="B7" s="500">
        <f>'Bioenergetics (2)'!V9</f>
        <v>0</v>
      </c>
      <c r="C7" s="500">
        <f>'Bioenergetics (2)'!W9</f>
        <v>-2.5627809477810945E-2</v>
      </c>
      <c r="D7" s="500">
        <f>'Bioenergetics (2)'!X9</f>
        <v>0</v>
      </c>
      <c r="E7" s="500">
        <f>'Bioenergetics (2)'!Y9</f>
        <v>0</v>
      </c>
      <c r="F7" s="500">
        <f>'Bioenergetics (2)'!Z9</f>
        <v>0</v>
      </c>
      <c r="G7" s="500">
        <f>'Bioenergetics (2)'!AA9</f>
        <v>0</v>
      </c>
      <c r="H7" s="500">
        <f>'Bioenergetics (2)'!AB9</f>
        <v>0</v>
      </c>
      <c r="I7" s="500">
        <f>'Bioenergetics (2)'!AC9</f>
        <v>0</v>
      </c>
      <c r="J7" s="500">
        <f>'Bioenergetics (2)'!AD9</f>
        <v>0</v>
      </c>
      <c r="K7" s="500">
        <f>'Bioenergetics (2)'!AE9</f>
        <v>0</v>
      </c>
      <c r="L7" s="500">
        <f>'Bioenergetics (2)'!AF9</f>
        <v>0</v>
      </c>
      <c r="M7" s="500">
        <f>'Bioenergetics (2)'!AG9</f>
        <v>0</v>
      </c>
      <c r="N7" s="500">
        <f>'Bioenergetics (2)'!AH9</f>
        <v>0</v>
      </c>
      <c r="O7" s="500">
        <f>'Bioenergetics (2)'!AI9</f>
        <v>0</v>
      </c>
      <c r="P7" s="500">
        <f>'Bioenergetics (2)'!AJ9</f>
        <v>0</v>
      </c>
      <c r="Q7" s="500">
        <f>'Bioenergetics (2)'!AK9</f>
        <v>0</v>
      </c>
      <c r="R7" s="500">
        <f>'Bioenergetics (2)'!AL9</f>
        <v>0</v>
      </c>
      <c r="S7" s="500">
        <f>'Bioenergetics (2)'!AM9</f>
        <v>0</v>
      </c>
      <c r="T7" s="500">
        <f>'Bioenergetics (2)'!AN9</f>
        <v>0</v>
      </c>
      <c r="U7" s="500">
        <f>'Bioenergetics (2)'!AO9</f>
        <v>0</v>
      </c>
      <c r="V7" s="500">
        <f>'Bioenergetics (2)'!AP9</f>
        <v>0</v>
      </c>
      <c r="W7" s="500">
        <f>'Bioenergetics (2)'!AQ9</f>
        <v>0</v>
      </c>
      <c r="X7" s="500">
        <f>'Bioenergetics (2)'!AR9</f>
        <v>0</v>
      </c>
      <c r="Y7" s="500">
        <f>'Bioenergetics (2)'!AS9</f>
        <v>0</v>
      </c>
      <c r="Z7" s="500">
        <f>'Bioenergetics (2)'!AT9</f>
        <v>0</v>
      </c>
      <c r="AA7" s="500">
        <f>'Bioenergetics (2)'!AU9</f>
        <v>0</v>
      </c>
      <c r="AB7" s="500">
        <f>'Bioenergetics (2)'!AV9</f>
        <v>0</v>
      </c>
      <c r="AC7" s="500">
        <f>'Bioenergetics (2)'!AW9</f>
        <v>0</v>
      </c>
      <c r="AD7" s="500">
        <f>'Bioenergetics (2)'!AX9</f>
        <v>0</v>
      </c>
      <c r="AE7" s="500">
        <f>'Bioenergetics (2)'!AY9</f>
        <v>0</v>
      </c>
      <c r="AF7" s="500">
        <f>'Bioenergetics (2)'!AZ9</f>
        <v>0</v>
      </c>
      <c r="AG7" s="500">
        <f>'Bioenergetics (2)'!BA9</f>
        <v>0</v>
      </c>
      <c r="AH7" s="500">
        <f>'Bioenergetics (2)'!BB9</f>
        <v>-1</v>
      </c>
      <c r="AI7" s="500">
        <f>'Bioenergetics (2)'!BC9</f>
        <v>-9.9999999999999998E-13</v>
      </c>
      <c r="AJ7" s="500">
        <f>'Bioenergetics (2)'!BD9</f>
        <v>0</v>
      </c>
      <c r="AK7" s="500">
        <f>'Bioenergetics (2)'!BE9</f>
        <v>0</v>
      </c>
      <c r="AL7" s="500">
        <f>'Bioenergetics (2)'!BF9</f>
        <v>0</v>
      </c>
      <c r="AM7" s="500">
        <f>'Bioenergetics (2)'!BG9</f>
        <v>0</v>
      </c>
      <c r="AN7" s="500">
        <f>'Bioenergetics (2)'!BH9</f>
        <v>0</v>
      </c>
      <c r="AO7" s="500">
        <f>'Bioenergetics (2)'!BI9</f>
        <v>0</v>
      </c>
      <c r="AP7" s="500">
        <f>'Bioenergetics (2)'!BJ9</f>
        <v>0</v>
      </c>
      <c r="AQ7" s="500">
        <f>'Bioenergetics (2)'!BK9</f>
        <v>0</v>
      </c>
      <c r="AR7" s="500">
        <f>'Bioenergetics (2)'!BL9</f>
        <v>0</v>
      </c>
      <c r="AS7" s="500">
        <f>'Bioenergetics (2)'!BM9</f>
        <v>0</v>
      </c>
      <c r="AT7" s="500">
        <f>'Bioenergetics (2)'!BN9</f>
        <v>0</v>
      </c>
      <c r="AU7" s="500">
        <f>'Bioenergetics (2)'!BO9</f>
        <v>0</v>
      </c>
      <c r="AV7" s="500">
        <f>'Bioenergetics (2)'!BP9</f>
        <v>0</v>
      </c>
      <c r="AW7" s="500">
        <f>'Bioenergetics (2)'!BQ9</f>
        <v>0</v>
      </c>
      <c r="AX7" s="500">
        <f>'Bioenergetics (2)'!BR9</f>
        <v>0</v>
      </c>
      <c r="AY7" s="500">
        <f>'Bioenergetics (2)'!BS9</f>
        <v>0</v>
      </c>
      <c r="AZ7" s="500">
        <f>'Bioenergetics (2)'!BT9</f>
        <v>0</v>
      </c>
      <c r="BA7" s="500">
        <f>'Bioenergetics (2)'!BU9</f>
        <v>0</v>
      </c>
      <c r="BB7" s="500">
        <f>'Bioenergetics (2)'!BV9</f>
        <v>0</v>
      </c>
      <c r="BC7" s="500">
        <f>'Bioenergetics (2)'!BW9</f>
        <v>0</v>
      </c>
      <c r="BD7" s="500">
        <f>'Bioenergetics (2)'!BX9</f>
        <v>0</v>
      </c>
      <c r="BE7" s="500">
        <f>'Bioenergetics (2)'!BY9</f>
        <v>0</v>
      </c>
      <c r="BF7" s="500">
        <f>'Bioenergetics (2)'!BZ9</f>
        <v>0</v>
      </c>
      <c r="BG7" s="500">
        <f>'Bioenergetics (2)'!CA9</f>
        <v>0</v>
      </c>
      <c r="BH7" s="500">
        <f>'Bioenergetics (2)'!CB9</f>
        <v>0</v>
      </c>
      <c r="BI7" s="500">
        <f>'Bioenergetics (2)'!CC9</f>
        <v>0</v>
      </c>
      <c r="BJ7" s="500">
        <f>'Bioenergetics (2)'!CD9</f>
        <v>0</v>
      </c>
      <c r="BK7" s="500">
        <f>'Bioenergetics (2)'!CE9</f>
        <v>0</v>
      </c>
      <c r="BL7" s="500">
        <f>'Bioenergetics (2)'!CF9</f>
        <v>0</v>
      </c>
      <c r="BM7" s="500">
        <f>'Bioenergetics (2)'!CG9</f>
        <v>0</v>
      </c>
      <c r="BN7" s="500">
        <f>'Bioenergetics (2)'!CH9</f>
        <v>0</v>
      </c>
      <c r="BO7" s="500">
        <f>'Bioenergetics (2)'!CI9</f>
        <v>0</v>
      </c>
      <c r="BP7" s="500">
        <f>'Bioenergetics (2)'!CJ9</f>
        <v>0</v>
      </c>
      <c r="BQ7" s="500">
        <f>'Bioenergetics (2)'!CK9</f>
        <v>0</v>
      </c>
      <c r="BR7" s="500">
        <f>'Bioenergetics (2)'!CL9</f>
        <v>0</v>
      </c>
      <c r="BS7" s="500">
        <f>'Bioenergetics (2)'!CM9</f>
        <v>0</v>
      </c>
      <c r="BT7" s="500">
        <f>'Bioenergetics (2)'!CN9</f>
        <v>0</v>
      </c>
      <c r="BU7" s="500">
        <f>'Bioenergetics (2)'!CO9</f>
        <v>0</v>
      </c>
      <c r="BV7" s="500">
        <f>'Bioenergetics (2)'!CP9</f>
        <v>0</v>
      </c>
      <c r="BW7" s="500">
        <f>'Bioenergetics (2)'!CQ9</f>
        <v>0</v>
      </c>
      <c r="BX7" s="500">
        <f>'Bioenergetics (2)'!CR9</f>
        <v>0</v>
      </c>
      <c r="BY7" s="500">
        <f>'Bioenergetics (2)'!CS9</f>
        <v>0</v>
      </c>
      <c r="BZ7" s="500">
        <f>'Bioenergetics (2)'!CT9</f>
        <v>0</v>
      </c>
      <c r="CA7" s="500">
        <f>'Bioenergetics (2)'!CU9</f>
        <v>0</v>
      </c>
      <c r="CB7" s="500">
        <f>'Bioenergetics (2)'!CV9</f>
        <v>0</v>
      </c>
      <c r="CC7" s="500">
        <f>'Bioenergetics (2)'!CW9</f>
        <v>0</v>
      </c>
      <c r="CD7" s="500">
        <f>'Bioenergetics (2)'!CX9</f>
        <v>0</v>
      </c>
      <c r="CE7" s="500">
        <f>'Bioenergetics (2)'!CY9</f>
        <v>0</v>
      </c>
      <c r="CF7" s="500">
        <f>'Bioenergetics (2)'!CZ9</f>
        <v>0</v>
      </c>
      <c r="CG7" s="500">
        <f>'Bioenergetics (2)'!DA9</f>
        <v>0</v>
      </c>
      <c r="CH7" s="500">
        <f>'Bioenergetics (2)'!DB9</f>
        <v>0</v>
      </c>
      <c r="CI7" s="500">
        <f>'Bioenergetics (2)'!DC9</f>
        <v>0</v>
      </c>
      <c r="CJ7" s="500">
        <f>'Bioenergetics (2)'!DD9</f>
        <v>0</v>
      </c>
      <c r="CK7" s="500">
        <f>'Bioenergetics (2)'!DE9</f>
        <v>0</v>
      </c>
      <c r="CL7" s="500">
        <f>'Bioenergetics (2)'!DF9</f>
        <v>0</v>
      </c>
      <c r="CM7" s="500">
        <f>'Bioenergetics (2)'!DG9</f>
        <v>0</v>
      </c>
      <c r="CN7" s="500">
        <f>'Bioenergetics (2)'!DH9</f>
        <v>0</v>
      </c>
      <c r="CO7" s="500">
        <f>'Bioenergetics (2)'!DI9</f>
        <v>0</v>
      </c>
      <c r="CP7" s="500">
        <f>'Bioenergetics (2)'!DJ9</f>
        <v>0</v>
      </c>
      <c r="CQ7" s="500">
        <f>'Bioenergetics (2)'!DK9</f>
        <v>0</v>
      </c>
      <c r="CR7" s="500">
        <f>'Bioenergetics (2)'!DL9</f>
        <v>0</v>
      </c>
      <c r="CS7" s="500">
        <f>'Bioenergetics (2)'!DM9</f>
        <v>0</v>
      </c>
      <c r="CT7" s="500">
        <f>'Bioenergetics (2)'!DN9</f>
        <v>0</v>
      </c>
      <c r="CU7" s="500">
        <f>'Bioenergetics (2)'!DO9</f>
        <v>0</v>
      </c>
      <c r="CV7" s="500">
        <f>'Bioenergetics (2)'!DP9</f>
        <v>0</v>
      </c>
      <c r="CW7" s="500">
        <f>'Bioenergetics (2)'!DQ9</f>
        <v>0</v>
      </c>
      <c r="CX7" s="500">
        <f>'Bioenergetics (2)'!DR9</f>
        <v>0</v>
      </c>
      <c r="CY7" s="500">
        <f>'Bioenergetics (2)'!DS9</f>
        <v>0</v>
      </c>
      <c r="CZ7" s="500">
        <f>'Bioenergetics (2)'!DT9</f>
        <v>0</v>
      </c>
      <c r="DA7" s="500">
        <f>'Bioenergetics (2)'!DU9</f>
        <v>0</v>
      </c>
      <c r="DB7" s="500">
        <f>'Bioenergetics (2)'!DV9</f>
        <v>0</v>
      </c>
      <c r="DC7" s="500">
        <f>'Bioenergetics (2)'!DW9</f>
        <v>0</v>
      </c>
      <c r="DD7" s="500">
        <f>'Bioenergetics (2)'!DX9</f>
        <v>0</v>
      </c>
      <c r="DE7" s="500">
        <f>'Bioenergetics (2)'!DY9</f>
        <v>0</v>
      </c>
      <c r="DF7" s="500">
        <f>'Bioenergetics (2)'!DZ9</f>
        <v>0</v>
      </c>
      <c r="DG7" s="500">
        <f>'Bioenergetics (2)'!EA9</f>
        <v>0</v>
      </c>
      <c r="DH7" s="500">
        <f>'Bioenergetics (2)'!EB9</f>
        <v>0</v>
      </c>
      <c r="DI7" s="500">
        <f>'Bioenergetics (2)'!EC9</f>
        <v>0</v>
      </c>
      <c r="DJ7" s="500">
        <f>'Bioenergetics (2)'!ED9</f>
        <v>0</v>
      </c>
      <c r="DK7" s="500">
        <f>'Bioenergetics (2)'!EE9</f>
        <v>0</v>
      </c>
      <c r="DL7" s="500">
        <f>'Bioenergetics (2)'!EF9</f>
        <v>0</v>
      </c>
      <c r="DM7" s="500">
        <f>'Bioenergetics (2)'!EG9</f>
        <v>0</v>
      </c>
      <c r="DN7" s="500">
        <f>'Bioenergetics (2)'!EH9</f>
        <v>0</v>
      </c>
      <c r="DO7" s="500">
        <f>'Bioenergetics (2)'!EI9</f>
        <v>0</v>
      </c>
      <c r="DP7" s="500">
        <f>'Bioenergetics (2)'!EJ9</f>
        <v>0</v>
      </c>
      <c r="DQ7" s="500">
        <f>'Bioenergetics (2)'!EK9</f>
        <v>0</v>
      </c>
      <c r="DR7" s="500">
        <f>'Bioenergetics (2)'!EL9</f>
        <v>0</v>
      </c>
      <c r="DS7" s="500">
        <f>'Bioenergetics (2)'!EM9</f>
        <v>0</v>
      </c>
      <c r="DT7" s="500">
        <f>'Bioenergetics (2)'!EQ9</f>
        <v>0</v>
      </c>
      <c r="DU7" s="500">
        <f>'Bioenergetics (2)'!ER9</f>
        <v>0</v>
      </c>
      <c r="DV7" s="500">
        <f>'Bioenergetics (2)'!ES9</f>
        <v>0</v>
      </c>
      <c r="DW7" s="500">
        <f>'Bioenergetics (2)'!ET9</f>
        <v>0</v>
      </c>
      <c r="DX7" s="500">
        <f>'Bioenergetics (2)'!EU9</f>
        <v>0</v>
      </c>
      <c r="DY7" s="500">
        <f>'Bioenergetics (2)'!EV9</f>
        <v>-1</v>
      </c>
      <c r="DZ7" s="500">
        <f>'Bioenergetics (2)'!EW9</f>
        <v>0</v>
      </c>
      <c r="EA7" s="500">
        <f>'Bioenergetics (2)'!EX9</f>
        <v>0</v>
      </c>
      <c r="EB7" s="500">
        <f>'Bioenergetics (2)'!EY9</f>
        <v>0</v>
      </c>
      <c r="EC7" s="500">
        <f>'Bioenergetics (2)'!EZ9</f>
        <v>0</v>
      </c>
      <c r="ED7" s="500">
        <f>'Bioenergetics (2)'!FA9</f>
        <v>0</v>
      </c>
      <c r="EE7" s="500">
        <f>'Bioenergetics (2)'!FB9</f>
        <v>0</v>
      </c>
      <c r="EF7" s="500">
        <f>'Bioenergetics (2)'!FC9</f>
        <v>0</v>
      </c>
      <c r="EG7" s="500">
        <f>'Bioenergetics (2)'!FD9</f>
        <v>0</v>
      </c>
      <c r="EH7" s="500">
        <f>'Bioenergetics (2)'!FE9</f>
        <v>0</v>
      </c>
      <c r="EI7" s="500">
        <f>'Bioenergetics (2)'!FF9</f>
        <v>0</v>
      </c>
      <c r="EJ7" s="500">
        <f>'Bioenergetics (2)'!FG9</f>
        <v>0</v>
      </c>
      <c r="EK7" s="500">
        <f>'Bioenergetics (2)'!FH9</f>
        <v>0</v>
      </c>
      <c r="EL7" s="500">
        <f>'Bioenergetics (2)'!FI9</f>
        <v>0</v>
      </c>
      <c r="EM7" s="500">
        <f>'Bioenergetics (2)'!FJ9</f>
        <v>0</v>
      </c>
      <c r="EN7" s="500">
        <f>'Bioenergetics (2)'!FK9</f>
        <v>0</v>
      </c>
      <c r="EO7" s="500">
        <f>'Bioenergetics (2)'!FL9</f>
        <v>0</v>
      </c>
      <c r="EP7" s="500">
        <f>'Bioenergetics (2)'!FM9</f>
        <v>0</v>
      </c>
      <c r="EQ7" s="500">
        <f>'Bioenergetics (2)'!FN9</f>
        <v>0</v>
      </c>
      <c r="ER7" s="500">
        <f>'Bioenergetics (2)'!FO9</f>
        <v>0</v>
      </c>
      <c r="ES7" s="500">
        <f>'Bioenergetics (2)'!FP9</f>
        <v>0</v>
      </c>
      <c r="ET7" s="500">
        <f>'Bioenergetics (2)'!FQ9</f>
        <v>0</v>
      </c>
      <c r="EU7" s="500">
        <f>'Bioenergetics (2)'!FR9</f>
        <v>0</v>
      </c>
      <c r="EV7" s="500">
        <f>'Bioenergetics (2)'!FS9</f>
        <v>0</v>
      </c>
      <c r="EW7" s="500">
        <f>'Bioenergetics (2)'!FT9</f>
        <v>0</v>
      </c>
      <c r="EX7" s="500">
        <f>'Bioenergetics (2)'!FU9</f>
        <v>0</v>
      </c>
      <c r="EY7" s="500">
        <f>'Bioenergetics (2)'!FV9</f>
        <v>0</v>
      </c>
      <c r="EZ7" s="500">
        <f>'Bioenergetics (2)'!FW9</f>
        <v>0</v>
      </c>
      <c r="FA7" s="500">
        <f>'Bioenergetics (2)'!FX9</f>
        <v>0</v>
      </c>
      <c r="FB7" s="500">
        <f>'Bioenergetics (2)'!FY9</f>
        <v>0</v>
      </c>
      <c r="FC7" s="500">
        <f>'Bioenergetics (2)'!FZ9</f>
        <v>0</v>
      </c>
      <c r="FD7" s="500">
        <f>'Bioenergetics (2)'!GA9</f>
        <v>0</v>
      </c>
      <c r="FE7" s="500">
        <f>'Bioenergetics (2)'!GB9</f>
        <v>0</v>
      </c>
      <c r="FF7" s="500">
        <f>'Bioenergetics (2)'!GC9</f>
        <v>0</v>
      </c>
    </row>
    <row r="8" spans="1:172" x14ac:dyDescent="0.35">
      <c r="A8" s="144" t="str">
        <f>'Bioenergetics (2)'!A10</f>
        <v>Ci_Glut</v>
      </c>
      <c r="B8" s="500">
        <f>'Bioenergetics (2)'!V10</f>
        <v>0</v>
      </c>
      <c r="C8" s="500">
        <f>'Bioenergetics (2)'!W10</f>
        <v>-5.9216439347179836E-2</v>
      </c>
      <c r="D8" s="500">
        <f>'Bioenergetics (2)'!X10</f>
        <v>0</v>
      </c>
      <c r="E8" s="500">
        <f>'Bioenergetics (2)'!Y10</f>
        <v>0</v>
      </c>
      <c r="F8" s="500">
        <f>'Bioenergetics (2)'!Z10</f>
        <v>0</v>
      </c>
      <c r="G8" s="500">
        <f>'Bioenergetics (2)'!AA10</f>
        <v>0</v>
      </c>
      <c r="H8" s="500">
        <f>'Bioenergetics (2)'!AB10</f>
        <v>0</v>
      </c>
      <c r="I8" s="500">
        <f>'Bioenergetics (2)'!AC10</f>
        <v>0</v>
      </c>
      <c r="J8" s="500">
        <f>'Bioenergetics (2)'!AD10</f>
        <v>0</v>
      </c>
      <c r="K8" s="500">
        <f>'Bioenergetics (2)'!AE10</f>
        <v>0</v>
      </c>
      <c r="L8" s="500">
        <f>'Bioenergetics (2)'!AF10</f>
        <v>0</v>
      </c>
      <c r="M8" s="500">
        <f>'Bioenergetics (2)'!AG10</f>
        <v>0</v>
      </c>
      <c r="N8" s="500">
        <f>'Bioenergetics (2)'!AH10</f>
        <v>0</v>
      </c>
      <c r="O8" s="500">
        <f>'Bioenergetics (2)'!AI10</f>
        <v>0</v>
      </c>
      <c r="P8" s="500">
        <f>'Bioenergetics (2)'!AJ10</f>
        <v>0</v>
      </c>
      <c r="Q8" s="500">
        <f>'Bioenergetics (2)'!AK10</f>
        <v>0</v>
      </c>
      <c r="R8" s="500">
        <f>'Bioenergetics (2)'!AL10</f>
        <v>0</v>
      </c>
      <c r="S8" s="500">
        <f>'Bioenergetics (2)'!AM10</f>
        <v>0</v>
      </c>
      <c r="T8" s="500">
        <f>'Bioenergetics (2)'!AN10</f>
        <v>0</v>
      </c>
      <c r="U8" s="500">
        <f>'Bioenergetics (2)'!AO10</f>
        <v>0</v>
      </c>
      <c r="V8" s="500">
        <f>'Bioenergetics (2)'!AP10</f>
        <v>0</v>
      </c>
      <c r="W8" s="500">
        <f>'Bioenergetics (2)'!AQ10</f>
        <v>0</v>
      </c>
      <c r="X8" s="500">
        <f>'Bioenergetics (2)'!AR10</f>
        <v>0</v>
      </c>
      <c r="Y8" s="500">
        <f>'Bioenergetics (2)'!AS10</f>
        <v>0</v>
      </c>
      <c r="Z8" s="500">
        <f>'Bioenergetics (2)'!AT10</f>
        <v>0</v>
      </c>
      <c r="AA8" s="500">
        <f>'Bioenergetics (2)'!AU10</f>
        <v>0</v>
      </c>
      <c r="AB8" s="500">
        <f>'Bioenergetics (2)'!AV10</f>
        <v>0</v>
      </c>
      <c r="AC8" s="500">
        <f>'Bioenergetics (2)'!AW10</f>
        <v>0</v>
      </c>
      <c r="AD8" s="500">
        <f>'Bioenergetics (2)'!AX10</f>
        <v>0</v>
      </c>
      <c r="AE8" s="500">
        <f>'Bioenergetics (2)'!AY10</f>
        <v>0</v>
      </c>
      <c r="AF8" s="500">
        <f>'Bioenergetics (2)'!AZ10</f>
        <v>0</v>
      </c>
      <c r="AG8" s="500">
        <f>'Bioenergetics (2)'!BA10</f>
        <v>0</v>
      </c>
      <c r="AH8" s="500">
        <f>'Bioenergetics (2)'!BB10</f>
        <v>0</v>
      </c>
      <c r="AI8" s="500">
        <f>'Bioenergetics (2)'!BC10</f>
        <v>0</v>
      </c>
      <c r="AJ8" s="500">
        <f>'Bioenergetics (2)'!BD10</f>
        <v>-1</v>
      </c>
      <c r="AK8" s="500">
        <f>'Bioenergetics (2)'!BE10</f>
        <v>-1</v>
      </c>
      <c r="AL8" s="500">
        <f>'Bioenergetics (2)'!BF10</f>
        <v>-1</v>
      </c>
      <c r="AM8" s="500">
        <f>'Bioenergetics (2)'!BG10</f>
        <v>-1</v>
      </c>
      <c r="AN8" s="500">
        <f>'Bioenergetics (2)'!BH10</f>
        <v>-1</v>
      </c>
      <c r="AO8" s="500">
        <f>'Bioenergetics (2)'!BI10</f>
        <v>-1</v>
      </c>
      <c r="AP8" s="500">
        <f>'Bioenergetics (2)'!BJ10</f>
        <v>-1</v>
      </c>
      <c r="AQ8" s="500">
        <f>'Bioenergetics (2)'!BK10</f>
        <v>-1</v>
      </c>
      <c r="AR8" s="500">
        <f>'Bioenergetics (2)'!BL10</f>
        <v>-1</v>
      </c>
      <c r="AS8" s="500">
        <f>'Bioenergetics (2)'!BM10</f>
        <v>-1</v>
      </c>
      <c r="AT8" s="500">
        <f>'Bioenergetics (2)'!BN10</f>
        <v>-1</v>
      </c>
      <c r="AU8" s="500">
        <f>'Bioenergetics (2)'!BO10</f>
        <v>-9.9999999999999998E-13</v>
      </c>
      <c r="AV8" s="500">
        <f>'Bioenergetics (2)'!BP10</f>
        <v>0</v>
      </c>
      <c r="AW8" s="500">
        <f>'Bioenergetics (2)'!BQ10</f>
        <v>0</v>
      </c>
      <c r="AX8" s="500">
        <f>'Bioenergetics (2)'!BR10</f>
        <v>0</v>
      </c>
      <c r="AY8" s="500">
        <f>'Bioenergetics (2)'!BS10</f>
        <v>0</v>
      </c>
      <c r="AZ8" s="500">
        <f>'Bioenergetics (2)'!BT10</f>
        <v>0</v>
      </c>
      <c r="BA8" s="500">
        <f>'Bioenergetics (2)'!BU10</f>
        <v>0</v>
      </c>
      <c r="BB8" s="500">
        <f>'Bioenergetics (2)'!BV10</f>
        <v>0</v>
      </c>
      <c r="BC8" s="500">
        <f>'Bioenergetics (2)'!BW10</f>
        <v>0</v>
      </c>
      <c r="BD8" s="500">
        <f>'Bioenergetics (2)'!BX10</f>
        <v>0</v>
      </c>
      <c r="BE8" s="500">
        <f>'Bioenergetics (2)'!BY10</f>
        <v>0</v>
      </c>
      <c r="BF8" s="500">
        <f>'Bioenergetics (2)'!BZ10</f>
        <v>0</v>
      </c>
      <c r="BG8" s="500">
        <f>'Bioenergetics (2)'!CA10</f>
        <v>0</v>
      </c>
      <c r="BH8" s="500">
        <f>'Bioenergetics (2)'!CB10</f>
        <v>0</v>
      </c>
      <c r="BI8" s="500">
        <f>'Bioenergetics (2)'!CC10</f>
        <v>0</v>
      </c>
      <c r="BJ8" s="500">
        <f>'Bioenergetics (2)'!CD10</f>
        <v>0</v>
      </c>
      <c r="BK8" s="500">
        <f>'Bioenergetics (2)'!CE10</f>
        <v>0</v>
      </c>
      <c r="BL8" s="500">
        <f>'Bioenergetics (2)'!CF10</f>
        <v>0</v>
      </c>
      <c r="BM8" s="500">
        <f>'Bioenergetics (2)'!CG10</f>
        <v>0</v>
      </c>
      <c r="BN8" s="500">
        <f>'Bioenergetics (2)'!CH10</f>
        <v>0</v>
      </c>
      <c r="BO8" s="500">
        <f>'Bioenergetics (2)'!CI10</f>
        <v>0</v>
      </c>
      <c r="BP8" s="500">
        <f>'Bioenergetics (2)'!CJ10</f>
        <v>0</v>
      </c>
      <c r="BQ8" s="500">
        <f>'Bioenergetics (2)'!CK10</f>
        <v>0</v>
      </c>
      <c r="BR8" s="500">
        <f>'Bioenergetics (2)'!CL10</f>
        <v>0</v>
      </c>
      <c r="BS8" s="500">
        <f>'Bioenergetics (2)'!CM10</f>
        <v>0</v>
      </c>
      <c r="BT8" s="500">
        <f>'Bioenergetics (2)'!CN10</f>
        <v>0</v>
      </c>
      <c r="BU8" s="500">
        <f>'Bioenergetics (2)'!CO10</f>
        <v>0</v>
      </c>
      <c r="BV8" s="500">
        <f>'Bioenergetics (2)'!CP10</f>
        <v>0</v>
      </c>
      <c r="BW8" s="500">
        <f>'Bioenergetics (2)'!CQ10</f>
        <v>0</v>
      </c>
      <c r="BX8" s="500">
        <f>'Bioenergetics (2)'!CR10</f>
        <v>0</v>
      </c>
      <c r="BY8" s="500">
        <f>'Bioenergetics (2)'!CS10</f>
        <v>0</v>
      </c>
      <c r="BZ8" s="500">
        <f>'Bioenergetics (2)'!CT10</f>
        <v>0</v>
      </c>
      <c r="CA8" s="500">
        <f>'Bioenergetics (2)'!CU10</f>
        <v>0</v>
      </c>
      <c r="CB8" s="500">
        <f>'Bioenergetics (2)'!CV10</f>
        <v>0</v>
      </c>
      <c r="CC8" s="500">
        <f>'Bioenergetics (2)'!CW10</f>
        <v>0</v>
      </c>
      <c r="CD8" s="500">
        <f>'Bioenergetics (2)'!CX10</f>
        <v>0</v>
      </c>
      <c r="CE8" s="500">
        <f>'Bioenergetics (2)'!CY10</f>
        <v>0</v>
      </c>
      <c r="CF8" s="500">
        <f>'Bioenergetics (2)'!CZ10</f>
        <v>0</v>
      </c>
      <c r="CG8" s="500">
        <f>'Bioenergetics (2)'!DA10</f>
        <v>0</v>
      </c>
      <c r="CH8" s="500">
        <f>'Bioenergetics (2)'!DB10</f>
        <v>0</v>
      </c>
      <c r="CI8" s="500">
        <f>'Bioenergetics (2)'!DC10</f>
        <v>0</v>
      </c>
      <c r="CJ8" s="500">
        <f>'Bioenergetics (2)'!DD10</f>
        <v>0</v>
      </c>
      <c r="CK8" s="500">
        <f>'Bioenergetics (2)'!DE10</f>
        <v>0</v>
      </c>
      <c r="CL8" s="500">
        <f>'Bioenergetics (2)'!DF10</f>
        <v>0</v>
      </c>
      <c r="CM8" s="500">
        <f>'Bioenergetics (2)'!DG10</f>
        <v>0</v>
      </c>
      <c r="CN8" s="500">
        <f>'Bioenergetics (2)'!DH10</f>
        <v>0</v>
      </c>
      <c r="CO8" s="500">
        <f>'Bioenergetics (2)'!DI10</f>
        <v>0</v>
      </c>
      <c r="CP8" s="500">
        <f>'Bioenergetics (2)'!DJ10</f>
        <v>0</v>
      </c>
      <c r="CQ8" s="500">
        <f>'Bioenergetics (2)'!DK10</f>
        <v>0</v>
      </c>
      <c r="CR8" s="500">
        <f>'Bioenergetics (2)'!DL10</f>
        <v>0</v>
      </c>
      <c r="CS8" s="500">
        <f>'Bioenergetics (2)'!DM10</f>
        <v>0</v>
      </c>
      <c r="CT8" s="500">
        <f>'Bioenergetics (2)'!DN10</f>
        <v>0</v>
      </c>
      <c r="CU8" s="500">
        <f>'Bioenergetics (2)'!DO10</f>
        <v>0</v>
      </c>
      <c r="CV8" s="500">
        <f>'Bioenergetics (2)'!DP10</f>
        <v>0</v>
      </c>
      <c r="CW8" s="500">
        <f>'Bioenergetics (2)'!DQ10</f>
        <v>0</v>
      </c>
      <c r="CX8" s="500">
        <f>'Bioenergetics (2)'!DR10</f>
        <v>0</v>
      </c>
      <c r="CY8" s="500">
        <f>'Bioenergetics (2)'!DS10</f>
        <v>0</v>
      </c>
      <c r="CZ8" s="500">
        <f>'Bioenergetics (2)'!DT10</f>
        <v>0</v>
      </c>
      <c r="DA8" s="500">
        <f>'Bioenergetics (2)'!DU10</f>
        <v>0</v>
      </c>
      <c r="DB8" s="500">
        <f>'Bioenergetics (2)'!DV10</f>
        <v>0</v>
      </c>
      <c r="DC8" s="500">
        <f>'Bioenergetics (2)'!DW10</f>
        <v>0</v>
      </c>
      <c r="DD8" s="500">
        <f>'Bioenergetics (2)'!DX10</f>
        <v>0</v>
      </c>
      <c r="DE8" s="500">
        <f>'Bioenergetics (2)'!DY10</f>
        <v>0</v>
      </c>
      <c r="DF8" s="500">
        <f>'Bioenergetics (2)'!DZ10</f>
        <v>0</v>
      </c>
      <c r="DG8" s="500">
        <f>'Bioenergetics (2)'!EA10</f>
        <v>0</v>
      </c>
      <c r="DH8" s="500">
        <f>'Bioenergetics (2)'!EB10</f>
        <v>0</v>
      </c>
      <c r="DI8" s="500">
        <f>'Bioenergetics (2)'!EC10</f>
        <v>0</v>
      </c>
      <c r="DJ8" s="500">
        <f>'Bioenergetics (2)'!ED10</f>
        <v>0</v>
      </c>
      <c r="DK8" s="500">
        <f>'Bioenergetics (2)'!EE10</f>
        <v>0</v>
      </c>
      <c r="DL8" s="500">
        <f>'Bioenergetics (2)'!EF10</f>
        <v>0</v>
      </c>
      <c r="DM8" s="500">
        <f>'Bioenergetics (2)'!EG10</f>
        <v>0</v>
      </c>
      <c r="DN8" s="500">
        <f>'Bioenergetics (2)'!EH10</f>
        <v>0</v>
      </c>
      <c r="DO8" s="500">
        <f>'Bioenergetics (2)'!EI10</f>
        <v>0</v>
      </c>
      <c r="DP8" s="500">
        <f>'Bioenergetics (2)'!EJ10</f>
        <v>0</v>
      </c>
      <c r="DQ8" s="500">
        <f>'Bioenergetics (2)'!EK10</f>
        <v>0</v>
      </c>
      <c r="DR8" s="500">
        <f>'Bioenergetics (2)'!EL10</f>
        <v>0</v>
      </c>
      <c r="DS8" s="500">
        <f>'Bioenergetics (2)'!EM10</f>
        <v>0</v>
      </c>
      <c r="DT8" s="500">
        <f>'Bioenergetics (2)'!EQ10</f>
        <v>0</v>
      </c>
      <c r="DU8" s="500">
        <f>'Bioenergetics (2)'!ER10</f>
        <v>0</v>
      </c>
      <c r="DV8" s="500">
        <f>'Bioenergetics (2)'!ES10</f>
        <v>0</v>
      </c>
      <c r="DW8" s="500">
        <f>'Bioenergetics (2)'!ET10</f>
        <v>0</v>
      </c>
      <c r="DX8" s="500">
        <f>'Bioenergetics (2)'!EU10</f>
        <v>0</v>
      </c>
      <c r="DY8" s="500">
        <f>'Bioenergetics (2)'!EV10</f>
        <v>0</v>
      </c>
      <c r="DZ8" s="500">
        <f>'Bioenergetics (2)'!EW10</f>
        <v>-1</v>
      </c>
      <c r="EA8" s="500">
        <f>'Bioenergetics (2)'!EX10</f>
        <v>0</v>
      </c>
      <c r="EB8" s="500">
        <f>'Bioenergetics (2)'!EY10</f>
        <v>0</v>
      </c>
      <c r="EC8" s="500">
        <f>'Bioenergetics (2)'!EZ10</f>
        <v>0</v>
      </c>
      <c r="ED8" s="500">
        <f>'Bioenergetics (2)'!FA10</f>
        <v>0</v>
      </c>
      <c r="EE8" s="500">
        <f>'Bioenergetics (2)'!FB10</f>
        <v>0</v>
      </c>
      <c r="EF8" s="500">
        <f>'Bioenergetics (2)'!FC10</f>
        <v>0</v>
      </c>
      <c r="EG8" s="500">
        <f>'Bioenergetics (2)'!FD10</f>
        <v>0</v>
      </c>
      <c r="EH8" s="500">
        <f>'Bioenergetics (2)'!FE10</f>
        <v>0</v>
      </c>
      <c r="EI8" s="500">
        <f>'Bioenergetics (2)'!FF10</f>
        <v>0</v>
      </c>
      <c r="EJ8" s="500">
        <f>'Bioenergetics (2)'!FG10</f>
        <v>0</v>
      </c>
      <c r="EK8" s="500">
        <f>'Bioenergetics (2)'!FH10</f>
        <v>0</v>
      </c>
      <c r="EL8" s="500">
        <f>'Bioenergetics (2)'!FI10</f>
        <v>0</v>
      </c>
      <c r="EM8" s="500">
        <f>'Bioenergetics (2)'!FJ10</f>
        <v>0</v>
      </c>
      <c r="EN8" s="500">
        <f>'Bioenergetics (2)'!FK10</f>
        <v>0</v>
      </c>
      <c r="EO8" s="500">
        <f>'Bioenergetics (2)'!FL10</f>
        <v>0</v>
      </c>
      <c r="EP8" s="500">
        <f>'Bioenergetics (2)'!FM10</f>
        <v>0</v>
      </c>
      <c r="EQ8" s="500">
        <f>'Bioenergetics (2)'!FN10</f>
        <v>0</v>
      </c>
      <c r="ER8" s="500">
        <f>'Bioenergetics (2)'!FO10</f>
        <v>0</v>
      </c>
      <c r="ES8" s="500">
        <f>'Bioenergetics (2)'!FP10</f>
        <v>0</v>
      </c>
      <c r="ET8" s="500">
        <f>'Bioenergetics (2)'!FQ10</f>
        <v>0</v>
      </c>
      <c r="EU8" s="500">
        <f>'Bioenergetics (2)'!FR10</f>
        <v>0</v>
      </c>
      <c r="EV8" s="500">
        <f>'Bioenergetics (2)'!FS10</f>
        <v>0</v>
      </c>
      <c r="EW8" s="500">
        <f>'Bioenergetics (2)'!FT10</f>
        <v>0</v>
      </c>
      <c r="EX8" s="500">
        <f>'Bioenergetics (2)'!FU10</f>
        <v>0</v>
      </c>
      <c r="EY8" s="500">
        <f>'Bioenergetics (2)'!FV10</f>
        <v>0</v>
      </c>
      <c r="EZ8" s="500">
        <f>'Bioenergetics (2)'!FW10</f>
        <v>0</v>
      </c>
      <c r="FA8" s="500">
        <f>'Bioenergetics (2)'!FX10</f>
        <v>0</v>
      </c>
      <c r="FB8" s="500">
        <f>'Bioenergetics (2)'!FY10</f>
        <v>0</v>
      </c>
      <c r="FC8" s="500">
        <f>'Bioenergetics (2)'!FZ10</f>
        <v>0</v>
      </c>
      <c r="FD8" s="500">
        <f>'Bioenergetics (2)'!GA10</f>
        <v>0</v>
      </c>
      <c r="FE8" s="500">
        <f>'Bioenergetics (2)'!GB10</f>
        <v>0</v>
      </c>
      <c r="FF8" s="500">
        <f>'Bioenergetics (2)'!GC10</f>
        <v>0</v>
      </c>
    </row>
    <row r="9" spans="1:172" x14ac:dyDescent="0.35">
      <c r="A9" s="144" t="str">
        <f>'Bioenergetics (2)'!A11</f>
        <v>Ci_Ser</v>
      </c>
      <c r="B9" s="500">
        <f>'Bioenergetics (2)'!V11</f>
        <v>0</v>
      </c>
      <c r="C9" s="500">
        <f>'Bioenergetics (2)'!W11</f>
        <v>-0.1835102144839062</v>
      </c>
      <c r="D9" s="500">
        <f>'Bioenergetics (2)'!X11</f>
        <v>0</v>
      </c>
      <c r="E9" s="500">
        <f>'Bioenergetics (2)'!Y11</f>
        <v>0</v>
      </c>
      <c r="F9" s="500">
        <f>'Bioenergetics (2)'!Z11</f>
        <v>0</v>
      </c>
      <c r="G9" s="500">
        <f>'Bioenergetics (2)'!AA11</f>
        <v>0</v>
      </c>
      <c r="H9" s="500">
        <f>'Bioenergetics (2)'!AB11</f>
        <v>0</v>
      </c>
      <c r="I9" s="500">
        <f>'Bioenergetics (2)'!AC11</f>
        <v>0</v>
      </c>
      <c r="J9" s="500">
        <f>'Bioenergetics (2)'!AD11</f>
        <v>0</v>
      </c>
      <c r="K9" s="500">
        <f>'Bioenergetics (2)'!AE11</f>
        <v>0</v>
      </c>
      <c r="L9" s="500">
        <f>'Bioenergetics (2)'!AF11</f>
        <v>0</v>
      </c>
      <c r="M9" s="500">
        <f>'Bioenergetics (2)'!AG11</f>
        <v>0</v>
      </c>
      <c r="N9" s="500">
        <f>'Bioenergetics (2)'!AH11</f>
        <v>0</v>
      </c>
      <c r="O9" s="500">
        <f>'Bioenergetics (2)'!AI11</f>
        <v>0</v>
      </c>
      <c r="P9" s="500">
        <f>'Bioenergetics (2)'!AJ11</f>
        <v>0</v>
      </c>
      <c r="Q9" s="500">
        <f>'Bioenergetics (2)'!AK11</f>
        <v>0</v>
      </c>
      <c r="R9" s="500">
        <f>'Bioenergetics (2)'!AL11</f>
        <v>0</v>
      </c>
      <c r="S9" s="500">
        <f>'Bioenergetics (2)'!AM11</f>
        <v>0</v>
      </c>
      <c r="T9" s="500">
        <f>'Bioenergetics (2)'!AN11</f>
        <v>0</v>
      </c>
      <c r="U9" s="500">
        <f>'Bioenergetics (2)'!AO11</f>
        <v>0</v>
      </c>
      <c r="V9" s="500">
        <f>'Bioenergetics (2)'!AP11</f>
        <v>0</v>
      </c>
      <c r="W9" s="500">
        <f>'Bioenergetics (2)'!AQ11</f>
        <v>0</v>
      </c>
      <c r="X9" s="500">
        <f>'Bioenergetics (2)'!AR11</f>
        <v>0</v>
      </c>
      <c r="Y9" s="500">
        <f>'Bioenergetics (2)'!AS11</f>
        <v>0</v>
      </c>
      <c r="Z9" s="500">
        <f>'Bioenergetics (2)'!AT11</f>
        <v>0</v>
      </c>
      <c r="AA9" s="500">
        <f>'Bioenergetics (2)'!AU11</f>
        <v>0</v>
      </c>
      <c r="AB9" s="500">
        <f>'Bioenergetics (2)'!AV11</f>
        <v>0</v>
      </c>
      <c r="AC9" s="500">
        <f>'Bioenergetics (2)'!AW11</f>
        <v>0</v>
      </c>
      <c r="AD9" s="500">
        <f>'Bioenergetics (2)'!AX11</f>
        <v>0</v>
      </c>
      <c r="AE9" s="500">
        <f>'Bioenergetics (2)'!AY11</f>
        <v>0</v>
      </c>
      <c r="AF9" s="500">
        <f>'Bioenergetics (2)'!AZ11</f>
        <v>0</v>
      </c>
      <c r="AG9" s="500">
        <f>'Bioenergetics (2)'!BA11</f>
        <v>0</v>
      </c>
      <c r="AH9" s="500">
        <f>'Bioenergetics (2)'!BB11</f>
        <v>0</v>
      </c>
      <c r="AI9" s="500">
        <f>'Bioenergetics (2)'!BC11</f>
        <v>0</v>
      </c>
      <c r="AJ9" s="500">
        <f>'Bioenergetics (2)'!BD11</f>
        <v>0</v>
      </c>
      <c r="AK9" s="500">
        <f>'Bioenergetics (2)'!BE11</f>
        <v>0</v>
      </c>
      <c r="AL9" s="500">
        <f>'Bioenergetics (2)'!BF11</f>
        <v>0</v>
      </c>
      <c r="AM9" s="500">
        <f>'Bioenergetics (2)'!BG11</f>
        <v>0</v>
      </c>
      <c r="AN9" s="500">
        <f>'Bioenergetics (2)'!BH11</f>
        <v>0</v>
      </c>
      <c r="AO9" s="500">
        <f>'Bioenergetics (2)'!BI11</f>
        <v>0</v>
      </c>
      <c r="AP9" s="500">
        <f>'Bioenergetics (2)'!BJ11</f>
        <v>0</v>
      </c>
      <c r="AQ9" s="500">
        <f>'Bioenergetics (2)'!BK11</f>
        <v>0</v>
      </c>
      <c r="AR9" s="500">
        <f>'Bioenergetics (2)'!BL11</f>
        <v>0</v>
      </c>
      <c r="AS9" s="500">
        <f>'Bioenergetics (2)'!BM11</f>
        <v>0</v>
      </c>
      <c r="AT9" s="500">
        <f>'Bioenergetics (2)'!BN11</f>
        <v>0</v>
      </c>
      <c r="AU9" s="500">
        <f>'Bioenergetics (2)'!BO11</f>
        <v>0</v>
      </c>
      <c r="AV9" s="500">
        <f>'Bioenergetics (2)'!BP11</f>
        <v>-1</v>
      </c>
      <c r="AW9" s="500">
        <f>'Bioenergetics (2)'!BQ11</f>
        <v>-1</v>
      </c>
      <c r="AX9" s="500">
        <f>'Bioenergetics (2)'!BR11</f>
        <v>-1</v>
      </c>
      <c r="AY9" s="500">
        <f>'Bioenergetics (2)'!BS11</f>
        <v>-1</v>
      </c>
      <c r="AZ9" s="500">
        <f>'Bioenergetics (2)'!BT11</f>
        <v>-1</v>
      </c>
      <c r="BA9" s="500">
        <f>'Bioenergetics (2)'!BU11</f>
        <v>-1</v>
      </c>
      <c r="BB9" s="500">
        <f>'Bioenergetics (2)'!BV11</f>
        <v>-1</v>
      </c>
      <c r="BC9" s="500">
        <f>'Bioenergetics (2)'!BW11</f>
        <v>-1</v>
      </c>
      <c r="BD9" s="500">
        <f>'Bioenergetics (2)'!BX11</f>
        <v>-1</v>
      </c>
      <c r="BE9" s="500">
        <f>'Bioenergetics (2)'!BY11</f>
        <v>-9.9999999999999998E-13</v>
      </c>
      <c r="BF9" s="500">
        <f>'Bioenergetics (2)'!BZ11</f>
        <v>0</v>
      </c>
      <c r="BG9" s="500">
        <f>'Bioenergetics (2)'!CA11</f>
        <v>0</v>
      </c>
      <c r="BH9" s="500">
        <f>'Bioenergetics (2)'!CB11</f>
        <v>0</v>
      </c>
      <c r="BI9" s="500">
        <f>'Bioenergetics (2)'!CC11</f>
        <v>0</v>
      </c>
      <c r="BJ9" s="500">
        <f>'Bioenergetics (2)'!CD11</f>
        <v>0</v>
      </c>
      <c r="BK9" s="500">
        <f>'Bioenergetics (2)'!CE11</f>
        <v>0</v>
      </c>
      <c r="BL9" s="500">
        <f>'Bioenergetics (2)'!CF11</f>
        <v>0</v>
      </c>
      <c r="BM9" s="500">
        <f>'Bioenergetics (2)'!CG11</f>
        <v>0</v>
      </c>
      <c r="BN9" s="500">
        <f>'Bioenergetics (2)'!CH11</f>
        <v>0</v>
      </c>
      <c r="BO9" s="500">
        <f>'Bioenergetics (2)'!CI11</f>
        <v>0</v>
      </c>
      <c r="BP9" s="500">
        <f>'Bioenergetics (2)'!CJ11</f>
        <v>0</v>
      </c>
      <c r="BQ9" s="500">
        <f>'Bioenergetics (2)'!CK11</f>
        <v>0</v>
      </c>
      <c r="BR9" s="500">
        <f>'Bioenergetics (2)'!CL11</f>
        <v>0</v>
      </c>
      <c r="BS9" s="500">
        <f>'Bioenergetics (2)'!CM11</f>
        <v>0</v>
      </c>
      <c r="BT9" s="500">
        <f>'Bioenergetics (2)'!CN11</f>
        <v>0</v>
      </c>
      <c r="BU9" s="500">
        <f>'Bioenergetics (2)'!CO11</f>
        <v>0</v>
      </c>
      <c r="BV9" s="500">
        <f>'Bioenergetics (2)'!CP11</f>
        <v>0</v>
      </c>
      <c r="BW9" s="500">
        <f>'Bioenergetics (2)'!CQ11</f>
        <v>0</v>
      </c>
      <c r="BX9" s="500">
        <f>'Bioenergetics (2)'!CR11</f>
        <v>0</v>
      </c>
      <c r="BY9" s="500">
        <f>'Bioenergetics (2)'!CS11</f>
        <v>0</v>
      </c>
      <c r="BZ9" s="500">
        <f>'Bioenergetics (2)'!CT11</f>
        <v>0</v>
      </c>
      <c r="CA9" s="500">
        <f>'Bioenergetics (2)'!CU11</f>
        <v>0</v>
      </c>
      <c r="CB9" s="500">
        <f>'Bioenergetics (2)'!CV11</f>
        <v>0</v>
      </c>
      <c r="CC9" s="500">
        <f>'Bioenergetics (2)'!CW11</f>
        <v>0</v>
      </c>
      <c r="CD9" s="500">
        <f>'Bioenergetics (2)'!CX11</f>
        <v>0</v>
      </c>
      <c r="CE9" s="500">
        <f>'Bioenergetics (2)'!CY11</f>
        <v>0</v>
      </c>
      <c r="CF9" s="500">
        <f>'Bioenergetics (2)'!CZ11</f>
        <v>0</v>
      </c>
      <c r="CG9" s="500">
        <f>'Bioenergetics (2)'!DA11</f>
        <v>0</v>
      </c>
      <c r="CH9" s="500">
        <f>'Bioenergetics (2)'!DB11</f>
        <v>0</v>
      </c>
      <c r="CI9" s="500">
        <f>'Bioenergetics (2)'!DC11</f>
        <v>0</v>
      </c>
      <c r="CJ9" s="500">
        <f>'Bioenergetics (2)'!DD11</f>
        <v>0</v>
      </c>
      <c r="CK9" s="500">
        <f>'Bioenergetics (2)'!DE11</f>
        <v>0</v>
      </c>
      <c r="CL9" s="500">
        <f>'Bioenergetics (2)'!DF11</f>
        <v>0</v>
      </c>
      <c r="CM9" s="500">
        <f>'Bioenergetics (2)'!DG11</f>
        <v>0</v>
      </c>
      <c r="CN9" s="500">
        <f>'Bioenergetics (2)'!DH11</f>
        <v>0</v>
      </c>
      <c r="CO9" s="500">
        <f>'Bioenergetics (2)'!DI11</f>
        <v>0</v>
      </c>
      <c r="CP9" s="500">
        <f>'Bioenergetics (2)'!DJ11</f>
        <v>0</v>
      </c>
      <c r="CQ9" s="500">
        <f>'Bioenergetics (2)'!DK11</f>
        <v>0</v>
      </c>
      <c r="CR9" s="500">
        <f>'Bioenergetics (2)'!DL11</f>
        <v>0</v>
      </c>
      <c r="CS9" s="500">
        <f>'Bioenergetics (2)'!DM11</f>
        <v>0</v>
      </c>
      <c r="CT9" s="500">
        <f>'Bioenergetics (2)'!DN11</f>
        <v>0</v>
      </c>
      <c r="CU9" s="500">
        <f>'Bioenergetics (2)'!DO11</f>
        <v>0</v>
      </c>
      <c r="CV9" s="500">
        <f>'Bioenergetics (2)'!DP11</f>
        <v>0</v>
      </c>
      <c r="CW9" s="500">
        <f>'Bioenergetics (2)'!DQ11</f>
        <v>0</v>
      </c>
      <c r="CX9" s="500">
        <f>'Bioenergetics (2)'!DR11</f>
        <v>0</v>
      </c>
      <c r="CY9" s="500">
        <f>'Bioenergetics (2)'!DS11</f>
        <v>0</v>
      </c>
      <c r="CZ9" s="500">
        <f>'Bioenergetics (2)'!DT11</f>
        <v>0</v>
      </c>
      <c r="DA9" s="500">
        <f>'Bioenergetics (2)'!DU11</f>
        <v>0</v>
      </c>
      <c r="DB9" s="500">
        <f>'Bioenergetics (2)'!DV11</f>
        <v>0</v>
      </c>
      <c r="DC9" s="500">
        <f>'Bioenergetics (2)'!DW11</f>
        <v>0</v>
      </c>
      <c r="DD9" s="500">
        <f>'Bioenergetics (2)'!DX11</f>
        <v>0</v>
      </c>
      <c r="DE9" s="500">
        <f>'Bioenergetics (2)'!DY11</f>
        <v>0</v>
      </c>
      <c r="DF9" s="500">
        <f>'Bioenergetics (2)'!DZ11</f>
        <v>0</v>
      </c>
      <c r="DG9" s="500">
        <f>'Bioenergetics (2)'!EA11</f>
        <v>0</v>
      </c>
      <c r="DH9" s="500">
        <f>'Bioenergetics (2)'!EB11</f>
        <v>0</v>
      </c>
      <c r="DI9" s="500">
        <f>'Bioenergetics (2)'!EC11</f>
        <v>0</v>
      </c>
      <c r="DJ9" s="500">
        <f>'Bioenergetics (2)'!ED11</f>
        <v>0</v>
      </c>
      <c r="DK9" s="500">
        <f>'Bioenergetics (2)'!EE11</f>
        <v>0</v>
      </c>
      <c r="DL9" s="500">
        <f>'Bioenergetics (2)'!EF11</f>
        <v>0</v>
      </c>
      <c r="DM9" s="500">
        <f>'Bioenergetics (2)'!EG11</f>
        <v>0</v>
      </c>
      <c r="DN9" s="500">
        <f>'Bioenergetics (2)'!EH11</f>
        <v>0</v>
      </c>
      <c r="DO9" s="500">
        <f>'Bioenergetics (2)'!EI11</f>
        <v>0</v>
      </c>
      <c r="DP9" s="500">
        <f>'Bioenergetics (2)'!EJ11</f>
        <v>0</v>
      </c>
      <c r="DQ9" s="500">
        <f>'Bioenergetics (2)'!EK11</f>
        <v>0</v>
      </c>
      <c r="DR9" s="500">
        <f>'Bioenergetics (2)'!EL11</f>
        <v>0</v>
      </c>
      <c r="DS9" s="500">
        <f>'Bioenergetics (2)'!EM11</f>
        <v>0</v>
      </c>
      <c r="DT9" s="500">
        <f>'Bioenergetics (2)'!EQ11</f>
        <v>0</v>
      </c>
      <c r="DU9" s="500">
        <f>'Bioenergetics (2)'!ER11</f>
        <v>0</v>
      </c>
      <c r="DV9" s="500">
        <f>'Bioenergetics (2)'!ES11</f>
        <v>0</v>
      </c>
      <c r="DW9" s="500">
        <f>'Bioenergetics (2)'!ET11</f>
        <v>0</v>
      </c>
      <c r="DX9" s="500">
        <f>'Bioenergetics (2)'!EU11</f>
        <v>0</v>
      </c>
      <c r="DY9" s="500">
        <f>'Bioenergetics (2)'!EV11</f>
        <v>0</v>
      </c>
      <c r="DZ9" s="500">
        <f>'Bioenergetics (2)'!EW11</f>
        <v>0</v>
      </c>
      <c r="EA9" s="500">
        <f>'Bioenergetics (2)'!EX11</f>
        <v>-1</v>
      </c>
      <c r="EB9" s="500">
        <f>'Bioenergetics (2)'!EY11</f>
        <v>0</v>
      </c>
      <c r="EC9" s="500">
        <f>'Bioenergetics (2)'!EZ11</f>
        <v>0</v>
      </c>
      <c r="ED9" s="500">
        <f>'Bioenergetics (2)'!FA11</f>
        <v>0</v>
      </c>
      <c r="EE9" s="500">
        <f>'Bioenergetics (2)'!FB11</f>
        <v>0</v>
      </c>
      <c r="EF9" s="500">
        <f>'Bioenergetics (2)'!FC11</f>
        <v>0</v>
      </c>
      <c r="EG9" s="500">
        <f>'Bioenergetics (2)'!FD11</f>
        <v>0</v>
      </c>
      <c r="EH9" s="500">
        <f>'Bioenergetics (2)'!FE11</f>
        <v>0</v>
      </c>
      <c r="EI9" s="500">
        <f>'Bioenergetics (2)'!FF11</f>
        <v>0</v>
      </c>
      <c r="EJ9" s="500">
        <f>'Bioenergetics (2)'!FG11</f>
        <v>0</v>
      </c>
      <c r="EK9" s="500">
        <f>'Bioenergetics (2)'!FH11</f>
        <v>0</v>
      </c>
      <c r="EL9" s="500">
        <f>'Bioenergetics (2)'!FI11</f>
        <v>0</v>
      </c>
      <c r="EM9" s="500">
        <f>'Bioenergetics (2)'!FJ11</f>
        <v>0</v>
      </c>
      <c r="EN9" s="500">
        <f>'Bioenergetics (2)'!FK11</f>
        <v>0</v>
      </c>
      <c r="EO9" s="500">
        <f>'Bioenergetics (2)'!FL11</f>
        <v>0</v>
      </c>
      <c r="EP9" s="500">
        <f>'Bioenergetics (2)'!FM11</f>
        <v>0</v>
      </c>
      <c r="EQ9" s="500">
        <f>'Bioenergetics (2)'!FN11</f>
        <v>0</v>
      </c>
      <c r="ER9" s="500">
        <f>'Bioenergetics (2)'!FO11</f>
        <v>0</v>
      </c>
      <c r="ES9" s="500">
        <f>'Bioenergetics (2)'!FP11</f>
        <v>0</v>
      </c>
      <c r="ET9" s="500">
        <f>'Bioenergetics (2)'!FQ11</f>
        <v>0</v>
      </c>
      <c r="EU9" s="500">
        <f>'Bioenergetics (2)'!FR11</f>
        <v>0</v>
      </c>
      <c r="EV9" s="500">
        <f>'Bioenergetics (2)'!FS11</f>
        <v>0</v>
      </c>
      <c r="EW9" s="500">
        <f>'Bioenergetics (2)'!FT11</f>
        <v>0</v>
      </c>
      <c r="EX9" s="500">
        <f>'Bioenergetics (2)'!FU11</f>
        <v>0</v>
      </c>
      <c r="EY9" s="500">
        <f>'Bioenergetics (2)'!FV11</f>
        <v>0</v>
      </c>
      <c r="EZ9" s="500">
        <f>'Bioenergetics (2)'!FW11</f>
        <v>0</v>
      </c>
      <c r="FA9" s="500">
        <f>'Bioenergetics (2)'!FX11</f>
        <v>0</v>
      </c>
      <c r="FB9" s="500">
        <f>'Bioenergetics (2)'!FY11</f>
        <v>0</v>
      </c>
      <c r="FC9" s="500">
        <f>'Bioenergetics (2)'!FZ11</f>
        <v>0</v>
      </c>
      <c r="FD9" s="500">
        <f>'Bioenergetics (2)'!GA11</f>
        <v>0</v>
      </c>
      <c r="FE9" s="500">
        <f>'Bioenergetics (2)'!GB11</f>
        <v>0</v>
      </c>
      <c r="FF9" s="500">
        <f>'Bioenergetics (2)'!GC11</f>
        <v>0</v>
      </c>
    </row>
    <row r="10" spans="1:172" x14ac:dyDescent="0.35">
      <c r="A10" s="144" t="str">
        <f>'Bioenergetics (2)'!A12</f>
        <v>Ci_Thr</v>
      </c>
      <c r="B10" s="500">
        <f>'Bioenergetics (2)'!V12</f>
        <v>0</v>
      </c>
      <c r="C10" s="500">
        <f>'Bioenergetics (2)'!W12</f>
        <v>-0.10872680797225628</v>
      </c>
      <c r="D10" s="500">
        <f>'Bioenergetics (2)'!X12</f>
        <v>0</v>
      </c>
      <c r="E10" s="500">
        <f>'Bioenergetics (2)'!Y12</f>
        <v>0</v>
      </c>
      <c r="F10" s="500">
        <f>'Bioenergetics (2)'!Z12</f>
        <v>0</v>
      </c>
      <c r="G10" s="500">
        <f>'Bioenergetics (2)'!AA12</f>
        <v>0</v>
      </c>
      <c r="H10" s="500">
        <f>'Bioenergetics (2)'!AB12</f>
        <v>0</v>
      </c>
      <c r="I10" s="500">
        <f>'Bioenergetics (2)'!AC12</f>
        <v>0</v>
      </c>
      <c r="J10" s="500">
        <f>'Bioenergetics (2)'!AD12</f>
        <v>0</v>
      </c>
      <c r="K10" s="500">
        <f>'Bioenergetics (2)'!AE12</f>
        <v>0</v>
      </c>
      <c r="L10" s="500">
        <f>'Bioenergetics (2)'!AF12</f>
        <v>0</v>
      </c>
      <c r="M10" s="500">
        <f>'Bioenergetics (2)'!AG12</f>
        <v>0</v>
      </c>
      <c r="N10" s="500">
        <f>'Bioenergetics (2)'!AH12</f>
        <v>0</v>
      </c>
      <c r="O10" s="500">
        <f>'Bioenergetics (2)'!AI12</f>
        <v>0</v>
      </c>
      <c r="P10" s="500">
        <f>'Bioenergetics (2)'!AJ12</f>
        <v>0</v>
      </c>
      <c r="Q10" s="500">
        <f>'Bioenergetics (2)'!AK12</f>
        <v>0</v>
      </c>
      <c r="R10" s="500">
        <f>'Bioenergetics (2)'!AL12</f>
        <v>0</v>
      </c>
      <c r="S10" s="500">
        <f>'Bioenergetics (2)'!AM12</f>
        <v>0</v>
      </c>
      <c r="T10" s="500">
        <f>'Bioenergetics (2)'!AN12</f>
        <v>0</v>
      </c>
      <c r="U10" s="500">
        <f>'Bioenergetics (2)'!AO12</f>
        <v>0</v>
      </c>
      <c r="V10" s="500">
        <f>'Bioenergetics (2)'!AP12</f>
        <v>0</v>
      </c>
      <c r="W10" s="500">
        <f>'Bioenergetics (2)'!AQ12</f>
        <v>0</v>
      </c>
      <c r="X10" s="500">
        <f>'Bioenergetics (2)'!AR12</f>
        <v>0</v>
      </c>
      <c r="Y10" s="500">
        <f>'Bioenergetics (2)'!AS12</f>
        <v>0</v>
      </c>
      <c r="Z10" s="500">
        <f>'Bioenergetics (2)'!AT12</f>
        <v>0</v>
      </c>
      <c r="AA10" s="500">
        <f>'Bioenergetics (2)'!AU12</f>
        <v>0</v>
      </c>
      <c r="AB10" s="500">
        <f>'Bioenergetics (2)'!AV12</f>
        <v>0</v>
      </c>
      <c r="AC10" s="500">
        <f>'Bioenergetics (2)'!AW12</f>
        <v>0</v>
      </c>
      <c r="AD10" s="500">
        <f>'Bioenergetics (2)'!AX12</f>
        <v>0</v>
      </c>
      <c r="AE10" s="500">
        <f>'Bioenergetics (2)'!AY12</f>
        <v>0</v>
      </c>
      <c r="AF10" s="500">
        <f>'Bioenergetics (2)'!AZ12</f>
        <v>0</v>
      </c>
      <c r="AG10" s="500">
        <f>'Bioenergetics (2)'!BA12</f>
        <v>0</v>
      </c>
      <c r="AH10" s="500">
        <f>'Bioenergetics (2)'!BB12</f>
        <v>0</v>
      </c>
      <c r="AI10" s="500">
        <f>'Bioenergetics (2)'!BC12</f>
        <v>0</v>
      </c>
      <c r="AJ10" s="500">
        <f>'Bioenergetics (2)'!BD12</f>
        <v>0</v>
      </c>
      <c r="AK10" s="500">
        <f>'Bioenergetics (2)'!BE12</f>
        <v>0</v>
      </c>
      <c r="AL10" s="500">
        <f>'Bioenergetics (2)'!BF12</f>
        <v>0</v>
      </c>
      <c r="AM10" s="500">
        <f>'Bioenergetics (2)'!BG12</f>
        <v>0</v>
      </c>
      <c r="AN10" s="500">
        <f>'Bioenergetics (2)'!BH12</f>
        <v>0</v>
      </c>
      <c r="AO10" s="500">
        <f>'Bioenergetics (2)'!BI12</f>
        <v>0</v>
      </c>
      <c r="AP10" s="500">
        <f>'Bioenergetics (2)'!BJ12</f>
        <v>0</v>
      </c>
      <c r="AQ10" s="500">
        <f>'Bioenergetics (2)'!BK12</f>
        <v>0</v>
      </c>
      <c r="AR10" s="500">
        <f>'Bioenergetics (2)'!BL12</f>
        <v>0</v>
      </c>
      <c r="AS10" s="500">
        <f>'Bioenergetics (2)'!BM12</f>
        <v>0</v>
      </c>
      <c r="AT10" s="500">
        <f>'Bioenergetics (2)'!BN12</f>
        <v>0</v>
      </c>
      <c r="AU10" s="500">
        <f>'Bioenergetics (2)'!BO12</f>
        <v>0</v>
      </c>
      <c r="AV10" s="500">
        <f>'Bioenergetics (2)'!BP12</f>
        <v>0</v>
      </c>
      <c r="AW10" s="500">
        <f>'Bioenergetics (2)'!BQ12</f>
        <v>0</v>
      </c>
      <c r="AX10" s="500">
        <f>'Bioenergetics (2)'!BR12</f>
        <v>0</v>
      </c>
      <c r="AY10" s="500">
        <f>'Bioenergetics (2)'!BS12</f>
        <v>0</v>
      </c>
      <c r="AZ10" s="500">
        <f>'Bioenergetics (2)'!BT12</f>
        <v>0</v>
      </c>
      <c r="BA10" s="500">
        <f>'Bioenergetics (2)'!BU12</f>
        <v>0</v>
      </c>
      <c r="BB10" s="500">
        <f>'Bioenergetics (2)'!BV12</f>
        <v>0</v>
      </c>
      <c r="BC10" s="500">
        <f>'Bioenergetics (2)'!BW12</f>
        <v>0</v>
      </c>
      <c r="BD10" s="500">
        <f>'Bioenergetics (2)'!BX12</f>
        <v>0</v>
      </c>
      <c r="BE10" s="500">
        <f>'Bioenergetics (2)'!BY12</f>
        <v>0</v>
      </c>
      <c r="BF10" s="500">
        <f>'Bioenergetics (2)'!BZ12</f>
        <v>-1</v>
      </c>
      <c r="BG10" s="500">
        <f>'Bioenergetics (2)'!CA12</f>
        <v>-1</v>
      </c>
      <c r="BH10" s="500">
        <f>'Bioenergetics (2)'!CB12</f>
        <v>-1</v>
      </c>
      <c r="BI10" s="500">
        <f>'Bioenergetics (2)'!CC12</f>
        <v>-1</v>
      </c>
      <c r="BJ10" s="500">
        <f>'Bioenergetics (2)'!CD12</f>
        <v>-1</v>
      </c>
      <c r="BK10" s="500">
        <f>'Bioenergetics (2)'!CE12</f>
        <v>-1</v>
      </c>
      <c r="BL10" s="500">
        <f>'Bioenergetics (2)'!CF12</f>
        <v>-9.9999999999999998E-13</v>
      </c>
      <c r="BM10" s="500">
        <f>'Bioenergetics (2)'!CG12</f>
        <v>0</v>
      </c>
      <c r="BN10" s="500">
        <f>'Bioenergetics (2)'!CH12</f>
        <v>0</v>
      </c>
      <c r="BO10" s="500">
        <f>'Bioenergetics (2)'!CI12</f>
        <v>0</v>
      </c>
      <c r="BP10" s="500">
        <f>'Bioenergetics (2)'!CJ12</f>
        <v>0</v>
      </c>
      <c r="BQ10" s="500">
        <f>'Bioenergetics (2)'!CK12</f>
        <v>0</v>
      </c>
      <c r="BR10" s="500">
        <f>'Bioenergetics (2)'!CL12</f>
        <v>0</v>
      </c>
      <c r="BS10" s="500">
        <f>'Bioenergetics (2)'!CM12</f>
        <v>0</v>
      </c>
      <c r="BT10" s="500">
        <f>'Bioenergetics (2)'!CN12</f>
        <v>0</v>
      </c>
      <c r="BU10" s="500">
        <f>'Bioenergetics (2)'!CO12</f>
        <v>0</v>
      </c>
      <c r="BV10" s="500">
        <f>'Bioenergetics (2)'!CP12</f>
        <v>0</v>
      </c>
      <c r="BW10" s="500">
        <f>'Bioenergetics (2)'!CQ12</f>
        <v>0</v>
      </c>
      <c r="BX10" s="500">
        <f>'Bioenergetics (2)'!CR12</f>
        <v>0</v>
      </c>
      <c r="BY10" s="500">
        <f>'Bioenergetics (2)'!CS12</f>
        <v>0</v>
      </c>
      <c r="BZ10" s="500">
        <f>'Bioenergetics (2)'!CT12</f>
        <v>0</v>
      </c>
      <c r="CA10" s="500">
        <f>'Bioenergetics (2)'!CU12</f>
        <v>0</v>
      </c>
      <c r="CB10" s="500">
        <f>'Bioenergetics (2)'!CV12</f>
        <v>0</v>
      </c>
      <c r="CC10" s="500">
        <f>'Bioenergetics (2)'!CW12</f>
        <v>0</v>
      </c>
      <c r="CD10" s="500">
        <f>'Bioenergetics (2)'!CX12</f>
        <v>0</v>
      </c>
      <c r="CE10" s="500">
        <f>'Bioenergetics (2)'!CY12</f>
        <v>0</v>
      </c>
      <c r="CF10" s="500">
        <f>'Bioenergetics (2)'!CZ12</f>
        <v>0</v>
      </c>
      <c r="CG10" s="500">
        <f>'Bioenergetics (2)'!DA12</f>
        <v>0</v>
      </c>
      <c r="CH10" s="500">
        <f>'Bioenergetics (2)'!DB12</f>
        <v>0</v>
      </c>
      <c r="CI10" s="500">
        <f>'Bioenergetics (2)'!DC12</f>
        <v>0</v>
      </c>
      <c r="CJ10" s="500">
        <f>'Bioenergetics (2)'!DD12</f>
        <v>0</v>
      </c>
      <c r="CK10" s="500">
        <f>'Bioenergetics (2)'!DE12</f>
        <v>0</v>
      </c>
      <c r="CL10" s="500">
        <f>'Bioenergetics (2)'!DF12</f>
        <v>0</v>
      </c>
      <c r="CM10" s="500">
        <f>'Bioenergetics (2)'!DG12</f>
        <v>0</v>
      </c>
      <c r="CN10" s="500">
        <f>'Bioenergetics (2)'!DH12</f>
        <v>0</v>
      </c>
      <c r="CO10" s="500">
        <f>'Bioenergetics (2)'!DI12</f>
        <v>0</v>
      </c>
      <c r="CP10" s="500">
        <f>'Bioenergetics (2)'!DJ12</f>
        <v>0</v>
      </c>
      <c r="CQ10" s="500">
        <f>'Bioenergetics (2)'!DK12</f>
        <v>0</v>
      </c>
      <c r="CR10" s="500">
        <f>'Bioenergetics (2)'!DL12</f>
        <v>0</v>
      </c>
      <c r="CS10" s="500">
        <f>'Bioenergetics (2)'!DM12</f>
        <v>0</v>
      </c>
      <c r="CT10" s="500">
        <f>'Bioenergetics (2)'!DN12</f>
        <v>0</v>
      </c>
      <c r="CU10" s="500">
        <f>'Bioenergetics (2)'!DO12</f>
        <v>0</v>
      </c>
      <c r="CV10" s="500">
        <f>'Bioenergetics (2)'!DP12</f>
        <v>0</v>
      </c>
      <c r="CW10" s="500">
        <f>'Bioenergetics (2)'!DQ12</f>
        <v>0</v>
      </c>
      <c r="CX10" s="500">
        <f>'Bioenergetics (2)'!DR12</f>
        <v>0</v>
      </c>
      <c r="CY10" s="500">
        <f>'Bioenergetics (2)'!DS12</f>
        <v>0</v>
      </c>
      <c r="CZ10" s="500">
        <f>'Bioenergetics (2)'!DT12</f>
        <v>0</v>
      </c>
      <c r="DA10" s="500">
        <f>'Bioenergetics (2)'!DU12</f>
        <v>0</v>
      </c>
      <c r="DB10" s="500">
        <f>'Bioenergetics (2)'!DV12</f>
        <v>0</v>
      </c>
      <c r="DC10" s="500">
        <f>'Bioenergetics (2)'!DW12</f>
        <v>0</v>
      </c>
      <c r="DD10" s="500">
        <f>'Bioenergetics (2)'!DX12</f>
        <v>0</v>
      </c>
      <c r="DE10" s="500">
        <f>'Bioenergetics (2)'!DY12</f>
        <v>0</v>
      </c>
      <c r="DF10" s="500">
        <f>'Bioenergetics (2)'!DZ12</f>
        <v>0</v>
      </c>
      <c r="DG10" s="500">
        <f>'Bioenergetics (2)'!EA12</f>
        <v>0</v>
      </c>
      <c r="DH10" s="500">
        <f>'Bioenergetics (2)'!EB12</f>
        <v>0</v>
      </c>
      <c r="DI10" s="500">
        <f>'Bioenergetics (2)'!EC12</f>
        <v>0</v>
      </c>
      <c r="DJ10" s="500">
        <f>'Bioenergetics (2)'!ED12</f>
        <v>0</v>
      </c>
      <c r="DK10" s="500">
        <f>'Bioenergetics (2)'!EE12</f>
        <v>0</v>
      </c>
      <c r="DL10" s="500">
        <f>'Bioenergetics (2)'!EF12</f>
        <v>0</v>
      </c>
      <c r="DM10" s="500">
        <f>'Bioenergetics (2)'!EG12</f>
        <v>0</v>
      </c>
      <c r="DN10" s="500">
        <f>'Bioenergetics (2)'!EH12</f>
        <v>0</v>
      </c>
      <c r="DO10" s="500">
        <f>'Bioenergetics (2)'!EI12</f>
        <v>0</v>
      </c>
      <c r="DP10" s="500">
        <f>'Bioenergetics (2)'!EJ12</f>
        <v>0</v>
      </c>
      <c r="DQ10" s="500">
        <f>'Bioenergetics (2)'!EK12</f>
        <v>0</v>
      </c>
      <c r="DR10" s="500">
        <f>'Bioenergetics (2)'!EL12</f>
        <v>0</v>
      </c>
      <c r="DS10" s="500">
        <f>'Bioenergetics (2)'!EM12</f>
        <v>0</v>
      </c>
      <c r="DT10" s="500">
        <f>'Bioenergetics (2)'!EQ12</f>
        <v>0</v>
      </c>
      <c r="DU10" s="500">
        <f>'Bioenergetics (2)'!ER12</f>
        <v>0</v>
      </c>
      <c r="DV10" s="500">
        <f>'Bioenergetics (2)'!ES12</f>
        <v>0</v>
      </c>
      <c r="DW10" s="500">
        <f>'Bioenergetics (2)'!ET12</f>
        <v>0</v>
      </c>
      <c r="DX10" s="500">
        <f>'Bioenergetics (2)'!EU12</f>
        <v>0</v>
      </c>
      <c r="DY10" s="500">
        <f>'Bioenergetics (2)'!EV12</f>
        <v>0</v>
      </c>
      <c r="DZ10" s="500">
        <f>'Bioenergetics (2)'!EW12</f>
        <v>0</v>
      </c>
      <c r="EA10" s="500">
        <f>'Bioenergetics (2)'!EX12</f>
        <v>0</v>
      </c>
      <c r="EB10" s="500">
        <f>'Bioenergetics (2)'!EY12</f>
        <v>-1</v>
      </c>
      <c r="EC10" s="500">
        <f>'Bioenergetics (2)'!EZ12</f>
        <v>0</v>
      </c>
      <c r="ED10" s="500">
        <f>'Bioenergetics (2)'!FA12</f>
        <v>0</v>
      </c>
      <c r="EE10" s="500">
        <f>'Bioenergetics (2)'!FB12</f>
        <v>0</v>
      </c>
      <c r="EF10" s="500">
        <f>'Bioenergetics (2)'!FC12</f>
        <v>0</v>
      </c>
      <c r="EG10" s="500">
        <f>'Bioenergetics (2)'!FD12</f>
        <v>0</v>
      </c>
      <c r="EH10" s="500">
        <f>'Bioenergetics (2)'!FE12</f>
        <v>0</v>
      </c>
      <c r="EI10" s="500">
        <f>'Bioenergetics (2)'!FF12</f>
        <v>0</v>
      </c>
      <c r="EJ10" s="500">
        <f>'Bioenergetics (2)'!FG12</f>
        <v>0</v>
      </c>
      <c r="EK10" s="500">
        <f>'Bioenergetics (2)'!FH12</f>
        <v>0</v>
      </c>
      <c r="EL10" s="500">
        <f>'Bioenergetics (2)'!FI12</f>
        <v>0</v>
      </c>
      <c r="EM10" s="500">
        <f>'Bioenergetics (2)'!FJ12</f>
        <v>0</v>
      </c>
      <c r="EN10" s="500">
        <f>'Bioenergetics (2)'!FK12</f>
        <v>0</v>
      </c>
      <c r="EO10" s="500">
        <f>'Bioenergetics (2)'!FL12</f>
        <v>0</v>
      </c>
      <c r="EP10" s="500">
        <f>'Bioenergetics (2)'!FM12</f>
        <v>0</v>
      </c>
      <c r="EQ10" s="500">
        <f>'Bioenergetics (2)'!FN12</f>
        <v>0</v>
      </c>
      <c r="ER10" s="500">
        <f>'Bioenergetics (2)'!FO12</f>
        <v>0</v>
      </c>
      <c r="ES10" s="500">
        <f>'Bioenergetics (2)'!FP12</f>
        <v>0</v>
      </c>
      <c r="ET10" s="500">
        <f>'Bioenergetics (2)'!FQ12</f>
        <v>0</v>
      </c>
      <c r="EU10" s="500">
        <f>'Bioenergetics (2)'!FR12</f>
        <v>0</v>
      </c>
      <c r="EV10" s="500">
        <f>'Bioenergetics (2)'!FS12</f>
        <v>0</v>
      </c>
      <c r="EW10" s="500">
        <f>'Bioenergetics (2)'!FT12</f>
        <v>0</v>
      </c>
      <c r="EX10" s="500">
        <f>'Bioenergetics (2)'!FU12</f>
        <v>0</v>
      </c>
      <c r="EY10" s="500">
        <f>'Bioenergetics (2)'!FV12</f>
        <v>0</v>
      </c>
      <c r="EZ10" s="500">
        <f>'Bioenergetics (2)'!FW12</f>
        <v>0</v>
      </c>
      <c r="FA10" s="500">
        <f>'Bioenergetics (2)'!FX12</f>
        <v>0</v>
      </c>
      <c r="FB10" s="500">
        <f>'Bioenergetics (2)'!FY12</f>
        <v>0</v>
      </c>
      <c r="FC10" s="500">
        <f>'Bioenergetics (2)'!FZ12</f>
        <v>0</v>
      </c>
      <c r="FD10" s="500">
        <f>'Bioenergetics (2)'!GA12</f>
        <v>0</v>
      </c>
      <c r="FE10" s="500">
        <f>'Bioenergetics (2)'!GB12</f>
        <v>0</v>
      </c>
      <c r="FF10" s="500">
        <f>'Bioenergetics (2)'!GC12</f>
        <v>0</v>
      </c>
    </row>
    <row r="11" spans="1:172" x14ac:dyDescent="0.35">
      <c r="A11" s="144" t="str">
        <f>'Bioenergetics (2)'!A13</f>
        <v>Ci_Cys</v>
      </c>
      <c r="B11" s="500">
        <f>'Bioenergetics (2)'!V13</f>
        <v>0</v>
      </c>
      <c r="C11" s="500">
        <f>'Bioenergetics (2)'!W13</f>
        <v>-4.1032531424930019E-2</v>
      </c>
      <c r="D11" s="500">
        <f>'Bioenergetics (2)'!X13</f>
        <v>0</v>
      </c>
      <c r="E11" s="500">
        <f>'Bioenergetics (2)'!Y13</f>
        <v>0</v>
      </c>
      <c r="F11" s="500">
        <f>'Bioenergetics (2)'!Z13</f>
        <v>0</v>
      </c>
      <c r="G11" s="500">
        <f>'Bioenergetics (2)'!AA13</f>
        <v>0</v>
      </c>
      <c r="H11" s="500">
        <f>'Bioenergetics (2)'!AB13</f>
        <v>0</v>
      </c>
      <c r="I11" s="500">
        <f>'Bioenergetics (2)'!AC13</f>
        <v>0</v>
      </c>
      <c r="J11" s="500">
        <f>'Bioenergetics (2)'!AD13</f>
        <v>0</v>
      </c>
      <c r="K11" s="500">
        <f>'Bioenergetics (2)'!AE13</f>
        <v>0</v>
      </c>
      <c r="L11" s="500">
        <f>'Bioenergetics (2)'!AF13</f>
        <v>0</v>
      </c>
      <c r="M11" s="500">
        <f>'Bioenergetics (2)'!AG13</f>
        <v>0</v>
      </c>
      <c r="N11" s="500">
        <f>'Bioenergetics (2)'!AH13</f>
        <v>0</v>
      </c>
      <c r="O11" s="500">
        <f>'Bioenergetics (2)'!AI13</f>
        <v>0</v>
      </c>
      <c r="P11" s="500">
        <f>'Bioenergetics (2)'!AJ13</f>
        <v>0</v>
      </c>
      <c r="Q11" s="500">
        <f>'Bioenergetics (2)'!AK13</f>
        <v>0</v>
      </c>
      <c r="R11" s="500">
        <f>'Bioenergetics (2)'!AL13</f>
        <v>0</v>
      </c>
      <c r="S11" s="500">
        <f>'Bioenergetics (2)'!AM13</f>
        <v>0</v>
      </c>
      <c r="T11" s="500">
        <f>'Bioenergetics (2)'!AN13</f>
        <v>0</v>
      </c>
      <c r="U11" s="500">
        <f>'Bioenergetics (2)'!AO13</f>
        <v>0</v>
      </c>
      <c r="V11" s="500">
        <f>'Bioenergetics (2)'!AP13</f>
        <v>0</v>
      </c>
      <c r="W11" s="500">
        <f>'Bioenergetics (2)'!AQ13</f>
        <v>0</v>
      </c>
      <c r="X11" s="500">
        <f>'Bioenergetics (2)'!AR13</f>
        <v>0</v>
      </c>
      <c r="Y11" s="500">
        <f>'Bioenergetics (2)'!AS13</f>
        <v>0</v>
      </c>
      <c r="Z11" s="500">
        <f>'Bioenergetics (2)'!AT13</f>
        <v>0</v>
      </c>
      <c r="AA11" s="500">
        <f>'Bioenergetics (2)'!AU13</f>
        <v>0</v>
      </c>
      <c r="AB11" s="500">
        <f>'Bioenergetics (2)'!AV13</f>
        <v>0</v>
      </c>
      <c r="AC11" s="500">
        <f>'Bioenergetics (2)'!AW13</f>
        <v>0</v>
      </c>
      <c r="AD11" s="500">
        <f>'Bioenergetics (2)'!AX13</f>
        <v>0</v>
      </c>
      <c r="AE11" s="500">
        <f>'Bioenergetics (2)'!AY13</f>
        <v>0</v>
      </c>
      <c r="AF11" s="500">
        <f>'Bioenergetics (2)'!AZ13</f>
        <v>0</v>
      </c>
      <c r="AG11" s="500">
        <f>'Bioenergetics (2)'!BA13</f>
        <v>0</v>
      </c>
      <c r="AH11" s="500">
        <f>'Bioenergetics (2)'!BB13</f>
        <v>0</v>
      </c>
      <c r="AI11" s="500">
        <f>'Bioenergetics (2)'!BC13</f>
        <v>0</v>
      </c>
      <c r="AJ11" s="500">
        <f>'Bioenergetics (2)'!BD13</f>
        <v>0</v>
      </c>
      <c r="AK11" s="500">
        <f>'Bioenergetics (2)'!BE13</f>
        <v>0</v>
      </c>
      <c r="AL11" s="500">
        <f>'Bioenergetics (2)'!BF13</f>
        <v>0</v>
      </c>
      <c r="AM11" s="500">
        <f>'Bioenergetics (2)'!BG13</f>
        <v>0</v>
      </c>
      <c r="AN11" s="500">
        <f>'Bioenergetics (2)'!BH13</f>
        <v>0</v>
      </c>
      <c r="AO11" s="500">
        <f>'Bioenergetics (2)'!BI13</f>
        <v>0</v>
      </c>
      <c r="AP11" s="500">
        <f>'Bioenergetics (2)'!BJ13</f>
        <v>0</v>
      </c>
      <c r="AQ11" s="500">
        <f>'Bioenergetics (2)'!BK13</f>
        <v>0</v>
      </c>
      <c r="AR11" s="500">
        <f>'Bioenergetics (2)'!BL13</f>
        <v>0</v>
      </c>
      <c r="AS11" s="500">
        <f>'Bioenergetics (2)'!BM13</f>
        <v>0</v>
      </c>
      <c r="AT11" s="500">
        <f>'Bioenergetics (2)'!BN13</f>
        <v>0</v>
      </c>
      <c r="AU11" s="500">
        <f>'Bioenergetics (2)'!BO13</f>
        <v>0</v>
      </c>
      <c r="AV11" s="500">
        <f>'Bioenergetics (2)'!BP13</f>
        <v>0</v>
      </c>
      <c r="AW11" s="500">
        <f>'Bioenergetics (2)'!BQ13</f>
        <v>0</v>
      </c>
      <c r="AX11" s="500">
        <f>'Bioenergetics (2)'!BR13</f>
        <v>0</v>
      </c>
      <c r="AY11" s="500">
        <f>'Bioenergetics (2)'!BS13</f>
        <v>0</v>
      </c>
      <c r="AZ11" s="500">
        <f>'Bioenergetics (2)'!BT13</f>
        <v>0</v>
      </c>
      <c r="BA11" s="500">
        <f>'Bioenergetics (2)'!BU13</f>
        <v>0</v>
      </c>
      <c r="BB11" s="500">
        <f>'Bioenergetics (2)'!BV13</f>
        <v>0</v>
      </c>
      <c r="BC11" s="500">
        <f>'Bioenergetics (2)'!BW13</f>
        <v>0</v>
      </c>
      <c r="BD11" s="500">
        <f>'Bioenergetics (2)'!BX13</f>
        <v>0</v>
      </c>
      <c r="BE11" s="500">
        <f>'Bioenergetics (2)'!BY13</f>
        <v>0</v>
      </c>
      <c r="BF11" s="500">
        <f>'Bioenergetics (2)'!BZ13</f>
        <v>0</v>
      </c>
      <c r="BG11" s="500">
        <f>'Bioenergetics (2)'!CA13</f>
        <v>0</v>
      </c>
      <c r="BH11" s="500">
        <f>'Bioenergetics (2)'!CB13</f>
        <v>0</v>
      </c>
      <c r="BI11" s="500">
        <f>'Bioenergetics (2)'!CC13</f>
        <v>0</v>
      </c>
      <c r="BJ11" s="500">
        <f>'Bioenergetics (2)'!CD13</f>
        <v>0</v>
      </c>
      <c r="BK11" s="500">
        <f>'Bioenergetics (2)'!CE13</f>
        <v>0</v>
      </c>
      <c r="BL11" s="500">
        <f>'Bioenergetics (2)'!CF13</f>
        <v>0</v>
      </c>
      <c r="BM11" s="500">
        <f>'Bioenergetics (2)'!CG13</f>
        <v>-1</v>
      </c>
      <c r="BN11" s="500">
        <f>'Bioenergetics (2)'!CH13</f>
        <v>-1</v>
      </c>
      <c r="BO11" s="500">
        <f>'Bioenergetics (2)'!CI13</f>
        <v>-1</v>
      </c>
      <c r="BP11" s="500">
        <f>'Bioenergetics (2)'!CJ13</f>
        <v>-1</v>
      </c>
      <c r="BQ11" s="500">
        <f>'Bioenergetics (2)'!CK13</f>
        <v>-1</v>
      </c>
      <c r="BR11" s="500">
        <f>'Bioenergetics (2)'!CL13</f>
        <v>-1</v>
      </c>
      <c r="BS11" s="500">
        <f>'Bioenergetics (2)'!CM13</f>
        <v>-1</v>
      </c>
      <c r="BT11" s="500">
        <f>'Bioenergetics (2)'!CN13</f>
        <v>-1</v>
      </c>
      <c r="BU11" s="500">
        <f>'Bioenergetics (2)'!CO13</f>
        <v>-1</v>
      </c>
      <c r="BV11" s="500">
        <f>'Bioenergetics (2)'!CP13</f>
        <v>-9.9999999999999998E-13</v>
      </c>
      <c r="BW11" s="500">
        <f>'Bioenergetics (2)'!CQ13</f>
        <v>0</v>
      </c>
      <c r="BX11" s="500">
        <f>'Bioenergetics (2)'!CR13</f>
        <v>0</v>
      </c>
      <c r="BY11" s="500">
        <f>'Bioenergetics (2)'!CS13</f>
        <v>0</v>
      </c>
      <c r="BZ11" s="500">
        <f>'Bioenergetics (2)'!CT13</f>
        <v>0</v>
      </c>
      <c r="CA11" s="500">
        <f>'Bioenergetics (2)'!CU13</f>
        <v>0</v>
      </c>
      <c r="CB11" s="500">
        <f>'Bioenergetics (2)'!CV13</f>
        <v>0</v>
      </c>
      <c r="CC11" s="500">
        <f>'Bioenergetics (2)'!CW13</f>
        <v>0</v>
      </c>
      <c r="CD11" s="500">
        <f>'Bioenergetics (2)'!CX13</f>
        <v>0</v>
      </c>
      <c r="CE11" s="500">
        <f>'Bioenergetics (2)'!CY13</f>
        <v>0</v>
      </c>
      <c r="CF11" s="500">
        <f>'Bioenergetics (2)'!CZ13</f>
        <v>0</v>
      </c>
      <c r="CG11" s="500">
        <f>'Bioenergetics (2)'!DA13</f>
        <v>0</v>
      </c>
      <c r="CH11" s="500">
        <f>'Bioenergetics (2)'!DB13</f>
        <v>0</v>
      </c>
      <c r="CI11" s="500">
        <f>'Bioenergetics (2)'!DC13</f>
        <v>0</v>
      </c>
      <c r="CJ11" s="500">
        <f>'Bioenergetics (2)'!DD13</f>
        <v>0</v>
      </c>
      <c r="CK11" s="500">
        <f>'Bioenergetics (2)'!DE13</f>
        <v>0</v>
      </c>
      <c r="CL11" s="500">
        <f>'Bioenergetics (2)'!DF13</f>
        <v>0</v>
      </c>
      <c r="CM11" s="500">
        <f>'Bioenergetics (2)'!DG13</f>
        <v>0</v>
      </c>
      <c r="CN11" s="500">
        <f>'Bioenergetics (2)'!DH13</f>
        <v>0</v>
      </c>
      <c r="CO11" s="500">
        <f>'Bioenergetics (2)'!DI13</f>
        <v>0</v>
      </c>
      <c r="CP11" s="500">
        <f>'Bioenergetics (2)'!DJ13</f>
        <v>0</v>
      </c>
      <c r="CQ11" s="500">
        <f>'Bioenergetics (2)'!DK13</f>
        <v>0</v>
      </c>
      <c r="CR11" s="500">
        <f>'Bioenergetics (2)'!DL13</f>
        <v>0</v>
      </c>
      <c r="CS11" s="500">
        <f>'Bioenergetics (2)'!DM13</f>
        <v>0</v>
      </c>
      <c r="CT11" s="500">
        <f>'Bioenergetics (2)'!DN13</f>
        <v>0</v>
      </c>
      <c r="CU11" s="500">
        <f>'Bioenergetics (2)'!DO13</f>
        <v>0</v>
      </c>
      <c r="CV11" s="500">
        <f>'Bioenergetics (2)'!DP13</f>
        <v>0</v>
      </c>
      <c r="CW11" s="500">
        <f>'Bioenergetics (2)'!DQ13</f>
        <v>0</v>
      </c>
      <c r="CX11" s="500">
        <f>'Bioenergetics (2)'!DR13</f>
        <v>0</v>
      </c>
      <c r="CY11" s="500">
        <f>'Bioenergetics (2)'!DS13</f>
        <v>0</v>
      </c>
      <c r="CZ11" s="500">
        <f>'Bioenergetics (2)'!DT13</f>
        <v>0</v>
      </c>
      <c r="DA11" s="500">
        <f>'Bioenergetics (2)'!DU13</f>
        <v>0</v>
      </c>
      <c r="DB11" s="500">
        <f>'Bioenergetics (2)'!DV13</f>
        <v>0</v>
      </c>
      <c r="DC11" s="500">
        <f>'Bioenergetics (2)'!DW13</f>
        <v>0</v>
      </c>
      <c r="DD11" s="500">
        <f>'Bioenergetics (2)'!DX13</f>
        <v>0</v>
      </c>
      <c r="DE11" s="500">
        <f>'Bioenergetics (2)'!DY13</f>
        <v>0</v>
      </c>
      <c r="DF11" s="500">
        <f>'Bioenergetics (2)'!DZ13</f>
        <v>0</v>
      </c>
      <c r="DG11" s="500">
        <f>'Bioenergetics (2)'!EA13</f>
        <v>0</v>
      </c>
      <c r="DH11" s="500">
        <f>'Bioenergetics (2)'!EB13</f>
        <v>0</v>
      </c>
      <c r="DI11" s="500">
        <f>'Bioenergetics (2)'!EC13</f>
        <v>0</v>
      </c>
      <c r="DJ11" s="500">
        <f>'Bioenergetics (2)'!ED13</f>
        <v>0</v>
      </c>
      <c r="DK11" s="500">
        <f>'Bioenergetics (2)'!EE13</f>
        <v>0</v>
      </c>
      <c r="DL11" s="500">
        <f>'Bioenergetics (2)'!EF13</f>
        <v>0</v>
      </c>
      <c r="DM11" s="500">
        <f>'Bioenergetics (2)'!EG13</f>
        <v>0</v>
      </c>
      <c r="DN11" s="500">
        <f>'Bioenergetics (2)'!EH13</f>
        <v>0</v>
      </c>
      <c r="DO11" s="500">
        <f>'Bioenergetics (2)'!EI13</f>
        <v>0</v>
      </c>
      <c r="DP11" s="500">
        <f>'Bioenergetics (2)'!EJ13</f>
        <v>0</v>
      </c>
      <c r="DQ11" s="500">
        <f>'Bioenergetics (2)'!EK13</f>
        <v>0</v>
      </c>
      <c r="DR11" s="500">
        <f>'Bioenergetics (2)'!EL13</f>
        <v>0</v>
      </c>
      <c r="DS11" s="500">
        <f>'Bioenergetics (2)'!EM13</f>
        <v>0</v>
      </c>
      <c r="DT11" s="500">
        <f>'Bioenergetics (2)'!EQ13</f>
        <v>0</v>
      </c>
      <c r="DU11" s="500">
        <f>'Bioenergetics (2)'!ER13</f>
        <v>0</v>
      </c>
      <c r="DV11" s="500">
        <f>'Bioenergetics (2)'!ES13</f>
        <v>0</v>
      </c>
      <c r="DW11" s="500">
        <f>'Bioenergetics (2)'!ET13</f>
        <v>0</v>
      </c>
      <c r="DX11" s="500">
        <f>'Bioenergetics (2)'!EU13</f>
        <v>0</v>
      </c>
      <c r="DY11" s="500">
        <f>'Bioenergetics (2)'!EV13</f>
        <v>0</v>
      </c>
      <c r="DZ11" s="500">
        <f>'Bioenergetics (2)'!EW13</f>
        <v>0</v>
      </c>
      <c r="EA11" s="500">
        <f>'Bioenergetics (2)'!EX13</f>
        <v>0</v>
      </c>
      <c r="EB11" s="500">
        <f>'Bioenergetics (2)'!EY13</f>
        <v>0</v>
      </c>
      <c r="EC11" s="500">
        <f>'Bioenergetics (2)'!EZ13</f>
        <v>-1</v>
      </c>
      <c r="ED11" s="500">
        <f>'Bioenergetics (2)'!FA13</f>
        <v>0</v>
      </c>
      <c r="EE11" s="500">
        <f>'Bioenergetics (2)'!FB13</f>
        <v>0</v>
      </c>
      <c r="EF11" s="500">
        <f>'Bioenergetics (2)'!FC13</f>
        <v>0</v>
      </c>
      <c r="EG11" s="500">
        <f>'Bioenergetics (2)'!FD13</f>
        <v>0</v>
      </c>
      <c r="EH11" s="500">
        <f>'Bioenergetics (2)'!FE13</f>
        <v>0</v>
      </c>
      <c r="EI11" s="500">
        <f>'Bioenergetics (2)'!FF13</f>
        <v>0</v>
      </c>
      <c r="EJ11" s="500">
        <f>'Bioenergetics (2)'!FG13</f>
        <v>0</v>
      </c>
      <c r="EK11" s="500">
        <f>'Bioenergetics (2)'!FH13</f>
        <v>0</v>
      </c>
      <c r="EL11" s="500">
        <f>'Bioenergetics (2)'!FI13</f>
        <v>0</v>
      </c>
      <c r="EM11" s="500">
        <f>'Bioenergetics (2)'!FJ13</f>
        <v>0</v>
      </c>
      <c r="EN11" s="500">
        <f>'Bioenergetics (2)'!FK13</f>
        <v>0</v>
      </c>
      <c r="EO11" s="500">
        <f>'Bioenergetics (2)'!FL13</f>
        <v>0</v>
      </c>
      <c r="EP11" s="500">
        <f>'Bioenergetics (2)'!FM13</f>
        <v>0</v>
      </c>
      <c r="EQ11" s="500">
        <f>'Bioenergetics (2)'!FN13</f>
        <v>0</v>
      </c>
      <c r="ER11" s="500">
        <f>'Bioenergetics (2)'!FO13</f>
        <v>0</v>
      </c>
      <c r="ES11" s="500">
        <f>'Bioenergetics (2)'!FP13</f>
        <v>0</v>
      </c>
      <c r="ET11" s="500">
        <f>'Bioenergetics (2)'!FQ13</f>
        <v>0</v>
      </c>
      <c r="EU11" s="500">
        <f>'Bioenergetics (2)'!FR13</f>
        <v>0</v>
      </c>
      <c r="EV11" s="500">
        <f>'Bioenergetics (2)'!FS13</f>
        <v>0</v>
      </c>
      <c r="EW11" s="500">
        <f>'Bioenergetics (2)'!FT13</f>
        <v>0</v>
      </c>
      <c r="EX11" s="500">
        <f>'Bioenergetics (2)'!FU13</f>
        <v>0</v>
      </c>
      <c r="EY11" s="500">
        <f>'Bioenergetics (2)'!FV13</f>
        <v>0</v>
      </c>
      <c r="EZ11" s="500">
        <f>'Bioenergetics (2)'!FW13</f>
        <v>0</v>
      </c>
      <c r="FA11" s="500">
        <f>'Bioenergetics (2)'!FX13</f>
        <v>0</v>
      </c>
      <c r="FB11" s="500">
        <f>'Bioenergetics (2)'!FY13</f>
        <v>0</v>
      </c>
      <c r="FC11" s="500">
        <f>'Bioenergetics (2)'!FZ13</f>
        <v>0</v>
      </c>
      <c r="FD11" s="500">
        <f>'Bioenergetics (2)'!GA13</f>
        <v>0</v>
      </c>
      <c r="FE11" s="500">
        <f>'Bioenergetics (2)'!GB13</f>
        <v>0</v>
      </c>
      <c r="FF11" s="500">
        <f>'Bioenergetics (2)'!GC13</f>
        <v>0</v>
      </c>
    </row>
    <row r="12" spans="1:172" x14ac:dyDescent="0.35">
      <c r="A12" s="144" t="str">
        <f>'Bioenergetics (2)'!A14</f>
        <v>Ci_Gly</v>
      </c>
      <c r="B12" s="500">
        <f>'Bioenergetics (2)'!V14</f>
        <v>0</v>
      </c>
      <c r="C12" s="500">
        <f>'Bioenergetics (2)'!W14</f>
        <v>-0.34404104929336438</v>
      </c>
      <c r="D12" s="500">
        <f>'Bioenergetics (2)'!X14</f>
        <v>0</v>
      </c>
      <c r="E12" s="500">
        <f>'Bioenergetics (2)'!Y14</f>
        <v>0</v>
      </c>
      <c r="F12" s="500">
        <f>'Bioenergetics (2)'!Z14</f>
        <v>0</v>
      </c>
      <c r="G12" s="500">
        <f>'Bioenergetics (2)'!AA14</f>
        <v>0</v>
      </c>
      <c r="H12" s="500">
        <f>'Bioenergetics (2)'!AB14</f>
        <v>0</v>
      </c>
      <c r="I12" s="500">
        <f>'Bioenergetics (2)'!AC14</f>
        <v>0</v>
      </c>
      <c r="J12" s="500">
        <f>'Bioenergetics (2)'!AD14</f>
        <v>0</v>
      </c>
      <c r="K12" s="500">
        <f>'Bioenergetics (2)'!AE14</f>
        <v>0</v>
      </c>
      <c r="L12" s="500">
        <f>'Bioenergetics (2)'!AF14</f>
        <v>0</v>
      </c>
      <c r="M12" s="500">
        <f>'Bioenergetics (2)'!AG14</f>
        <v>0</v>
      </c>
      <c r="N12" s="500">
        <f>'Bioenergetics (2)'!AH14</f>
        <v>0</v>
      </c>
      <c r="O12" s="500">
        <f>'Bioenergetics (2)'!AI14</f>
        <v>0</v>
      </c>
      <c r="P12" s="500">
        <f>'Bioenergetics (2)'!AJ14</f>
        <v>0</v>
      </c>
      <c r="Q12" s="500">
        <f>'Bioenergetics (2)'!AK14</f>
        <v>0</v>
      </c>
      <c r="R12" s="500">
        <f>'Bioenergetics (2)'!AL14</f>
        <v>0</v>
      </c>
      <c r="S12" s="500">
        <f>'Bioenergetics (2)'!AM14</f>
        <v>0</v>
      </c>
      <c r="T12" s="500">
        <f>'Bioenergetics (2)'!AN14</f>
        <v>0</v>
      </c>
      <c r="U12" s="500">
        <f>'Bioenergetics (2)'!AO14</f>
        <v>0</v>
      </c>
      <c r="V12" s="500">
        <f>'Bioenergetics (2)'!AP14</f>
        <v>0</v>
      </c>
      <c r="W12" s="500">
        <f>'Bioenergetics (2)'!AQ14</f>
        <v>0</v>
      </c>
      <c r="X12" s="500">
        <f>'Bioenergetics (2)'!AR14</f>
        <v>0</v>
      </c>
      <c r="Y12" s="500">
        <f>'Bioenergetics (2)'!AS14</f>
        <v>0</v>
      </c>
      <c r="Z12" s="500">
        <f>'Bioenergetics (2)'!AT14</f>
        <v>0</v>
      </c>
      <c r="AA12" s="500">
        <f>'Bioenergetics (2)'!AU14</f>
        <v>0</v>
      </c>
      <c r="AB12" s="500">
        <f>'Bioenergetics (2)'!AV14</f>
        <v>0</v>
      </c>
      <c r="AC12" s="500">
        <f>'Bioenergetics (2)'!AW14</f>
        <v>0</v>
      </c>
      <c r="AD12" s="500">
        <f>'Bioenergetics (2)'!AX14</f>
        <v>0</v>
      </c>
      <c r="AE12" s="500">
        <f>'Bioenergetics (2)'!AY14</f>
        <v>0</v>
      </c>
      <c r="AF12" s="500">
        <f>'Bioenergetics (2)'!AZ14</f>
        <v>0</v>
      </c>
      <c r="AG12" s="500">
        <f>'Bioenergetics (2)'!BA14</f>
        <v>0</v>
      </c>
      <c r="AH12" s="500">
        <f>'Bioenergetics (2)'!BB14</f>
        <v>0</v>
      </c>
      <c r="AI12" s="500">
        <f>'Bioenergetics (2)'!BC14</f>
        <v>0</v>
      </c>
      <c r="AJ12" s="500">
        <f>'Bioenergetics (2)'!BD14</f>
        <v>0</v>
      </c>
      <c r="AK12" s="500">
        <f>'Bioenergetics (2)'!BE14</f>
        <v>0</v>
      </c>
      <c r="AL12" s="500">
        <f>'Bioenergetics (2)'!BF14</f>
        <v>0</v>
      </c>
      <c r="AM12" s="500">
        <f>'Bioenergetics (2)'!BG14</f>
        <v>0</v>
      </c>
      <c r="AN12" s="500">
        <f>'Bioenergetics (2)'!BH14</f>
        <v>0</v>
      </c>
      <c r="AO12" s="500">
        <f>'Bioenergetics (2)'!BI14</f>
        <v>0</v>
      </c>
      <c r="AP12" s="500">
        <f>'Bioenergetics (2)'!BJ14</f>
        <v>0</v>
      </c>
      <c r="AQ12" s="500">
        <f>'Bioenergetics (2)'!BK14</f>
        <v>0</v>
      </c>
      <c r="AR12" s="500">
        <f>'Bioenergetics (2)'!BL14</f>
        <v>0</v>
      </c>
      <c r="AS12" s="500">
        <f>'Bioenergetics (2)'!BM14</f>
        <v>0</v>
      </c>
      <c r="AT12" s="500">
        <f>'Bioenergetics (2)'!BN14</f>
        <v>0</v>
      </c>
      <c r="AU12" s="500">
        <f>'Bioenergetics (2)'!BO14</f>
        <v>0</v>
      </c>
      <c r="AV12" s="500">
        <f>'Bioenergetics (2)'!BP14</f>
        <v>0</v>
      </c>
      <c r="AW12" s="500">
        <f>'Bioenergetics (2)'!BQ14</f>
        <v>0</v>
      </c>
      <c r="AX12" s="500">
        <f>'Bioenergetics (2)'!BR14</f>
        <v>0</v>
      </c>
      <c r="AY12" s="500">
        <f>'Bioenergetics (2)'!BS14</f>
        <v>0</v>
      </c>
      <c r="AZ12" s="500">
        <f>'Bioenergetics (2)'!BT14</f>
        <v>0</v>
      </c>
      <c r="BA12" s="500">
        <f>'Bioenergetics (2)'!BU14</f>
        <v>0</v>
      </c>
      <c r="BB12" s="500">
        <f>'Bioenergetics (2)'!BV14</f>
        <v>0</v>
      </c>
      <c r="BC12" s="500">
        <f>'Bioenergetics (2)'!BW14</f>
        <v>0</v>
      </c>
      <c r="BD12" s="500">
        <f>'Bioenergetics (2)'!BX14</f>
        <v>0</v>
      </c>
      <c r="BE12" s="500">
        <f>'Bioenergetics (2)'!BY14</f>
        <v>0</v>
      </c>
      <c r="BF12" s="500">
        <f>'Bioenergetics (2)'!BZ14</f>
        <v>0</v>
      </c>
      <c r="BG12" s="500">
        <f>'Bioenergetics (2)'!CA14</f>
        <v>0</v>
      </c>
      <c r="BH12" s="500">
        <f>'Bioenergetics (2)'!CB14</f>
        <v>0</v>
      </c>
      <c r="BI12" s="500">
        <f>'Bioenergetics (2)'!CC14</f>
        <v>0</v>
      </c>
      <c r="BJ12" s="500">
        <f>'Bioenergetics (2)'!CD14</f>
        <v>0</v>
      </c>
      <c r="BK12" s="500">
        <f>'Bioenergetics (2)'!CE14</f>
        <v>0</v>
      </c>
      <c r="BL12" s="500">
        <f>'Bioenergetics (2)'!CF14</f>
        <v>0</v>
      </c>
      <c r="BM12" s="500">
        <f>'Bioenergetics (2)'!CG14</f>
        <v>0</v>
      </c>
      <c r="BN12" s="500">
        <f>'Bioenergetics (2)'!CH14</f>
        <v>0</v>
      </c>
      <c r="BO12" s="500">
        <f>'Bioenergetics (2)'!CI14</f>
        <v>0</v>
      </c>
      <c r="BP12" s="500">
        <f>'Bioenergetics (2)'!CJ14</f>
        <v>0</v>
      </c>
      <c r="BQ12" s="500">
        <f>'Bioenergetics (2)'!CK14</f>
        <v>0</v>
      </c>
      <c r="BR12" s="500">
        <f>'Bioenergetics (2)'!CL14</f>
        <v>0</v>
      </c>
      <c r="BS12" s="500">
        <f>'Bioenergetics (2)'!CM14</f>
        <v>0</v>
      </c>
      <c r="BT12" s="500">
        <f>'Bioenergetics (2)'!CN14</f>
        <v>0</v>
      </c>
      <c r="BU12" s="500">
        <f>'Bioenergetics (2)'!CO14</f>
        <v>0</v>
      </c>
      <c r="BV12" s="500">
        <f>'Bioenergetics (2)'!CP14</f>
        <v>0</v>
      </c>
      <c r="BW12" s="500">
        <f>'Bioenergetics (2)'!CQ14</f>
        <v>-1</v>
      </c>
      <c r="BX12" s="500">
        <f>'Bioenergetics (2)'!CR14</f>
        <v>-1</v>
      </c>
      <c r="BY12" s="500">
        <f>'Bioenergetics (2)'!CS14</f>
        <v>-9.9999999999999998E-13</v>
      </c>
      <c r="BZ12" s="500">
        <f>'Bioenergetics (2)'!CT14</f>
        <v>0</v>
      </c>
      <c r="CA12" s="500">
        <f>'Bioenergetics (2)'!CU14</f>
        <v>0</v>
      </c>
      <c r="CB12" s="500">
        <f>'Bioenergetics (2)'!CV14</f>
        <v>0</v>
      </c>
      <c r="CC12" s="500">
        <f>'Bioenergetics (2)'!CW14</f>
        <v>0</v>
      </c>
      <c r="CD12" s="500">
        <f>'Bioenergetics (2)'!CX14</f>
        <v>0</v>
      </c>
      <c r="CE12" s="500">
        <f>'Bioenergetics (2)'!CY14</f>
        <v>0</v>
      </c>
      <c r="CF12" s="500">
        <f>'Bioenergetics (2)'!CZ14</f>
        <v>0</v>
      </c>
      <c r="CG12" s="500">
        <f>'Bioenergetics (2)'!DA14</f>
        <v>0</v>
      </c>
      <c r="CH12" s="500">
        <f>'Bioenergetics (2)'!DB14</f>
        <v>0</v>
      </c>
      <c r="CI12" s="500">
        <f>'Bioenergetics (2)'!DC14</f>
        <v>0</v>
      </c>
      <c r="CJ12" s="500">
        <f>'Bioenergetics (2)'!DD14</f>
        <v>0</v>
      </c>
      <c r="CK12" s="500">
        <f>'Bioenergetics (2)'!DE14</f>
        <v>0</v>
      </c>
      <c r="CL12" s="500">
        <f>'Bioenergetics (2)'!DF14</f>
        <v>0</v>
      </c>
      <c r="CM12" s="500">
        <f>'Bioenergetics (2)'!DG14</f>
        <v>0</v>
      </c>
      <c r="CN12" s="500">
        <f>'Bioenergetics (2)'!DH14</f>
        <v>0</v>
      </c>
      <c r="CO12" s="500">
        <f>'Bioenergetics (2)'!DI14</f>
        <v>0</v>
      </c>
      <c r="CP12" s="500">
        <f>'Bioenergetics (2)'!DJ14</f>
        <v>0</v>
      </c>
      <c r="CQ12" s="500">
        <f>'Bioenergetics (2)'!DK14</f>
        <v>0</v>
      </c>
      <c r="CR12" s="500">
        <f>'Bioenergetics (2)'!DL14</f>
        <v>0</v>
      </c>
      <c r="CS12" s="500">
        <f>'Bioenergetics (2)'!DM14</f>
        <v>0</v>
      </c>
      <c r="CT12" s="500">
        <f>'Bioenergetics (2)'!DN14</f>
        <v>0</v>
      </c>
      <c r="CU12" s="500">
        <f>'Bioenergetics (2)'!DO14</f>
        <v>0</v>
      </c>
      <c r="CV12" s="500">
        <f>'Bioenergetics (2)'!DP14</f>
        <v>0</v>
      </c>
      <c r="CW12" s="500">
        <f>'Bioenergetics (2)'!DQ14</f>
        <v>0</v>
      </c>
      <c r="CX12" s="500">
        <f>'Bioenergetics (2)'!DR14</f>
        <v>0</v>
      </c>
      <c r="CY12" s="500">
        <f>'Bioenergetics (2)'!DS14</f>
        <v>0</v>
      </c>
      <c r="CZ12" s="500">
        <f>'Bioenergetics (2)'!DT14</f>
        <v>0</v>
      </c>
      <c r="DA12" s="500">
        <f>'Bioenergetics (2)'!DU14</f>
        <v>0</v>
      </c>
      <c r="DB12" s="500">
        <f>'Bioenergetics (2)'!DV14</f>
        <v>0</v>
      </c>
      <c r="DC12" s="500">
        <f>'Bioenergetics (2)'!DW14</f>
        <v>0</v>
      </c>
      <c r="DD12" s="500">
        <f>'Bioenergetics (2)'!DX14</f>
        <v>0</v>
      </c>
      <c r="DE12" s="500">
        <f>'Bioenergetics (2)'!DY14</f>
        <v>0</v>
      </c>
      <c r="DF12" s="500">
        <f>'Bioenergetics (2)'!DZ14</f>
        <v>0</v>
      </c>
      <c r="DG12" s="500">
        <f>'Bioenergetics (2)'!EA14</f>
        <v>0</v>
      </c>
      <c r="DH12" s="500">
        <f>'Bioenergetics (2)'!EB14</f>
        <v>0</v>
      </c>
      <c r="DI12" s="500">
        <f>'Bioenergetics (2)'!EC14</f>
        <v>0</v>
      </c>
      <c r="DJ12" s="500">
        <f>'Bioenergetics (2)'!ED14</f>
        <v>0</v>
      </c>
      <c r="DK12" s="500">
        <f>'Bioenergetics (2)'!EE14</f>
        <v>0</v>
      </c>
      <c r="DL12" s="500">
        <f>'Bioenergetics (2)'!EF14</f>
        <v>0</v>
      </c>
      <c r="DM12" s="500">
        <f>'Bioenergetics (2)'!EG14</f>
        <v>0</v>
      </c>
      <c r="DN12" s="500">
        <f>'Bioenergetics (2)'!EH14</f>
        <v>0</v>
      </c>
      <c r="DO12" s="500">
        <f>'Bioenergetics (2)'!EI14</f>
        <v>0</v>
      </c>
      <c r="DP12" s="500">
        <f>'Bioenergetics (2)'!EJ14</f>
        <v>0</v>
      </c>
      <c r="DQ12" s="500">
        <f>'Bioenergetics (2)'!EK14</f>
        <v>0</v>
      </c>
      <c r="DR12" s="500">
        <f>'Bioenergetics (2)'!EL14</f>
        <v>0</v>
      </c>
      <c r="DS12" s="500">
        <f>'Bioenergetics (2)'!EM14</f>
        <v>0</v>
      </c>
      <c r="DT12" s="500">
        <f>'Bioenergetics (2)'!EQ14</f>
        <v>0</v>
      </c>
      <c r="DU12" s="500">
        <f>'Bioenergetics (2)'!ER14</f>
        <v>0</v>
      </c>
      <c r="DV12" s="500">
        <f>'Bioenergetics (2)'!ES14</f>
        <v>0</v>
      </c>
      <c r="DW12" s="500">
        <f>'Bioenergetics (2)'!ET14</f>
        <v>0</v>
      </c>
      <c r="DX12" s="500">
        <f>'Bioenergetics (2)'!EU14</f>
        <v>0</v>
      </c>
      <c r="DY12" s="500">
        <f>'Bioenergetics (2)'!EV14</f>
        <v>0</v>
      </c>
      <c r="DZ12" s="500">
        <f>'Bioenergetics (2)'!EW14</f>
        <v>0</v>
      </c>
      <c r="EA12" s="500">
        <f>'Bioenergetics (2)'!EX14</f>
        <v>0</v>
      </c>
      <c r="EB12" s="500">
        <f>'Bioenergetics (2)'!EY14</f>
        <v>0</v>
      </c>
      <c r="EC12" s="500">
        <f>'Bioenergetics (2)'!EZ14</f>
        <v>0</v>
      </c>
      <c r="ED12" s="500">
        <f>'Bioenergetics (2)'!FA14</f>
        <v>-1</v>
      </c>
      <c r="EE12" s="500">
        <f>'Bioenergetics (2)'!FB14</f>
        <v>0</v>
      </c>
      <c r="EF12" s="500">
        <f>'Bioenergetics (2)'!FC14</f>
        <v>0</v>
      </c>
      <c r="EG12" s="500">
        <f>'Bioenergetics (2)'!FD14</f>
        <v>0</v>
      </c>
      <c r="EH12" s="500">
        <f>'Bioenergetics (2)'!FE14</f>
        <v>0</v>
      </c>
      <c r="EI12" s="500">
        <f>'Bioenergetics (2)'!FF14</f>
        <v>0</v>
      </c>
      <c r="EJ12" s="500">
        <f>'Bioenergetics (2)'!FG14</f>
        <v>0</v>
      </c>
      <c r="EK12" s="500">
        <f>'Bioenergetics (2)'!FH14</f>
        <v>0</v>
      </c>
      <c r="EL12" s="500">
        <f>'Bioenergetics (2)'!FI14</f>
        <v>0</v>
      </c>
      <c r="EM12" s="500">
        <f>'Bioenergetics (2)'!FJ14</f>
        <v>0</v>
      </c>
      <c r="EN12" s="500">
        <f>'Bioenergetics (2)'!FK14</f>
        <v>0</v>
      </c>
      <c r="EO12" s="500">
        <f>'Bioenergetics (2)'!FL14</f>
        <v>0</v>
      </c>
      <c r="EP12" s="500">
        <f>'Bioenergetics (2)'!FM14</f>
        <v>0</v>
      </c>
      <c r="EQ12" s="500">
        <f>'Bioenergetics (2)'!FN14</f>
        <v>0</v>
      </c>
      <c r="ER12" s="500">
        <f>'Bioenergetics (2)'!FO14</f>
        <v>0</v>
      </c>
      <c r="ES12" s="500">
        <f>'Bioenergetics (2)'!FP14</f>
        <v>0</v>
      </c>
      <c r="ET12" s="500">
        <f>'Bioenergetics (2)'!FQ14</f>
        <v>0</v>
      </c>
      <c r="EU12" s="500">
        <f>'Bioenergetics (2)'!FR14</f>
        <v>0</v>
      </c>
      <c r="EV12" s="500">
        <f>'Bioenergetics (2)'!FS14</f>
        <v>0</v>
      </c>
      <c r="EW12" s="500">
        <f>'Bioenergetics (2)'!FT14</f>
        <v>0</v>
      </c>
      <c r="EX12" s="500">
        <f>'Bioenergetics (2)'!FU14</f>
        <v>0</v>
      </c>
      <c r="EY12" s="500">
        <f>'Bioenergetics (2)'!FV14</f>
        <v>0</v>
      </c>
      <c r="EZ12" s="500">
        <f>'Bioenergetics (2)'!FW14</f>
        <v>0</v>
      </c>
      <c r="FA12" s="500">
        <f>'Bioenergetics (2)'!FX14</f>
        <v>0</v>
      </c>
      <c r="FB12" s="500">
        <f>'Bioenergetics (2)'!FY14</f>
        <v>0</v>
      </c>
      <c r="FC12" s="500">
        <f>'Bioenergetics (2)'!FZ14</f>
        <v>0</v>
      </c>
      <c r="FD12" s="500">
        <f>'Bioenergetics (2)'!GA14</f>
        <v>0</v>
      </c>
      <c r="FE12" s="500">
        <f>'Bioenergetics (2)'!GB14</f>
        <v>0</v>
      </c>
      <c r="FF12" s="500">
        <f>'Bioenergetics (2)'!GC14</f>
        <v>0</v>
      </c>
    </row>
    <row r="13" spans="1:172" x14ac:dyDescent="0.35">
      <c r="A13" s="144" t="str">
        <f>'Bioenergetics (2)'!A15</f>
        <v>Ci_Prol</v>
      </c>
      <c r="B13" s="500">
        <f>'Bioenergetics (2)'!V15</f>
        <v>0</v>
      </c>
      <c r="C13" s="500">
        <f>'Bioenergetics (2)'!W15</f>
        <v>-0.4306246319010163</v>
      </c>
      <c r="D13" s="500">
        <f>'Bioenergetics (2)'!X15</f>
        <v>0</v>
      </c>
      <c r="E13" s="500">
        <f>'Bioenergetics (2)'!Y15</f>
        <v>0</v>
      </c>
      <c r="F13" s="500">
        <f>'Bioenergetics (2)'!Z15</f>
        <v>0</v>
      </c>
      <c r="G13" s="500">
        <f>'Bioenergetics (2)'!AA15</f>
        <v>0</v>
      </c>
      <c r="H13" s="500">
        <f>'Bioenergetics (2)'!AB15</f>
        <v>0</v>
      </c>
      <c r="I13" s="500">
        <f>'Bioenergetics (2)'!AC15</f>
        <v>0</v>
      </c>
      <c r="J13" s="500">
        <f>'Bioenergetics (2)'!AD15</f>
        <v>0</v>
      </c>
      <c r="K13" s="500">
        <f>'Bioenergetics (2)'!AE15</f>
        <v>0</v>
      </c>
      <c r="L13" s="500">
        <f>'Bioenergetics (2)'!AF15</f>
        <v>0</v>
      </c>
      <c r="M13" s="500">
        <f>'Bioenergetics (2)'!AG15</f>
        <v>0</v>
      </c>
      <c r="N13" s="500">
        <f>'Bioenergetics (2)'!AH15</f>
        <v>0</v>
      </c>
      <c r="O13" s="500">
        <f>'Bioenergetics (2)'!AI15</f>
        <v>0</v>
      </c>
      <c r="P13" s="500">
        <f>'Bioenergetics (2)'!AJ15</f>
        <v>0</v>
      </c>
      <c r="Q13" s="500">
        <f>'Bioenergetics (2)'!AK15</f>
        <v>0</v>
      </c>
      <c r="R13" s="500">
        <f>'Bioenergetics (2)'!AL15</f>
        <v>0</v>
      </c>
      <c r="S13" s="500">
        <f>'Bioenergetics (2)'!AM15</f>
        <v>0</v>
      </c>
      <c r="T13" s="500">
        <f>'Bioenergetics (2)'!AN15</f>
        <v>0</v>
      </c>
      <c r="U13" s="500">
        <f>'Bioenergetics (2)'!AO15</f>
        <v>0</v>
      </c>
      <c r="V13" s="500">
        <f>'Bioenergetics (2)'!AP15</f>
        <v>0</v>
      </c>
      <c r="W13" s="500">
        <f>'Bioenergetics (2)'!AQ15</f>
        <v>0</v>
      </c>
      <c r="X13" s="500">
        <f>'Bioenergetics (2)'!AR15</f>
        <v>0</v>
      </c>
      <c r="Y13" s="500">
        <f>'Bioenergetics (2)'!AS15</f>
        <v>0</v>
      </c>
      <c r="Z13" s="500">
        <f>'Bioenergetics (2)'!AT15</f>
        <v>0</v>
      </c>
      <c r="AA13" s="500">
        <f>'Bioenergetics (2)'!AU15</f>
        <v>0</v>
      </c>
      <c r="AB13" s="500">
        <f>'Bioenergetics (2)'!AV15</f>
        <v>0</v>
      </c>
      <c r="AC13" s="500">
        <f>'Bioenergetics (2)'!AW15</f>
        <v>0</v>
      </c>
      <c r="AD13" s="500">
        <f>'Bioenergetics (2)'!AX15</f>
        <v>0</v>
      </c>
      <c r="AE13" s="500">
        <f>'Bioenergetics (2)'!AY15</f>
        <v>0</v>
      </c>
      <c r="AF13" s="500">
        <f>'Bioenergetics (2)'!AZ15</f>
        <v>0</v>
      </c>
      <c r="AG13" s="500">
        <f>'Bioenergetics (2)'!BA15</f>
        <v>0</v>
      </c>
      <c r="AH13" s="500">
        <f>'Bioenergetics (2)'!BB15</f>
        <v>0</v>
      </c>
      <c r="AI13" s="500">
        <f>'Bioenergetics (2)'!BC15</f>
        <v>0</v>
      </c>
      <c r="AJ13" s="500">
        <f>'Bioenergetics (2)'!BD15</f>
        <v>0</v>
      </c>
      <c r="AK13" s="500">
        <f>'Bioenergetics (2)'!BE15</f>
        <v>0</v>
      </c>
      <c r="AL13" s="500">
        <f>'Bioenergetics (2)'!BF15</f>
        <v>0</v>
      </c>
      <c r="AM13" s="500">
        <f>'Bioenergetics (2)'!BG15</f>
        <v>0</v>
      </c>
      <c r="AN13" s="500">
        <f>'Bioenergetics (2)'!BH15</f>
        <v>0</v>
      </c>
      <c r="AO13" s="500">
        <f>'Bioenergetics (2)'!BI15</f>
        <v>0</v>
      </c>
      <c r="AP13" s="500">
        <f>'Bioenergetics (2)'!BJ15</f>
        <v>0</v>
      </c>
      <c r="AQ13" s="500">
        <f>'Bioenergetics (2)'!BK15</f>
        <v>0</v>
      </c>
      <c r="AR13" s="500">
        <f>'Bioenergetics (2)'!BL15</f>
        <v>0</v>
      </c>
      <c r="AS13" s="500">
        <f>'Bioenergetics (2)'!BM15</f>
        <v>0</v>
      </c>
      <c r="AT13" s="500">
        <f>'Bioenergetics (2)'!BN15</f>
        <v>0</v>
      </c>
      <c r="AU13" s="500">
        <f>'Bioenergetics (2)'!BO15</f>
        <v>0</v>
      </c>
      <c r="AV13" s="500">
        <f>'Bioenergetics (2)'!BP15</f>
        <v>0</v>
      </c>
      <c r="AW13" s="500">
        <f>'Bioenergetics (2)'!BQ15</f>
        <v>0</v>
      </c>
      <c r="AX13" s="500">
        <f>'Bioenergetics (2)'!BR15</f>
        <v>0</v>
      </c>
      <c r="AY13" s="500">
        <f>'Bioenergetics (2)'!BS15</f>
        <v>0</v>
      </c>
      <c r="AZ13" s="500">
        <f>'Bioenergetics (2)'!BT15</f>
        <v>0</v>
      </c>
      <c r="BA13" s="500">
        <f>'Bioenergetics (2)'!BU15</f>
        <v>0</v>
      </c>
      <c r="BB13" s="500">
        <f>'Bioenergetics (2)'!BV15</f>
        <v>0</v>
      </c>
      <c r="BC13" s="500">
        <f>'Bioenergetics (2)'!BW15</f>
        <v>0</v>
      </c>
      <c r="BD13" s="500">
        <f>'Bioenergetics (2)'!BX15</f>
        <v>0</v>
      </c>
      <c r="BE13" s="500">
        <f>'Bioenergetics (2)'!BY15</f>
        <v>0</v>
      </c>
      <c r="BF13" s="500">
        <f>'Bioenergetics (2)'!BZ15</f>
        <v>0</v>
      </c>
      <c r="BG13" s="500">
        <f>'Bioenergetics (2)'!CA15</f>
        <v>0</v>
      </c>
      <c r="BH13" s="500">
        <f>'Bioenergetics (2)'!CB15</f>
        <v>0</v>
      </c>
      <c r="BI13" s="500">
        <f>'Bioenergetics (2)'!CC15</f>
        <v>0</v>
      </c>
      <c r="BJ13" s="500">
        <f>'Bioenergetics (2)'!CD15</f>
        <v>0</v>
      </c>
      <c r="BK13" s="500">
        <f>'Bioenergetics (2)'!CE15</f>
        <v>0</v>
      </c>
      <c r="BL13" s="500">
        <f>'Bioenergetics (2)'!CF15</f>
        <v>0</v>
      </c>
      <c r="BM13" s="500">
        <f>'Bioenergetics (2)'!CG15</f>
        <v>0</v>
      </c>
      <c r="BN13" s="500">
        <f>'Bioenergetics (2)'!CH15</f>
        <v>0</v>
      </c>
      <c r="BO13" s="500">
        <f>'Bioenergetics (2)'!CI15</f>
        <v>0</v>
      </c>
      <c r="BP13" s="500">
        <f>'Bioenergetics (2)'!CJ15</f>
        <v>0</v>
      </c>
      <c r="BQ13" s="500">
        <f>'Bioenergetics (2)'!CK15</f>
        <v>0</v>
      </c>
      <c r="BR13" s="500">
        <f>'Bioenergetics (2)'!CL15</f>
        <v>0</v>
      </c>
      <c r="BS13" s="500">
        <f>'Bioenergetics (2)'!CM15</f>
        <v>0</v>
      </c>
      <c r="BT13" s="500">
        <f>'Bioenergetics (2)'!CN15</f>
        <v>0</v>
      </c>
      <c r="BU13" s="500">
        <f>'Bioenergetics (2)'!CO15</f>
        <v>0</v>
      </c>
      <c r="BV13" s="500">
        <f>'Bioenergetics (2)'!CP15</f>
        <v>0</v>
      </c>
      <c r="BW13" s="500">
        <f>'Bioenergetics (2)'!CQ15</f>
        <v>0</v>
      </c>
      <c r="BX13" s="500">
        <f>'Bioenergetics (2)'!CR15</f>
        <v>0</v>
      </c>
      <c r="BY13" s="500">
        <f>'Bioenergetics (2)'!CS15</f>
        <v>0</v>
      </c>
      <c r="BZ13" s="500">
        <f>'Bioenergetics (2)'!CT15</f>
        <v>-1</v>
      </c>
      <c r="CA13" s="500">
        <f>'Bioenergetics (2)'!CU15</f>
        <v>-1</v>
      </c>
      <c r="CB13" s="500">
        <f>'Bioenergetics (2)'!CV15</f>
        <v>-1</v>
      </c>
      <c r="CC13" s="500">
        <f>'Bioenergetics (2)'!CW15</f>
        <v>-9.9999999999999998E-13</v>
      </c>
      <c r="CD13" s="500">
        <f>'Bioenergetics (2)'!CX15</f>
        <v>0</v>
      </c>
      <c r="CE13" s="500">
        <f>'Bioenergetics (2)'!CY15</f>
        <v>0</v>
      </c>
      <c r="CF13" s="500">
        <f>'Bioenergetics (2)'!CZ15</f>
        <v>0</v>
      </c>
      <c r="CG13" s="500">
        <f>'Bioenergetics (2)'!DA15</f>
        <v>0</v>
      </c>
      <c r="CH13" s="500">
        <f>'Bioenergetics (2)'!DB15</f>
        <v>0</v>
      </c>
      <c r="CI13" s="500">
        <f>'Bioenergetics (2)'!DC15</f>
        <v>0</v>
      </c>
      <c r="CJ13" s="500">
        <f>'Bioenergetics (2)'!DD15</f>
        <v>0</v>
      </c>
      <c r="CK13" s="500">
        <f>'Bioenergetics (2)'!DE15</f>
        <v>0</v>
      </c>
      <c r="CL13" s="500">
        <f>'Bioenergetics (2)'!DF15</f>
        <v>0</v>
      </c>
      <c r="CM13" s="500">
        <f>'Bioenergetics (2)'!DG15</f>
        <v>0</v>
      </c>
      <c r="CN13" s="500">
        <f>'Bioenergetics (2)'!DH15</f>
        <v>0</v>
      </c>
      <c r="CO13" s="500">
        <f>'Bioenergetics (2)'!DI15</f>
        <v>0</v>
      </c>
      <c r="CP13" s="500">
        <f>'Bioenergetics (2)'!DJ15</f>
        <v>0</v>
      </c>
      <c r="CQ13" s="500">
        <f>'Bioenergetics (2)'!DK15</f>
        <v>0</v>
      </c>
      <c r="CR13" s="500">
        <f>'Bioenergetics (2)'!DL15</f>
        <v>0</v>
      </c>
      <c r="CS13" s="500">
        <f>'Bioenergetics (2)'!DM15</f>
        <v>0</v>
      </c>
      <c r="CT13" s="500">
        <f>'Bioenergetics (2)'!DN15</f>
        <v>0</v>
      </c>
      <c r="CU13" s="500">
        <f>'Bioenergetics (2)'!DO15</f>
        <v>0</v>
      </c>
      <c r="CV13" s="500">
        <f>'Bioenergetics (2)'!DP15</f>
        <v>0</v>
      </c>
      <c r="CW13" s="500">
        <f>'Bioenergetics (2)'!DQ15</f>
        <v>0</v>
      </c>
      <c r="CX13" s="500">
        <f>'Bioenergetics (2)'!DR15</f>
        <v>0</v>
      </c>
      <c r="CY13" s="500">
        <f>'Bioenergetics (2)'!DS15</f>
        <v>0</v>
      </c>
      <c r="CZ13" s="500">
        <f>'Bioenergetics (2)'!DT15</f>
        <v>0</v>
      </c>
      <c r="DA13" s="500">
        <f>'Bioenergetics (2)'!DU15</f>
        <v>0</v>
      </c>
      <c r="DB13" s="500">
        <f>'Bioenergetics (2)'!DV15</f>
        <v>0</v>
      </c>
      <c r="DC13" s="500">
        <f>'Bioenergetics (2)'!DW15</f>
        <v>0</v>
      </c>
      <c r="DD13" s="500">
        <f>'Bioenergetics (2)'!DX15</f>
        <v>0</v>
      </c>
      <c r="DE13" s="500">
        <f>'Bioenergetics (2)'!DY15</f>
        <v>0</v>
      </c>
      <c r="DF13" s="500">
        <f>'Bioenergetics (2)'!DZ15</f>
        <v>0</v>
      </c>
      <c r="DG13" s="500">
        <f>'Bioenergetics (2)'!EA15</f>
        <v>0</v>
      </c>
      <c r="DH13" s="500">
        <f>'Bioenergetics (2)'!EB15</f>
        <v>0</v>
      </c>
      <c r="DI13" s="500">
        <f>'Bioenergetics (2)'!EC15</f>
        <v>0</v>
      </c>
      <c r="DJ13" s="500">
        <f>'Bioenergetics (2)'!ED15</f>
        <v>0</v>
      </c>
      <c r="DK13" s="500">
        <f>'Bioenergetics (2)'!EE15</f>
        <v>0</v>
      </c>
      <c r="DL13" s="500">
        <f>'Bioenergetics (2)'!EF15</f>
        <v>0</v>
      </c>
      <c r="DM13" s="500">
        <f>'Bioenergetics (2)'!EG15</f>
        <v>0</v>
      </c>
      <c r="DN13" s="500">
        <f>'Bioenergetics (2)'!EH15</f>
        <v>0</v>
      </c>
      <c r="DO13" s="500">
        <f>'Bioenergetics (2)'!EI15</f>
        <v>0</v>
      </c>
      <c r="DP13" s="500">
        <f>'Bioenergetics (2)'!EJ15</f>
        <v>0</v>
      </c>
      <c r="DQ13" s="500">
        <f>'Bioenergetics (2)'!EK15</f>
        <v>0</v>
      </c>
      <c r="DR13" s="500">
        <f>'Bioenergetics (2)'!EL15</f>
        <v>0</v>
      </c>
      <c r="DS13" s="500">
        <f>'Bioenergetics (2)'!EM15</f>
        <v>0</v>
      </c>
      <c r="DT13" s="500">
        <f>'Bioenergetics (2)'!EQ15</f>
        <v>0</v>
      </c>
      <c r="DU13" s="500">
        <f>'Bioenergetics (2)'!ER15</f>
        <v>0</v>
      </c>
      <c r="DV13" s="500">
        <f>'Bioenergetics (2)'!ES15</f>
        <v>0</v>
      </c>
      <c r="DW13" s="500">
        <f>'Bioenergetics (2)'!ET15</f>
        <v>0</v>
      </c>
      <c r="DX13" s="500">
        <f>'Bioenergetics (2)'!EU15</f>
        <v>0</v>
      </c>
      <c r="DY13" s="500">
        <f>'Bioenergetics (2)'!EV15</f>
        <v>0</v>
      </c>
      <c r="DZ13" s="500">
        <f>'Bioenergetics (2)'!EW15</f>
        <v>0</v>
      </c>
      <c r="EA13" s="500">
        <f>'Bioenergetics (2)'!EX15</f>
        <v>0</v>
      </c>
      <c r="EB13" s="500">
        <f>'Bioenergetics (2)'!EY15</f>
        <v>0</v>
      </c>
      <c r="EC13" s="500">
        <f>'Bioenergetics (2)'!EZ15</f>
        <v>0</v>
      </c>
      <c r="ED13" s="500">
        <f>'Bioenergetics (2)'!FA15</f>
        <v>0</v>
      </c>
      <c r="EE13" s="500">
        <f>'Bioenergetics (2)'!FB15</f>
        <v>-1</v>
      </c>
      <c r="EF13" s="500">
        <f>'Bioenergetics (2)'!FC15</f>
        <v>0</v>
      </c>
      <c r="EG13" s="500">
        <f>'Bioenergetics (2)'!FD15</f>
        <v>0</v>
      </c>
      <c r="EH13" s="500">
        <f>'Bioenergetics (2)'!FE15</f>
        <v>0</v>
      </c>
      <c r="EI13" s="500">
        <f>'Bioenergetics (2)'!FF15</f>
        <v>0</v>
      </c>
      <c r="EJ13" s="500">
        <f>'Bioenergetics (2)'!FG15</f>
        <v>0</v>
      </c>
      <c r="EK13" s="500">
        <f>'Bioenergetics (2)'!FH15</f>
        <v>0</v>
      </c>
      <c r="EL13" s="500">
        <f>'Bioenergetics (2)'!FI15</f>
        <v>0</v>
      </c>
      <c r="EM13" s="500">
        <f>'Bioenergetics (2)'!FJ15</f>
        <v>0</v>
      </c>
      <c r="EN13" s="500">
        <f>'Bioenergetics (2)'!FK15</f>
        <v>0</v>
      </c>
      <c r="EO13" s="500">
        <f>'Bioenergetics (2)'!FL15</f>
        <v>0</v>
      </c>
      <c r="EP13" s="500">
        <f>'Bioenergetics (2)'!FM15</f>
        <v>0</v>
      </c>
      <c r="EQ13" s="500">
        <f>'Bioenergetics (2)'!FN15</f>
        <v>0</v>
      </c>
      <c r="ER13" s="500">
        <f>'Bioenergetics (2)'!FO15</f>
        <v>0</v>
      </c>
      <c r="ES13" s="500">
        <f>'Bioenergetics (2)'!FP15</f>
        <v>0</v>
      </c>
      <c r="ET13" s="500">
        <f>'Bioenergetics (2)'!FQ15</f>
        <v>0</v>
      </c>
      <c r="EU13" s="500">
        <f>'Bioenergetics (2)'!FR15</f>
        <v>0</v>
      </c>
      <c r="EV13" s="500">
        <f>'Bioenergetics (2)'!FS15</f>
        <v>0</v>
      </c>
      <c r="EW13" s="500">
        <f>'Bioenergetics (2)'!FT15</f>
        <v>0</v>
      </c>
      <c r="EX13" s="500">
        <f>'Bioenergetics (2)'!FU15</f>
        <v>0</v>
      </c>
      <c r="EY13" s="500">
        <f>'Bioenergetics (2)'!FV15</f>
        <v>0</v>
      </c>
      <c r="EZ13" s="500">
        <f>'Bioenergetics (2)'!FW15</f>
        <v>0</v>
      </c>
      <c r="FA13" s="500">
        <f>'Bioenergetics (2)'!FX15</f>
        <v>0</v>
      </c>
      <c r="FB13" s="500">
        <f>'Bioenergetics (2)'!FY15</f>
        <v>0</v>
      </c>
      <c r="FC13" s="500">
        <f>'Bioenergetics (2)'!FZ15</f>
        <v>0</v>
      </c>
      <c r="FD13" s="500">
        <f>'Bioenergetics (2)'!GA15</f>
        <v>0</v>
      </c>
      <c r="FE13" s="500">
        <f>'Bioenergetics (2)'!GB15</f>
        <v>0</v>
      </c>
      <c r="FF13" s="500">
        <f>'Bioenergetics (2)'!GC15</f>
        <v>0</v>
      </c>
    </row>
    <row r="14" spans="1:172" x14ac:dyDescent="0.35">
      <c r="A14" s="144" t="str">
        <f>'Bioenergetics (2)'!A16</f>
        <v>Ci_Vali</v>
      </c>
      <c r="B14" s="500">
        <f>'Bioenergetics (2)'!V16</f>
        <v>0</v>
      </c>
      <c r="C14" s="500">
        <f>'Bioenergetics (2)'!W16</f>
        <v>-0.10680334665833098</v>
      </c>
      <c r="D14" s="500">
        <f>'Bioenergetics (2)'!X16</f>
        <v>0</v>
      </c>
      <c r="E14" s="500">
        <f>'Bioenergetics (2)'!Y16</f>
        <v>0</v>
      </c>
      <c r="F14" s="500">
        <f>'Bioenergetics (2)'!Z16</f>
        <v>0</v>
      </c>
      <c r="G14" s="500">
        <f>'Bioenergetics (2)'!AA16</f>
        <v>0</v>
      </c>
      <c r="H14" s="500">
        <f>'Bioenergetics (2)'!AB16</f>
        <v>0</v>
      </c>
      <c r="I14" s="500">
        <f>'Bioenergetics (2)'!AC16</f>
        <v>0</v>
      </c>
      <c r="J14" s="500">
        <f>'Bioenergetics (2)'!AD16</f>
        <v>0</v>
      </c>
      <c r="K14" s="500">
        <f>'Bioenergetics (2)'!AE16</f>
        <v>0</v>
      </c>
      <c r="L14" s="500">
        <f>'Bioenergetics (2)'!AF16</f>
        <v>0</v>
      </c>
      <c r="M14" s="500">
        <f>'Bioenergetics (2)'!AG16</f>
        <v>0</v>
      </c>
      <c r="N14" s="500">
        <f>'Bioenergetics (2)'!AH16</f>
        <v>0</v>
      </c>
      <c r="O14" s="500">
        <f>'Bioenergetics (2)'!AI16</f>
        <v>0</v>
      </c>
      <c r="P14" s="500">
        <f>'Bioenergetics (2)'!AJ16</f>
        <v>0</v>
      </c>
      <c r="Q14" s="500">
        <f>'Bioenergetics (2)'!AK16</f>
        <v>0</v>
      </c>
      <c r="R14" s="500">
        <f>'Bioenergetics (2)'!AL16</f>
        <v>0</v>
      </c>
      <c r="S14" s="500">
        <f>'Bioenergetics (2)'!AM16</f>
        <v>0</v>
      </c>
      <c r="T14" s="500">
        <f>'Bioenergetics (2)'!AN16</f>
        <v>0</v>
      </c>
      <c r="U14" s="500">
        <f>'Bioenergetics (2)'!AO16</f>
        <v>0</v>
      </c>
      <c r="V14" s="500">
        <f>'Bioenergetics (2)'!AP16</f>
        <v>0</v>
      </c>
      <c r="W14" s="500">
        <f>'Bioenergetics (2)'!AQ16</f>
        <v>0</v>
      </c>
      <c r="X14" s="500">
        <f>'Bioenergetics (2)'!AR16</f>
        <v>0</v>
      </c>
      <c r="Y14" s="500">
        <f>'Bioenergetics (2)'!AS16</f>
        <v>0</v>
      </c>
      <c r="Z14" s="500">
        <f>'Bioenergetics (2)'!AT16</f>
        <v>0</v>
      </c>
      <c r="AA14" s="500">
        <f>'Bioenergetics (2)'!AU16</f>
        <v>0</v>
      </c>
      <c r="AB14" s="500">
        <f>'Bioenergetics (2)'!AV16</f>
        <v>0</v>
      </c>
      <c r="AC14" s="500">
        <f>'Bioenergetics (2)'!AW16</f>
        <v>0</v>
      </c>
      <c r="AD14" s="500">
        <f>'Bioenergetics (2)'!AX16</f>
        <v>0</v>
      </c>
      <c r="AE14" s="500">
        <f>'Bioenergetics (2)'!AY16</f>
        <v>0</v>
      </c>
      <c r="AF14" s="500">
        <f>'Bioenergetics (2)'!AZ16</f>
        <v>0</v>
      </c>
      <c r="AG14" s="500">
        <f>'Bioenergetics (2)'!BA16</f>
        <v>0</v>
      </c>
      <c r="AH14" s="500">
        <f>'Bioenergetics (2)'!BB16</f>
        <v>0</v>
      </c>
      <c r="AI14" s="500">
        <f>'Bioenergetics (2)'!BC16</f>
        <v>0</v>
      </c>
      <c r="AJ14" s="500">
        <f>'Bioenergetics (2)'!BD16</f>
        <v>0</v>
      </c>
      <c r="AK14" s="500">
        <f>'Bioenergetics (2)'!BE16</f>
        <v>0</v>
      </c>
      <c r="AL14" s="500">
        <f>'Bioenergetics (2)'!BF16</f>
        <v>0</v>
      </c>
      <c r="AM14" s="500">
        <f>'Bioenergetics (2)'!BG16</f>
        <v>0</v>
      </c>
      <c r="AN14" s="500">
        <f>'Bioenergetics (2)'!BH16</f>
        <v>0</v>
      </c>
      <c r="AO14" s="500">
        <f>'Bioenergetics (2)'!BI16</f>
        <v>0</v>
      </c>
      <c r="AP14" s="500">
        <f>'Bioenergetics (2)'!BJ16</f>
        <v>0</v>
      </c>
      <c r="AQ14" s="500">
        <f>'Bioenergetics (2)'!BK16</f>
        <v>0</v>
      </c>
      <c r="AR14" s="500">
        <f>'Bioenergetics (2)'!BL16</f>
        <v>0</v>
      </c>
      <c r="AS14" s="500">
        <f>'Bioenergetics (2)'!BM16</f>
        <v>0</v>
      </c>
      <c r="AT14" s="500">
        <f>'Bioenergetics (2)'!BN16</f>
        <v>0</v>
      </c>
      <c r="AU14" s="500">
        <f>'Bioenergetics (2)'!BO16</f>
        <v>0</v>
      </c>
      <c r="AV14" s="500">
        <f>'Bioenergetics (2)'!BP16</f>
        <v>0</v>
      </c>
      <c r="AW14" s="500">
        <f>'Bioenergetics (2)'!BQ16</f>
        <v>0</v>
      </c>
      <c r="AX14" s="500">
        <f>'Bioenergetics (2)'!BR16</f>
        <v>0</v>
      </c>
      <c r="AY14" s="500">
        <f>'Bioenergetics (2)'!BS16</f>
        <v>0</v>
      </c>
      <c r="AZ14" s="500">
        <f>'Bioenergetics (2)'!BT16</f>
        <v>0</v>
      </c>
      <c r="BA14" s="500">
        <f>'Bioenergetics (2)'!BU16</f>
        <v>0</v>
      </c>
      <c r="BB14" s="500">
        <f>'Bioenergetics (2)'!BV16</f>
        <v>0</v>
      </c>
      <c r="BC14" s="500">
        <f>'Bioenergetics (2)'!BW16</f>
        <v>0</v>
      </c>
      <c r="BD14" s="500">
        <f>'Bioenergetics (2)'!BX16</f>
        <v>0</v>
      </c>
      <c r="BE14" s="500">
        <f>'Bioenergetics (2)'!BY16</f>
        <v>0</v>
      </c>
      <c r="BF14" s="500">
        <f>'Bioenergetics (2)'!BZ16</f>
        <v>0</v>
      </c>
      <c r="BG14" s="500">
        <f>'Bioenergetics (2)'!CA16</f>
        <v>0</v>
      </c>
      <c r="BH14" s="500">
        <f>'Bioenergetics (2)'!CB16</f>
        <v>0</v>
      </c>
      <c r="BI14" s="500">
        <f>'Bioenergetics (2)'!CC16</f>
        <v>0</v>
      </c>
      <c r="BJ14" s="500">
        <f>'Bioenergetics (2)'!CD16</f>
        <v>0</v>
      </c>
      <c r="BK14" s="500">
        <f>'Bioenergetics (2)'!CE16</f>
        <v>0</v>
      </c>
      <c r="BL14" s="500">
        <f>'Bioenergetics (2)'!CF16</f>
        <v>0</v>
      </c>
      <c r="BM14" s="500">
        <f>'Bioenergetics (2)'!CG16</f>
        <v>0</v>
      </c>
      <c r="BN14" s="500">
        <f>'Bioenergetics (2)'!CH16</f>
        <v>0</v>
      </c>
      <c r="BO14" s="500">
        <f>'Bioenergetics (2)'!CI16</f>
        <v>0</v>
      </c>
      <c r="BP14" s="500">
        <f>'Bioenergetics (2)'!CJ16</f>
        <v>0</v>
      </c>
      <c r="BQ14" s="500">
        <f>'Bioenergetics (2)'!CK16</f>
        <v>0</v>
      </c>
      <c r="BR14" s="500">
        <f>'Bioenergetics (2)'!CL16</f>
        <v>0</v>
      </c>
      <c r="BS14" s="500">
        <f>'Bioenergetics (2)'!CM16</f>
        <v>0</v>
      </c>
      <c r="BT14" s="500">
        <f>'Bioenergetics (2)'!CN16</f>
        <v>0</v>
      </c>
      <c r="BU14" s="500">
        <f>'Bioenergetics (2)'!CO16</f>
        <v>0</v>
      </c>
      <c r="BV14" s="500">
        <f>'Bioenergetics (2)'!CP16</f>
        <v>0</v>
      </c>
      <c r="BW14" s="500">
        <f>'Bioenergetics (2)'!CQ16</f>
        <v>0</v>
      </c>
      <c r="BX14" s="500">
        <f>'Bioenergetics (2)'!CR16</f>
        <v>0</v>
      </c>
      <c r="BY14" s="500">
        <f>'Bioenergetics (2)'!CS16</f>
        <v>0</v>
      </c>
      <c r="BZ14" s="500">
        <f>'Bioenergetics (2)'!CT16</f>
        <v>0</v>
      </c>
      <c r="CA14" s="500">
        <f>'Bioenergetics (2)'!CU16</f>
        <v>0</v>
      </c>
      <c r="CB14" s="500">
        <f>'Bioenergetics (2)'!CV16</f>
        <v>0</v>
      </c>
      <c r="CC14" s="500">
        <f>'Bioenergetics (2)'!CW16</f>
        <v>0</v>
      </c>
      <c r="CD14" s="500">
        <f>'Bioenergetics (2)'!CX16</f>
        <v>-1</v>
      </c>
      <c r="CE14" s="500">
        <f>'Bioenergetics (2)'!CY16</f>
        <v>-1</v>
      </c>
      <c r="CF14" s="500">
        <f>'Bioenergetics (2)'!CZ16</f>
        <v>-9.9999999999999998E-13</v>
      </c>
      <c r="CG14" s="500">
        <f>'Bioenergetics (2)'!DA16</f>
        <v>0</v>
      </c>
      <c r="CH14" s="500">
        <f>'Bioenergetics (2)'!DB16</f>
        <v>0</v>
      </c>
      <c r="CI14" s="500">
        <f>'Bioenergetics (2)'!DC16</f>
        <v>0</v>
      </c>
      <c r="CJ14" s="500">
        <f>'Bioenergetics (2)'!DD16</f>
        <v>0</v>
      </c>
      <c r="CK14" s="500">
        <f>'Bioenergetics (2)'!DE16</f>
        <v>0</v>
      </c>
      <c r="CL14" s="500">
        <f>'Bioenergetics (2)'!DF16</f>
        <v>0</v>
      </c>
      <c r="CM14" s="500">
        <f>'Bioenergetics (2)'!DG16</f>
        <v>0</v>
      </c>
      <c r="CN14" s="500">
        <f>'Bioenergetics (2)'!DH16</f>
        <v>0</v>
      </c>
      <c r="CO14" s="500">
        <f>'Bioenergetics (2)'!DI16</f>
        <v>0</v>
      </c>
      <c r="CP14" s="500">
        <f>'Bioenergetics (2)'!DJ16</f>
        <v>0</v>
      </c>
      <c r="CQ14" s="500">
        <f>'Bioenergetics (2)'!DK16</f>
        <v>0</v>
      </c>
      <c r="CR14" s="500">
        <f>'Bioenergetics (2)'!DL16</f>
        <v>0</v>
      </c>
      <c r="CS14" s="500">
        <f>'Bioenergetics (2)'!DM16</f>
        <v>0</v>
      </c>
      <c r="CT14" s="500">
        <f>'Bioenergetics (2)'!DN16</f>
        <v>0</v>
      </c>
      <c r="CU14" s="500">
        <f>'Bioenergetics (2)'!DO16</f>
        <v>0</v>
      </c>
      <c r="CV14" s="500">
        <f>'Bioenergetics (2)'!DP16</f>
        <v>0</v>
      </c>
      <c r="CW14" s="500">
        <f>'Bioenergetics (2)'!DQ16</f>
        <v>0</v>
      </c>
      <c r="CX14" s="500">
        <f>'Bioenergetics (2)'!DR16</f>
        <v>0</v>
      </c>
      <c r="CY14" s="500">
        <f>'Bioenergetics (2)'!DS16</f>
        <v>0</v>
      </c>
      <c r="CZ14" s="500">
        <f>'Bioenergetics (2)'!DT16</f>
        <v>0</v>
      </c>
      <c r="DA14" s="500">
        <f>'Bioenergetics (2)'!DU16</f>
        <v>0</v>
      </c>
      <c r="DB14" s="500">
        <f>'Bioenergetics (2)'!DV16</f>
        <v>0</v>
      </c>
      <c r="DC14" s="500">
        <f>'Bioenergetics (2)'!DW16</f>
        <v>0</v>
      </c>
      <c r="DD14" s="500">
        <f>'Bioenergetics (2)'!DX16</f>
        <v>0</v>
      </c>
      <c r="DE14" s="500">
        <f>'Bioenergetics (2)'!DY16</f>
        <v>0</v>
      </c>
      <c r="DF14" s="500">
        <f>'Bioenergetics (2)'!DZ16</f>
        <v>0</v>
      </c>
      <c r="DG14" s="500">
        <f>'Bioenergetics (2)'!EA16</f>
        <v>0</v>
      </c>
      <c r="DH14" s="500">
        <f>'Bioenergetics (2)'!EB16</f>
        <v>0</v>
      </c>
      <c r="DI14" s="500">
        <f>'Bioenergetics (2)'!EC16</f>
        <v>0</v>
      </c>
      <c r="DJ14" s="500">
        <f>'Bioenergetics (2)'!ED16</f>
        <v>0</v>
      </c>
      <c r="DK14" s="500">
        <f>'Bioenergetics (2)'!EE16</f>
        <v>0</v>
      </c>
      <c r="DL14" s="500">
        <f>'Bioenergetics (2)'!EF16</f>
        <v>0</v>
      </c>
      <c r="DM14" s="500">
        <f>'Bioenergetics (2)'!EG16</f>
        <v>0</v>
      </c>
      <c r="DN14" s="500">
        <f>'Bioenergetics (2)'!EH16</f>
        <v>0</v>
      </c>
      <c r="DO14" s="500">
        <f>'Bioenergetics (2)'!EI16</f>
        <v>0</v>
      </c>
      <c r="DP14" s="500">
        <f>'Bioenergetics (2)'!EJ16</f>
        <v>0</v>
      </c>
      <c r="DQ14" s="500">
        <f>'Bioenergetics (2)'!EK16</f>
        <v>0</v>
      </c>
      <c r="DR14" s="500">
        <f>'Bioenergetics (2)'!EL16</f>
        <v>0</v>
      </c>
      <c r="DS14" s="500">
        <f>'Bioenergetics (2)'!EM16</f>
        <v>0</v>
      </c>
      <c r="DT14" s="500">
        <f>'Bioenergetics (2)'!EQ16</f>
        <v>0</v>
      </c>
      <c r="DU14" s="500">
        <f>'Bioenergetics (2)'!ER16</f>
        <v>0</v>
      </c>
      <c r="DV14" s="500">
        <f>'Bioenergetics (2)'!ES16</f>
        <v>0</v>
      </c>
      <c r="DW14" s="500">
        <f>'Bioenergetics (2)'!ET16</f>
        <v>0</v>
      </c>
      <c r="DX14" s="500">
        <f>'Bioenergetics (2)'!EU16</f>
        <v>0</v>
      </c>
      <c r="DY14" s="500">
        <f>'Bioenergetics (2)'!EV16</f>
        <v>0</v>
      </c>
      <c r="DZ14" s="500">
        <f>'Bioenergetics (2)'!EW16</f>
        <v>0</v>
      </c>
      <c r="EA14" s="500">
        <f>'Bioenergetics (2)'!EX16</f>
        <v>0</v>
      </c>
      <c r="EB14" s="500">
        <f>'Bioenergetics (2)'!EY16</f>
        <v>0</v>
      </c>
      <c r="EC14" s="500">
        <f>'Bioenergetics (2)'!EZ16</f>
        <v>0</v>
      </c>
      <c r="ED14" s="500">
        <f>'Bioenergetics (2)'!FA16</f>
        <v>0</v>
      </c>
      <c r="EE14" s="500">
        <f>'Bioenergetics (2)'!FB16</f>
        <v>0</v>
      </c>
      <c r="EF14" s="500">
        <f>'Bioenergetics (2)'!FC16</f>
        <v>-1</v>
      </c>
      <c r="EG14" s="500">
        <f>'Bioenergetics (2)'!FD16</f>
        <v>0</v>
      </c>
      <c r="EH14" s="500">
        <f>'Bioenergetics (2)'!FE16</f>
        <v>0</v>
      </c>
      <c r="EI14" s="500">
        <f>'Bioenergetics (2)'!FF16</f>
        <v>0</v>
      </c>
      <c r="EJ14" s="500">
        <f>'Bioenergetics (2)'!FG16</f>
        <v>0</v>
      </c>
      <c r="EK14" s="500">
        <f>'Bioenergetics (2)'!FH16</f>
        <v>0</v>
      </c>
      <c r="EL14" s="500">
        <f>'Bioenergetics (2)'!FI16</f>
        <v>0</v>
      </c>
      <c r="EM14" s="500">
        <f>'Bioenergetics (2)'!FJ16</f>
        <v>0</v>
      </c>
      <c r="EN14" s="500">
        <f>'Bioenergetics (2)'!FK16</f>
        <v>0</v>
      </c>
      <c r="EO14" s="500">
        <f>'Bioenergetics (2)'!FL16</f>
        <v>0</v>
      </c>
      <c r="EP14" s="500">
        <f>'Bioenergetics (2)'!FM16</f>
        <v>0</v>
      </c>
      <c r="EQ14" s="500">
        <f>'Bioenergetics (2)'!FN16</f>
        <v>0</v>
      </c>
      <c r="ER14" s="500">
        <f>'Bioenergetics (2)'!FO16</f>
        <v>0</v>
      </c>
      <c r="ES14" s="500">
        <f>'Bioenergetics (2)'!FP16</f>
        <v>0</v>
      </c>
      <c r="ET14" s="500">
        <f>'Bioenergetics (2)'!FQ16</f>
        <v>0</v>
      </c>
      <c r="EU14" s="500">
        <f>'Bioenergetics (2)'!FR16</f>
        <v>0</v>
      </c>
      <c r="EV14" s="500">
        <f>'Bioenergetics (2)'!FS16</f>
        <v>0</v>
      </c>
      <c r="EW14" s="500">
        <f>'Bioenergetics (2)'!FT16</f>
        <v>0</v>
      </c>
      <c r="EX14" s="500">
        <f>'Bioenergetics (2)'!FU16</f>
        <v>0</v>
      </c>
      <c r="EY14" s="500">
        <f>'Bioenergetics (2)'!FV16</f>
        <v>0</v>
      </c>
      <c r="EZ14" s="500">
        <f>'Bioenergetics (2)'!FW16</f>
        <v>0</v>
      </c>
      <c r="FA14" s="500">
        <f>'Bioenergetics (2)'!FX16</f>
        <v>0</v>
      </c>
      <c r="FB14" s="500">
        <f>'Bioenergetics (2)'!FY16</f>
        <v>0</v>
      </c>
      <c r="FC14" s="500">
        <f>'Bioenergetics (2)'!FZ16</f>
        <v>0</v>
      </c>
      <c r="FD14" s="500">
        <f>'Bioenergetics (2)'!GA16</f>
        <v>0</v>
      </c>
      <c r="FE14" s="500">
        <f>'Bioenergetics (2)'!GB16</f>
        <v>0</v>
      </c>
      <c r="FF14" s="500">
        <f>'Bioenergetics (2)'!GC16</f>
        <v>0</v>
      </c>
    </row>
    <row r="15" spans="1:172" x14ac:dyDescent="0.35">
      <c r="A15" s="144" t="str">
        <f>'Bioenergetics (2)'!A17</f>
        <v>Ci_isoL</v>
      </c>
      <c r="B15" s="500">
        <f>'Bioenergetics (2)'!V17</f>
        <v>0</v>
      </c>
      <c r="C15" s="500">
        <f>'Bioenergetics (2)'!W17</f>
        <v>-8.6839562590266553E-2</v>
      </c>
      <c r="D15" s="500">
        <f>'Bioenergetics (2)'!X17</f>
        <v>0</v>
      </c>
      <c r="E15" s="500">
        <f>'Bioenergetics (2)'!Y17</f>
        <v>0</v>
      </c>
      <c r="F15" s="500">
        <f>'Bioenergetics (2)'!Z17</f>
        <v>0</v>
      </c>
      <c r="G15" s="500">
        <f>'Bioenergetics (2)'!AA17</f>
        <v>0</v>
      </c>
      <c r="H15" s="500">
        <f>'Bioenergetics (2)'!AB17</f>
        <v>0</v>
      </c>
      <c r="I15" s="500">
        <f>'Bioenergetics (2)'!AC17</f>
        <v>0</v>
      </c>
      <c r="J15" s="500">
        <f>'Bioenergetics (2)'!AD17</f>
        <v>0</v>
      </c>
      <c r="K15" s="500">
        <f>'Bioenergetics (2)'!AE17</f>
        <v>0</v>
      </c>
      <c r="L15" s="500">
        <f>'Bioenergetics (2)'!AF17</f>
        <v>0</v>
      </c>
      <c r="M15" s="500">
        <f>'Bioenergetics (2)'!AG17</f>
        <v>0</v>
      </c>
      <c r="N15" s="500">
        <f>'Bioenergetics (2)'!AH17</f>
        <v>0</v>
      </c>
      <c r="O15" s="500">
        <f>'Bioenergetics (2)'!AI17</f>
        <v>0</v>
      </c>
      <c r="P15" s="500">
        <f>'Bioenergetics (2)'!AJ17</f>
        <v>0</v>
      </c>
      <c r="Q15" s="500">
        <f>'Bioenergetics (2)'!AK17</f>
        <v>0</v>
      </c>
      <c r="R15" s="500">
        <f>'Bioenergetics (2)'!AL17</f>
        <v>0</v>
      </c>
      <c r="S15" s="500">
        <f>'Bioenergetics (2)'!AM17</f>
        <v>0</v>
      </c>
      <c r="T15" s="500">
        <f>'Bioenergetics (2)'!AN17</f>
        <v>0</v>
      </c>
      <c r="U15" s="500">
        <f>'Bioenergetics (2)'!AO17</f>
        <v>0</v>
      </c>
      <c r="V15" s="500">
        <f>'Bioenergetics (2)'!AP17</f>
        <v>0</v>
      </c>
      <c r="W15" s="500">
        <f>'Bioenergetics (2)'!AQ17</f>
        <v>0</v>
      </c>
      <c r="X15" s="500">
        <f>'Bioenergetics (2)'!AR17</f>
        <v>0</v>
      </c>
      <c r="Y15" s="500">
        <f>'Bioenergetics (2)'!AS17</f>
        <v>0</v>
      </c>
      <c r="Z15" s="500">
        <f>'Bioenergetics (2)'!AT17</f>
        <v>0</v>
      </c>
      <c r="AA15" s="500">
        <f>'Bioenergetics (2)'!AU17</f>
        <v>0</v>
      </c>
      <c r="AB15" s="500">
        <f>'Bioenergetics (2)'!AV17</f>
        <v>0</v>
      </c>
      <c r="AC15" s="500">
        <f>'Bioenergetics (2)'!AW17</f>
        <v>0</v>
      </c>
      <c r="AD15" s="500">
        <f>'Bioenergetics (2)'!AX17</f>
        <v>0</v>
      </c>
      <c r="AE15" s="500">
        <f>'Bioenergetics (2)'!AY17</f>
        <v>0</v>
      </c>
      <c r="AF15" s="500">
        <f>'Bioenergetics (2)'!AZ17</f>
        <v>0</v>
      </c>
      <c r="AG15" s="500">
        <f>'Bioenergetics (2)'!BA17</f>
        <v>0</v>
      </c>
      <c r="AH15" s="500">
        <f>'Bioenergetics (2)'!BB17</f>
        <v>0</v>
      </c>
      <c r="AI15" s="500">
        <f>'Bioenergetics (2)'!BC17</f>
        <v>0</v>
      </c>
      <c r="AJ15" s="500">
        <f>'Bioenergetics (2)'!BD17</f>
        <v>0</v>
      </c>
      <c r="AK15" s="500">
        <f>'Bioenergetics (2)'!BE17</f>
        <v>0</v>
      </c>
      <c r="AL15" s="500">
        <f>'Bioenergetics (2)'!BF17</f>
        <v>0</v>
      </c>
      <c r="AM15" s="500">
        <f>'Bioenergetics (2)'!BG17</f>
        <v>0</v>
      </c>
      <c r="AN15" s="500">
        <f>'Bioenergetics (2)'!BH17</f>
        <v>0</v>
      </c>
      <c r="AO15" s="500">
        <f>'Bioenergetics (2)'!BI17</f>
        <v>0</v>
      </c>
      <c r="AP15" s="500">
        <f>'Bioenergetics (2)'!BJ17</f>
        <v>0</v>
      </c>
      <c r="AQ15" s="500">
        <f>'Bioenergetics (2)'!BK17</f>
        <v>0</v>
      </c>
      <c r="AR15" s="500">
        <f>'Bioenergetics (2)'!BL17</f>
        <v>0</v>
      </c>
      <c r="AS15" s="500">
        <f>'Bioenergetics (2)'!BM17</f>
        <v>0</v>
      </c>
      <c r="AT15" s="500">
        <f>'Bioenergetics (2)'!BN17</f>
        <v>0</v>
      </c>
      <c r="AU15" s="500">
        <f>'Bioenergetics (2)'!BO17</f>
        <v>0</v>
      </c>
      <c r="AV15" s="500">
        <f>'Bioenergetics (2)'!BP17</f>
        <v>0</v>
      </c>
      <c r="AW15" s="500">
        <f>'Bioenergetics (2)'!BQ17</f>
        <v>0</v>
      </c>
      <c r="AX15" s="500">
        <f>'Bioenergetics (2)'!BR17</f>
        <v>0</v>
      </c>
      <c r="AY15" s="500">
        <f>'Bioenergetics (2)'!BS17</f>
        <v>0</v>
      </c>
      <c r="AZ15" s="500">
        <f>'Bioenergetics (2)'!BT17</f>
        <v>0</v>
      </c>
      <c r="BA15" s="500">
        <f>'Bioenergetics (2)'!BU17</f>
        <v>0</v>
      </c>
      <c r="BB15" s="500">
        <f>'Bioenergetics (2)'!BV17</f>
        <v>0</v>
      </c>
      <c r="BC15" s="500">
        <f>'Bioenergetics (2)'!BW17</f>
        <v>0</v>
      </c>
      <c r="BD15" s="500">
        <f>'Bioenergetics (2)'!BX17</f>
        <v>0</v>
      </c>
      <c r="BE15" s="500">
        <f>'Bioenergetics (2)'!BY17</f>
        <v>0</v>
      </c>
      <c r="BF15" s="500">
        <f>'Bioenergetics (2)'!BZ17</f>
        <v>0</v>
      </c>
      <c r="BG15" s="500">
        <f>'Bioenergetics (2)'!CA17</f>
        <v>0</v>
      </c>
      <c r="BH15" s="500">
        <f>'Bioenergetics (2)'!CB17</f>
        <v>0</v>
      </c>
      <c r="BI15" s="500">
        <f>'Bioenergetics (2)'!CC17</f>
        <v>0</v>
      </c>
      <c r="BJ15" s="500">
        <f>'Bioenergetics (2)'!CD17</f>
        <v>0</v>
      </c>
      <c r="BK15" s="500">
        <f>'Bioenergetics (2)'!CE17</f>
        <v>0</v>
      </c>
      <c r="BL15" s="500">
        <f>'Bioenergetics (2)'!CF17</f>
        <v>0</v>
      </c>
      <c r="BM15" s="500">
        <f>'Bioenergetics (2)'!CG17</f>
        <v>0</v>
      </c>
      <c r="BN15" s="500">
        <f>'Bioenergetics (2)'!CH17</f>
        <v>0</v>
      </c>
      <c r="BO15" s="500">
        <f>'Bioenergetics (2)'!CI17</f>
        <v>0</v>
      </c>
      <c r="BP15" s="500">
        <f>'Bioenergetics (2)'!CJ17</f>
        <v>0</v>
      </c>
      <c r="BQ15" s="500">
        <f>'Bioenergetics (2)'!CK17</f>
        <v>0</v>
      </c>
      <c r="BR15" s="500">
        <f>'Bioenergetics (2)'!CL17</f>
        <v>0</v>
      </c>
      <c r="BS15" s="500">
        <f>'Bioenergetics (2)'!CM17</f>
        <v>0</v>
      </c>
      <c r="BT15" s="500">
        <f>'Bioenergetics (2)'!CN17</f>
        <v>0</v>
      </c>
      <c r="BU15" s="500">
        <f>'Bioenergetics (2)'!CO17</f>
        <v>0</v>
      </c>
      <c r="BV15" s="500">
        <f>'Bioenergetics (2)'!CP17</f>
        <v>0</v>
      </c>
      <c r="BW15" s="500">
        <f>'Bioenergetics (2)'!CQ17</f>
        <v>0</v>
      </c>
      <c r="BX15" s="500">
        <f>'Bioenergetics (2)'!CR17</f>
        <v>0</v>
      </c>
      <c r="BY15" s="500">
        <f>'Bioenergetics (2)'!CS17</f>
        <v>0</v>
      </c>
      <c r="BZ15" s="500">
        <f>'Bioenergetics (2)'!CT17</f>
        <v>0</v>
      </c>
      <c r="CA15" s="500">
        <f>'Bioenergetics (2)'!CU17</f>
        <v>0</v>
      </c>
      <c r="CB15" s="500">
        <f>'Bioenergetics (2)'!CV17</f>
        <v>0</v>
      </c>
      <c r="CC15" s="500">
        <f>'Bioenergetics (2)'!CW17</f>
        <v>0</v>
      </c>
      <c r="CD15" s="500">
        <f>'Bioenergetics (2)'!CX17</f>
        <v>0</v>
      </c>
      <c r="CE15" s="500">
        <f>'Bioenergetics (2)'!CY17</f>
        <v>0</v>
      </c>
      <c r="CF15" s="500">
        <f>'Bioenergetics (2)'!CZ17</f>
        <v>0</v>
      </c>
      <c r="CG15" s="500">
        <f>'Bioenergetics (2)'!DA17</f>
        <v>-1</v>
      </c>
      <c r="CH15" s="500">
        <f>'Bioenergetics (2)'!DB17</f>
        <v>-1</v>
      </c>
      <c r="CI15" s="500">
        <f>'Bioenergetics (2)'!DC17</f>
        <v>-9.9999999999999998E-13</v>
      </c>
      <c r="CJ15" s="500">
        <f>'Bioenergetics (2)'!DD17</f>
        <v>0</v>
      </c>
      <c r="CK15" s="500">
        <f>'Bioenergetics (2)'!DE17</f>
        <v>0</v>
      </c>
      <c r="CL15" s="500">
        <f>'Bioenergetics (2)'!DF17</f>
        <v>0</v>
      </c>
      <c r="CM15" s="500">
        <f>'Bioenergetics (2)'!DG17</f>
        <v>0</v>
      </c>
      <c r="CN15" s="500">
        <f>'Bioenergetics (2)'!DH17</f>
        <v>0</v>
      </c>
      <c r="CO15" s="500">
        <f>'Bioenergetics (2)'!DI17</f>
        <v>0</v>
      </c>
      <c r="CP15" s="500">
        <f>'Bioenergetics (2)'!DJ17</f>
        <v>0</v>
      </c>
      <c r="CQ15" s="500">
        <f>'Bioenergetics (2)'!DK17</f>
        <v>0</v>
      </c>
      <c r="CR15" s="500">
        <f>'Bioenergetics (2)'!DL17</f>
        <v>0</v>
      </c>
      <c r="CS15" s="500">
        <f>'Bioenergetics (2)'!DM17</f>
        <v>0</v>
      </c>
      <c r="CT15" s="500">
        <f>'Bioenergetics (2)'!DN17</f>
        <v>0</v>
      </c>
      <c r="CU15" s="500">
        <f>'Bioenergetics (2)'!DO17</f>
        <v>0</v>
      </c>
      <c r="CV15" s="500">
        <f>'Bioenergetics (2)'!DP17</f>
        <v>0</v>
      </c>
      <c r="CW15" s="500">
        <f>'Bioenergetics (2)'!DQ17</f>
        <v>0</v>
      </c>
      <c r="CX15" s="500">
        <f>'Bioenergetics (2)'!DR17</f>
        <v>0</v>
      </c>
      <c r="CY15" s="500">
        <f>'Bioenergetics (2)'!DS17</f>
        <v>0</v>
      </c>
      <c r="CZ15" s="500">
        <f>'Bioenergetics (2)'!DT17</f>
        <v>0</v>
      </c>
      <c r="DA15" s="500">
        <f>'Bioenergetics (2)'!DU17</f>
        <v>0</v>
      </c>
      <c r="DB15" s="500">
        <f>'Bioenergetics (2)'!DV17</f>
        <v>0</v>
      </c>
      <c r="DC15" s="500">
        <f>'Bioenergetics (2)'!DW17</f>
        <v>0</v>
      </c>
      <c r="DD15" s="500">
        <f>'Bioenergetics (2)'!DX17</f>
        <v>0</v>
      </c>
      <c r="DE15" s="500">
        <f>'Bioenergetics (2)'!DY17</f>
        <v>0</v>
      </c>
      <c r="DF15" s="500">
        <f>'Bioenergetics (2)'!DZ17</f>
        <v>0</v>
      </c>
      <c r="DG15" s="500">
        <f>'Bioenergetics (2)'!EA17</f>
        <v>0</v>
      </c>
      <c r="DH15" s="500">
        <f>'Bioenergetics (2)'!EB17</f>
        <v>0</v>
      </c>
      <c r="DI15" s="500">
        <f>'Bioenergetics (2)'!EC17</f>
        <v>0</v>
      </c>
      <c r="DJ15" s="500">
        <f>'Bioenergetics (2)'!ED17</f>
        <v>0</v>
      </c>
      <c r="DK15" s="500">
        <f>'Bioenergetics (2)'!EE17</f>
        <v>0</v>
      </c>
      <c r="DL15" s="500">
        <f>'Bioenergetics (2)'!EF17</f>
        <v>0</v>
      </c>
      <c r="DM15" s="500">
        <f>'Bioenergetics (2)'!EG17</f>
        <v>0</v>
      </c>
      <c r="DN15" s="500">
        <f>'Bioenergetics (2)'!EH17</f>
        <v>0</v>
      </c>
      <c r="DO15" s="500">
        <f>'Bioenergetics (2)'!EI17</f>
        <v>0</v>
      </c>
      <c r="DP15" s="500">
        <f>'Bioenergetics (2)'!EJ17</f>
        <v>0</v>
      </c>
      <c r="DQ15" s="500">
        <f>'Bioenergetics (2)'!EK17</f>
        <v>0</v>
      </c>
      <c r="DR15" s="500">
        <f>'Bioenergetics (2)'!EL17</f>
        <v>0</v>
      </c>
      <c r="DS15" s="500">
        <f>'Bioenergetics (2)'!EM17</f>
        <v>0</v>
      </c>
      <c r="DT15" s="500">
        <f>'Bioenergetics (2)'!EQ17</f>
        <v>0</v>
      </c>
      <c r="DU15" s="500">
        <f>'Bioenergetics (2)'!ER17</f>
        <v>0</v>
      </c>
      <c r="DV15" s="500">
        <f>'Bioenergetics (2)'!ES17</f>
        <v>0</v>
      </c>
      <c r="DW15" s="500">
        <f>'Bioenergetics (2)'!ET17</f>
        <v>0</v>
      </c>
      <c r="DX15" s="500">
        <f>'Bioenergetics (2)'!EU17</f>
        <v>0</v>
      </c>
      <c r="DY15" s="500">
        <f>'Bioenergetics (2)'!EV17</f>
        <v>0</v>
      </c>
      <c r="DZ15" s="500">
        <f>'Bioenergetics (2)'!EW17</f>
        <v>0</v>
      </c>
      <c r="EA15" s="500">
        <f>'Bioenergetics (2)'!EX17</f>
        <v>0</v>
      </c>
      <c r="EB15" s="500">
        <f>'Bioenergetics (2)'!EY17</f>
        <v>0</v>
      </c>
      <c r="EC15" s="500">
        <f>'Bioenergetics (2)'!EZ17</f>
        <v>0</v>
      </c>
      <c r="ED15" s="500">
        <f>'Bioenergetics (2)'!FA17</f>
        <v>0</v>
      </c>
      <c r="EE15" s="500">
        <f>'Bioenergetics (2)'!FB17</f>
        <v>0</v>
      </c>
      <c r="EF15" s="500">
        <f>'Bioenergetics (2)'!FC17</f>
        <v>0</v>
      </c>
      <c r="EG15" s="500">
        <f>'Bioenergetics (2)'!FD17</f>
        <v>-1</v>
      </c>
      <c r="EH15" s="500">
        <f>'Bioenergetics (2)'!FE17</f>
        <v>0</v>
      </c>
      <c r="EI15" s="500">
        <f>'Bioenergetics (2)'!FF17</f>
        <v>0</v>
      </c>
      <c r="EJ15" s="500">
        <f>'Bioenergetics (2)'!FG17</f>
        <v>0</v>
      </c>
      <c r="EK15" s="500">
        <f>'Bioenergetics (2)'!FH17</f>
        <v>0</v>
      </c>
      <c r="EL15" s="500">
        <f>'Bioenergetics (2)'!FI17</f>
        <v>0</v>
      </c>
      <c r="EM15" s="500">
        <f>'Bioenergetics (2)'!FJ17</f>
        <v>0</v>
      </c>
      <c r="EN15" s="500">
        <f>'Bioenergetics (2)'!FK17</f>
        <v>0</v>
      </c>
      <c r="EO15" s="500">
        <f>'Bioenergetics (2)'!FL17</f>
        <v>0</v>
      </c>
      <c r="EP15" s="500">
        <f>'Bioenergetics (2)'!FM17</f>
        <v>0</v>
      </c>
      <c r="EQ15" s="500">
        <f>'Bioenergetics (2)'!FN17</f>
        <v>0</v>
      </c>
      <c r="ER15" s="500">
        <f>'Bioenergetics (2)'!FO17</f>
        <v>0</v>
      </c>
      <c r="ES15" s="500">
        <f>'Bioenergetics (2)'!FP17</f>
        <v>0</v>
      </c>
      <c r="ET15" s="500">
        <f>'Bioenergetics (2)'!FQ17</f>
        <v>0</v>
      </c>
      <c r="EU15" s="500">
        <f>'Bioenergetics (2)'!FR17</f>
        <v>0</v>
      </c>
      <c r="EV15" s="500">
        <f>'Bioenergetics (2)'!FS17</f>
        <v>0</v>
      </c>
      <c r="EW15" s="500">
        <f>'Bioenergetics (2)'!FT17</f>
        <v>0</v>
      </c>
      <c r="EX15" s="500">
        <f>'Bioenergetics (2)'!FU17</f>
        <v>0</v>
      </c>
      <c r="EY15" s="500">
        <f>'Bioenergetics (2)'!FV17</f>
        <v>0</v>
      </c>
      <c r="EZ15" s="500">
        <f>'Bioenergetics (2)'!FW17</f>
        <v>0</v>
      </c>
      <c r="FA15" s="500">
        <f>'Bioenergetics (2)'!FX17</f>
        <v>0</v>
      </c>
      <c r="FB15" s="500">
        <f>'Bioenergetics (2)'!FY17</f>
        <v>0</v>
      </c>
      <c r="FC15" s="500">
        <f>'Bioenergetics (2)'!FZ17</f>
        <v>0</v>
      </c>
      <c r="FD15" s="500">
        <f>'Bioenergetics (2)'!GA17</f>
        <v>0</v>
      </c>
      <c r="FE15" s="500">
        <f>'Bioenergetics (2)'!GB17</f>
        <v>0</v>
      </c>
      <c r="FF15" s="500">
        <f>'Bioenergetics (2)'!GC17</f>
        <v>0</v>
      </c>
    </row>
    <row r="16" spans="1:172" x14ac:dyDescent="0.35">
      <c r="A16" s="144" t="str">
        <f>'Bioenergetics (2)'!A18</f>
        <v>Ci_Leu</v>
      </c>
      <c r="B16" s="500">
        <f>'Bioenergetics (2)'!V18</f>
        <v>0</v>
      </c>
      <c r="C16" s="500">
        <f>'Bioenergetics (2)'!W18</f>
        <v>-0.17436706781230035</v>
      </c>
      <c r="D16" s="500">
        <f>'Bioenergetics (2)'!X18</f>
        <v>0</v>
      </c>
      <c r="E16" s="500">
        <f>'Bioenergetics (2)'!Y18</f>
        <v>0</v>
      </c>
      <c r="F16" s="500">
        <f>'Bioenergetics (2)'!Z18</f>
        <v>0</v>
      </c>
      <c r="G16" s="500">
        <f>'Bioenergetics (2)'!AA18</f>
        <v>0</v>
      </c>
      <c r="H16" s="500">
        <f>'Bioenergetics (2)'!AB18</f>
        <v>0</v>
      </c>
      <c r="I16" s="500">
        <f>'Bioenergetics (2)'!AC18</f>
        <v>0</v>
      </c>
      <c r="J16" s="500">
        <f>'Bioenergetics (2)'!AD18</f>
        <v>0</v>
      </c>
      <c r="K16" s="500">
        <f>'Bioenergetics (2)'!AE18</f>
        <v>0</v>
      </c>
      <c r="L16" s="500">
        <f>'Bioenergetics (2)'!AF18</f>
        <v>0</v>
      </c>
      <c r="M16" s="500">
        <f>'Bioenergetics (2)'!AG18</f>
        <v>0</v>
      </c>
      <c r="N16" s="500">
        <f>'Bioenergetics (2)'!AH18</f>
        <v>0</v>
      </c>
      <c r="O16" s="500">
        <f>'Bioenergetics (2)'!AI18</f>
        <v>0</v>
      </c>
      <c r="P16" s="500">
        <f>'Bioenergetics (2)'!AJ18</f>
        <v>0</v>
      </c>
      <c r="Q16" s="500">
        <f>'Bioenergetics (2)'!AK18</f>
        <v>0</v>
      </c>
      <c r="R16" s="500">
        <f>'Bioenergetics (2)'!AL18</f>
        <v>0</v>
      </c>
      <c r="S16" s="500">
        <f>'Bioenergetics (2)'!AM18</f>
        <v>0</v>
      </c>
      <c r="T16" s="500">
        <f>'Bioenergetics (2)'!AN18</f>
        <v>0</v>
      </c>
      <c r="U16" s="500">
        <f>'Bioenergetics (2)'!AO18</f>
        <v>0</v>
      </c>
      <c r="V16" s="500">
        <f>'Bioenergetics (2)'!AP18</f>
        <v>0</v>
      </c>
      <c r="W16" s="500">
        <f>'Bioenergetics (2)'!AQ18</f>
        <v>0</v>
      </c>
      <c r="X16" s="500">
        <f>'Bioenergetics (2)'!AR18</f>
        <v>0</v>
      </c>
      <c r="Y16" s="500">
        <f>'Bioenergetics (2)'!AS18</f>
        <v>0</v>
      </c>
      <c r="Z16" s="500">
        <f>'Bioenergetics (2)'!AT18</f>
        <v>0</v>
      </c>
      <c r="AA16" s="500">
        <f>'Bioenergetics (2)'!AU18</f>
        <v>0</v>
      </c>
      <c r="AB16" s="500">
        <f>'Bioenergetics (2)'!AV18</f>
        <v>0</v>
      </c>
      <c r="AC16" s="500">
        <f>'Bioenergetics (2)'!AW18</f>
        <v>0</v>
      </c>
      <c r="AD16" s="500">
        <f>'Bioenergetics (2)'!AX18</f>
        <v>0</v>
      </c>
      <c r="AE16" s="500">
        <f>'Bioenergetics (2)'!AY18</f>
        <v>0</v>
      </c>
      <c r="AF16" s="500">
        <f>'Bioenergetics (2)'!AZ18</f>
        <v>0</v>
      </c>
      <c r="AG16" s="500">
        <f>'Bioenergetics (2)'!BA18</f>
        <v>0</v>
      </c>
      <c r="AH16" s="500">
        <f>'Bioenergetics (2)'!BB18</f>
        <v>0</v>
      </c>
      <c r="AI16" s="500">
        <f>'Bioenergetics (2)'!BC18</f>
        <v>0</v>
      </c>
      <c r="AJ16" s="500">
        <f>'Bioenergetics (2)'!BD18</f>
        <v>0</v>
      </c>
      <c r="AK16" s="500">
        <f>'Bioenergetics (2)'!BE18</f>
        <v>0</v>
      </c>
      <c r="AL16" s="500">
        <f>'Bioenergetics (2)'!BF18</f>
        <v>0</v>
      </c>
      <c r="AM16" s="500">
        <f>'Bioenergetics (2)'!BG18</f>
        <v>0</v>
      </c>
      <c r="AN16" s="500">
        <f>'Bioenergetics (2)'!BH18</f>
        <v>0</v>
      </c>
      <c r="AO16" s="500">
        <f>'Bioenergetics (2)'!BI18</f>
        <v>0</v>
      </c>
      <c r="AP16" s="500">
        <f>'Bioenergetics (2)'!BJ18</f>
        <v>0</v>
      </c>
      <c r="AQ16" s="500">
        <f>'Bioenergetics (2)'!BK18</f>
        <v>0</v>
      </c>
      <c r="AR16" s="500">
        <f>'Bioenergetics (2)'!BL18</f>
        <v>0</v>
      </c>
      <c r="AS16" s="500">
        <f>'Bioenergetics (2)'!BM18</f>
        <v>0</v>
      </c>
      <c r="AT16" s="500">
        <f>'Bioenergetics (2)'!BN18</f>
        <v>0</v>
      </c>
      <c r="AU16" s="500">
        <f>'Bioenergetics (2)'!BO18</f>
        <v>0</v>
      </c>
      <c r="AV16" s="500">
        <f>'Bioenergetics (2)'!BP18</f>
        <v>0</v>
      </c>
      <c r="AW16" s="500">
        <f>'Bioenergetics (2)'!BQ18</f>
        <v>0</v>
      </c>
      <c r="AX16" s="500">
        <f>'Bioenergetics (2)'!BR18</f>
        <v>0</v>
      </c>
      <c r="AY16" s="500">
        <f>'Bioenergetics (2)'!BS18</f>
        <v>0</v>
      </c>
      <c r="AZ16" s="500">
        <f>'Bioenergetics (2)'!BT18</f>
        <v>0</v>
      </c>
      <c r="BA16" s="500">
        <f>'Bioenergetics (2)'!BU18</f>
        <v>0</v>
      </c>
      <c r="BB16" s="500">
        <f>'Bioenergetics (2)'!BV18</f>
        <v>0</v>
      </c>
      <c r="BC16" s="500">
        <f>'Bioenergetics (2)'!BW18</f>
        <v>0</v>
      </c>
      <c r="BD16" s="500">
        <f>'Bioenergetics (2)'!BX18</f>
        <v>0</v>
      </c>
      <c r="BE16" s="500">
        <f>'Bioenergetics (2)'!BY18</f>
        <v>0</v>
      </c>
      <c r="BF16" s="500">
        <f>'Bioenergetics (2)'!BZ18</f>
        <v>0</v>
      </c>
      <c r="BG16" s="500">
        <f>'Bioenergetics (2)'!CA18</f>
        <v>0</v>
      </c>
      <c r="BH16" s="500">
        <f>'Bioenergetics (2)'!CB18</f>
        <v>0</v>
      </c>
      <c r="BI16" s="500">
        <f>'Bioenergetics (2)'!CC18</f>
        <v>0</v>
      </c>
      <c r="BJ16" s="500">
        <f>'Bioenergetics (2)'!CD18</f>
        <v>0</v>
      </c>
      <c r="BK16" s="500">
        <f>'Bioenergetics (2)'!CE18</f>
        <v>0</v>
      </c>
      <c r="BL16" s="500">
        <f>'Bioenergetics (2)'!CF18</f>
        <v>0</v>
      </c>
      <c r="BM16" s="500">
        <f>'Bioenergetics (2)'!CG18</f>
        <v>0</v>
      </c>
      <c r="BN16" s="500">
        <f>'Bioenergetics (2)'!CH18</f>
        <v>0</v>
      </c>
      <c r="BO16" s="500">
        <f>'Bioenergetics (2)'!CI18</f>
        <v>0</v>
      </c>
      <c r="BP16" s="500">
        <f>'Bioenergetics (2)'!CJ18</f>
        <v>0</v>
      </c>
      <c r="BQ16" s="500">
        <f>'Bioenergetics (2)'!CK18</f>
        <v>0</v>
      </c>
      <c r="BR16" s="500">
        <f>'Bioenergetics (2)'!CL18</f>
        <v>0</v>
      </c>
      <c r="BS16" s="500">
        <f>'Bioenergetics (2)'!CM18</f>
        <v>0</v>
      </c>
      <c r="BT16" s="500">
        <f>'Bioenergetics (2)'!CN18</f>
        <v>0</v>
      </c>
      <c r="BU16" s="500">
        <f>'Bioenergetics (2)'!CO18</f>
        <v>0</v>
      </c>
      <c r="BV16" s="500">
        <f>'Bioenergetics (2)'!CP18</f>
        <v>0</v>
      </c>
      <c r="BW16" s="500">
        <f>'Bioenergetics (2)'!CQ18</f>
        <v>0</v>
      </c>
      <c r="BX16" s="500">
        <f>'Bioenergetics (2)'!CR18</f>
        <v>0</v>
      </c>
      <c r="BY16" s="500">
        <f>'Bioenergetics (2)'!CS18</f>
        <v>0</v>
      </c>
      <c r="BZ16" s="500">
        <f>'Bioenergetics (2)'!CT18</f>
        <v>0</v>
      </c>
      <c r="CA16" s="500">
        <f>'Bioenergetics (2)'!CU18</f>
        <v>0</v>
      </c>
      <c r="CB16" s="500">
        <f>'Bioenergetics (2)'!CV18</f>
        <v>0</v>
      </c>
      <c r="CC16" s="500">
        <f>'Bioenergetics (2)'!CW18</f>
        <v>0</v>
      </c>
      <c r="CD16" s="500">
        <f>'Bioenergetics (2)'!CX18</f>
        <v>0</v>
      </c>
      <c r="CE16" s="500">
        <f>'Bioenergetics (2)'!CY18</f>
        <v>0</v>
      </c>
      <c r="CF16" s="500">
        <f>'Bioenergetics (2)'!CZ18</f>
        <v>0</v>
      </c>
      <c r="CG16" s="500">
        <f>'Bioenergetics (2)'!DA18</f>
        <v>0</v>
      </c>
      <c r="CH16" s="500">
        <f>'Bioenergetics (2)'!DB18</f>
        <v>0</v>
      </c>
      <c r="CI16" s="500">
        <f>'Bioenergetics (2)'!DC18</f>
        <v>0</v>
      </c>
      <c r="CJ16" s="500">
        <f>'Bioenergetics (2)'!DD18</f>
        <v>-1</v>
      </c>
      <c r="CK16" s="500">
        <f>'Bioenergetics (2)'!DE18</f>
        <v>-1</v>
      </c>
      <c r="CL16" s="500">
        <f>'Bioenergetics (2)'!DF18</f>
        <v>-1</v>
      </c>
      <c r="CM16" s="500">
        <f>'Bioenergetics (2)'!DG18</f>
        <v>-9.9999999999999998E-13</v>
      </c>
      <c r="CN16" s="500">
        <f>'Bioenergetics (2)'!DH18</f>
        <v>0</v>
      </c>
      <c r="CO16" s="500">
        <f>'Bioenergetics (2)'!DI18</f>
        <v>0</v>
      </c>
      <c r="CP16" s="500">
        <f>'Bioenergetics (2)'!DJ18</f>
        <v>0</v>
      </c>
      <c r="CQ16" s="500">
        <f>'Bioenergetics (2)'!DK18</f>
        <v>0</v>
      </c>
      <c r="CR16" s="500">
        <f>'Bioenergetics (2)'!DL18</f>
        <v>0</v>
      </c>
      <c r="CS16" s="500">
        <f>'Bioenergetics (2)'!DM18</f>
        <v>0</v>
      </c>
      <c r="CT16" s="500">
        <f>'Bioenergetics (2)'!DN18</f>
        <v>0</v>
      </c>
      <c r="CU16" s="500">
        <f>'Bioenergetics (2)'!DO18</f>
        <v>0</v>
      </c>
      <c r="CV16" s="500">
        <f>'Bioenergetics (2)'!DP18</f>
        <v>0</v>
      </c>
      <c r="CW16" s="500">
        <f>'Bioenergetics (2)'!DQ18</f>
        <v>0</v>
      </c>
      <c r="CX16" s="500">
        <f>'Bioenergetics (2)'!DR18</f>
        <v>0</v>
      </c>
      <c r="CY16" s="500">
        <f>'Bioenergetics (2)'!DS18</f>
        <v>0</v>
      </c>
      <c r="CZ16" s="500">
        <f>'Bioenergetics (2)'!DT18</f>
        <v>0</v>
      </c>
      <c r="DA16" s="500">
        <f>'Bioenergetics (2)'!DU18</f>
        <v>0</v>
      </c>
      <c r="DB16" s="500">
        <f>'Bioenergetics (2)'!DV18</f>
        <v>0</v>
      </c>
      <c r="DC16" s="500">
        <f>'Bioenergetics (2)'!DW18</f>
        <v>0</v>
      </c>
      <c r="DD16" s="500">
        <f>'Bioenergetics (2)'!DX18</f>
        <v>0</v>
      </c>
      <c r="DE16" s="500">
        <f>'Bioenergetics (2)'!DY18</f>
        <v>0</v>
      </c>
      <c r="DF16" s="500">
        <f>'Bioenergetics (2)'!DZ18</f>
        <v>0</v>
      </c>
      <c r="DG16" s="500">
        <f>'Bioenergetics (2)'!EA18</f>
        <v>0</v>
      </c>
      <c r="DH16" s="500">
        <f>'Bioenergetics (2)'!EB18</f>
        <v>0</v>
      </c>
      <c r="DI16" s="500">
        <f>'Bioenergetics (2)'!EC18</f>
        <v>0</v>
      </c>
      <c r="DJ16" s="500">
        <f>'Bioenergetics (2)'!ED18</f>
        <v>0</v>
      </c>
      <c r="DK16" s="500">
        <f>'Bioenergetics (2)'!EE18</f>
        <v>0</v>
      </c>
      <c r="DL16" s="500">
        <f>'Bioenergetics (2)'!EF18</f>
        <v>0</v>
      </c>
      <c r="DM16" s="500">
        <f>'Bioenergetics (2)'!EG18</f>
        <v>0</v>
      </c>
      <c r="DN16" s="500">
        <f>'Bioenergetics (2)'!EH18</f>
        <v>0</v>
      </c>
      <c r="DO16" s="500">
        <f>'Bioenergetics (2)'!EI18</f>
        <v>0</v>
      </c>
      <c r="DP16" s="500">
        <f>'Bioenergetics (2)'!EJ18</f>
        <v>0</v>
      </c>
      <c r="DQ16" s="500">
        <f>'Bioenergetics (2)'!EK18</f>
        <v>0</v>
      </c>
      <c r="DR16" s="500">
        <f>'Bioenergetics (2)'!EL18</f>
        <v>0</v>
      </c>
      <c r="DS16" s="500">
        <f>'Bioenergetics (2)'!EM18</f>
        <v>0</v>
      </c>
      <c r="DT16" s="500">
        <f>'Bioenergetics (2)'!EQ18</f>
        <v>0</v>
      </c>
      <c r="DU16" s="500">
        <f>'Bioenergetics (2)'!ER18</f>
        <v>0</v>
      </c>
      <c r="DV16" s="500">
        <f>'Bioenergetics (2)'!ES18</f>
        <v>0</v>
      </c>
      <c r="DW16" s="500">
        <f>'Bioenergetics (2)'!ET18</f>
        <v>0</v>
      </c>
      <c r="DX16" s="500">
        <f>'Bioenergetics (2)'!EU18</f>
        <v>0</v>
      </c>
      <c r="DY16" s="500">
        <f>'Bioenergetics (2)'!EV18</f>
        <v>0</v>
      </c>
      <c r="DZ16" s="500">
        <f>'Bioenergetics (2)'!EW18</f>
        <v>0</v>
      </c>
      <c r="EA16" s="500">
        <f>'Bioenergetics (2)'!EX18</f>
        <v>0</v>
      </c>
      <c r="EB16" s="500">
        <f>'Bioenergetics (2)'!EY18</f>
        <v>0</v>
      </c>
      <c r="EC16" s="500">
        <f>'Bioenergetics (2)'!EZ18</f>
        <v>0</v>
      </c>
      <c r="ED16" s="500">
        <f>'Bioenergetics (2)'!FA18</f>
        <v>0</v>
      </c>
      <c r="EE16" s="500">
        <f>'Bioenergetics (2)'!FB18</f>
        <v>0</v>
      </c>
      <c r="EF16" s="500">
        <f>'Bioenergetics (2)'!FC18</f>
        <v>0</v>
      </c>
      <c r="EG16" s="500">
        <f>'Bioenergetics (2)'!FD18</f>
        <v>0</v>
      </c>
      <c r="EH16" s="500">
        <f>'Bioenergetics (2)'!FE18</f>
        <v>-1</v>
      </c>
      <c r="EI16" s="500">
        <f>'Bioenergetics (2)'!FF18</f>
        <v>0</v>
      </c>
      <c r="EJ16" s="500">
        <f>'Bioenergetics (2)'!FG18</f>
        <v>0</v>
      </c>
      <c r="EK16" s="500">
        <f>'Bioenergetics (2)'!FH18</f>
        <v>0</v>
      </c>
      <c r="EL16" s="500">
        <f>'Bioenergetics (2)'!FI18</f>
        <v>0</v>
      </c>
      <c r="EM16" s="500">
        <f>'Bioenergetics (2)'!FJ18</f>
        <v>0</v>
      </c>
      <c r="EN16" s="500">
        <f>'Bioenergetics (2)'!FK18</f>
        <v>0</v>
      </c>
      <c r="EO16" s="500">
        <f>'Bioenergetics (2)'!FL18</f>
        <v>0</v>
      </c>
      <c r="EP16" s="500">
        <f>'Bioenergetics (2)'!FM18</f>
        <v>0</v>
      </c>
      <c r="EQ16" s="500">
        <f>'Bioenergetics (2)'!FN18</f>
        <v>0</v>
      </c>
      <c r="ER16" s="500">
        <f>'Bioenergetics (2)'!FO18</f>
        <v>0</v>
      </c>
      <c r="ES16" s="500">
        <f>'Bioenergetics (2)'!FP18</f>
        <v>0</v>
      </c>
      <c r="ET16" s="500">
        <f>'Bioenergetics (2)'!FQ18</f>
        <v>0</v>
      </c>
      <c r="EU16" s="500">
        <f>'Bioenergetics (2)'!FR18</f>
        <v>0</v>
      </c>
      <c r="EV16" s="500">
        <f>'Bioenergetics (2)'!FS18</f>
        <v>0</v>
      </c>
      <c r="EW16" s="500">
        <f>'Bioenergetics (2)'!FT18</f>
        <v>0</v>
      </c>
      <c r="EX16" s="500">
        <f>'Bioenergetics (2)'!FU18</f>
        <v>0</v>
      </c>
      <c r="EY16" s="500">
        <f>'Bioenergetics (2)'!FV18</f>
        <v>0</v>
      </c>
      <c r="EZ16" s="500">
        <f>'Bioenergetics (2)'!FW18</f>
        <v>0</v>
      </c>
      <c r="FA16" s="500">
        <f>'Bioenergetics (2)'!FX18</f>
        <v>0</v>
      </c>
      <c r="FB16" s="500">
        <f>'Bioenergetics (2)'!FY18</f>
        <v>0</v>
      </c>
      <c r="FC16" s="500">
        <f>'Bioenergetics (2)'!FZ18</f>
        <v>0</v>
      </c>
      <c r="FD16" s="500">
        <f>'Bioenergetics (2)'!GA18</f>
        <v>0</v>
      </c>
      <c r="FE16" s="500">
        <f>'Bioenergetics (2)'!GB18</f>
        <v>0</v>
      </c>
      <c r="FF16" s="500">
        <f>'Bioenergetics (2)'!GC18</f>
        <v>0</v>
      </c>
    </row>
    <row r="17" spans="1:162" x14ac:dyDescent="0.35">
      <c r="A17" s="144" t="str">
        <f>'Bioenergetics (2)'!A19</f>
        <v>Ci_Meth</v>
      </c>
      <c r="B17" s="500">
        <f>'Bioenergetics (2)'!V19</f>
        <v>0</v>
      </c>
      <c r="C17" s="500">
        <f>'Bioenergetics (2)'!W19</f>
        <v>-2.1364173689846111E-2</v>
      </c>
      <c r="D17" s="500">
        <f>'Bioenergetics (2)'!X19</f>
        <v>0</v>
      </c>
      <c r="E17" s="500">
        <f>'Bioenergetics (2)'!Y19</f>
        <v>0</v>
      </c>
      <c r="F17" s="500">
        <f>'Bioenergetics (2)'!Z19</f>
        <v>0</v>
      </c>
      <c r="G17" s="500">
        <f>'Bioenergetics (2)'!AA19</f>
        <v>0</v>
      </c>
      <c r="H17" s="500">
        <f>'Bioenergetics (2)'!AB19</f>
        <v>0</v>
      </c>
      <c r="I17" s="500">
        <f>'Bioenergetics (2)'!AC19</f>
        <v>0</v>
      </c>
      <c r="J17" s="500">
        <f>'Bioenergetics (2)'!AD19</f>
        <v>0</v>
      </c>
      <c r="K17" s="500">
        <f>'Bioenergetics (2)'!AE19</f>
        <v>0</v>
      </c>
      <c r="L17" s="500">
        <f>'Bioenergetics (2)'!AF19</f>
        <v>0</v>
      </c>
      <c r="M17" s="500">
        <f>'Bioenergetics (2)'!AG19</f>
        <v>0</v>
      </c>
      <c r="N17" s="500">
        <f>'Bioenergetics (2)'!AH19</f>
        <v>0</v>
      </c>
      <c r="O17" s="500">
        <f>'Bioenergetics (2)'!AI19</f>
        <v>0</v>
      </c>
      <c r="P17" s="500">
        <f>'Bioenergetics (2)'!AJ19</f>
        <v>0</v>
      </c>
      <c r="Q17" s="500">
        <f>'Bioenergetics (2)'!AK19</f>
        <v>0</v>
      </c>
      <c r="R17" s="500">
        <f>'Bioenergetics (2)'!AL19</f>
        <v>0</v>
      </c>
      <c r="S17" s="500">
        <f>'Bioenergetics (2)'!AM19</f>
        <v>0</v>
      </c>
      <c r="T17" s="500">
        <f>'Bioenergetics (2)'!AN19</f>
        <v>0</v>
      </c>
      <c r="U17" s="500">
        <f>'Bioenergetics (2)'!AO19</f>
        <v>0</v>
      </c>
      <c r="V17" s="500">
        <f>'Bioenergetics (2)'!AP19</f>
        <v>0</v>
      </c>
      <c r="W17" s="500">
        <f>'Bioenergetics (2)'!AQ19</f>
        <v>0</v>
      </c>
      <c r="X17" s="500">
        <f>'Bioenergetics (2)'!AR19</f>
        <v>0</v>
      </c>
      <c r="Y17" s="500">
        <f>'Bioenergetics (2)'!AS19</f>
        <v>0</v>
      </c>
      <c r="Z17" s="500">
        <f>'Bioenergetics (2)'!AT19</f>
        <v>0</v>
      </c>
      <c r="AA17" s="500">
        <f>'Bioenergetics (2)'!AU19</f>
        <v>0</v>
      </c>
      <c r="AB17" s="500">
        <f>'Bioenergetics (2)'!AV19</f>
        <v>0</v>
      </c>
      <c r="AC17" s="500">
        <f>'Bioenergetics (2)'!AW19</f>
        <v>0</v>
      </c>
      <c r="AD17" s="500">
        <f>'Bioenergetics (2)'!AX19</f>
        <v>0</v>
      </c>
      <c r="AE17" s="500">
        <f>'Bioenergetics (2)'!AY19</f>
        <v>0</v>
      </c>
      <c r="AF17" s="500">
        <f>'Bioenergetics (2)'!AZ19</f>
        <v>0</v>
      </c>
      <c r="AG17" s="500">
        <f>'Bioenergetics (2)'!BA19</f>
        <v>0</v>
      </c>
      <c r="AH17" s="500">
        <f>'Bioenergetics (2)'!BB19</f>
        <v>0</v>
      </c>
      <c r="AI17" s="500">
        <f>'Bioenergetics (2)'!BC19</f>
        <v>0</v>
      </c>
      <c r="AJ17" s="500">
        <f>'Bioenergetics (2)'!BD19</f>
        <v>0</v>
      </c>
      <c r="AK17" s="500">
        <f>'Bioenergetics (2)'!BE19</f>
        <v>0</v>
      </c>
      <c r="AL17" s="500">
        <f>'Bioenergetics (2)'!BF19</f>
        <v>0</v>
      </c>
      <c r="AM17" s="500">
        <f>'Bioenergetics (2)'!BG19</f>
        <v>0</v>
      </c>
      <c r="AN17" s="500">
        <f>'Bioenergetics (2)'!BH19</f>
        <v>0</v>
      </c>
      <c r="AO17" s="500">
        <f>'Bioenergetics (2)'!BI19</f>
        <v>0</v>
      </c>
      <c r="AP17" s="500">
        <f>'Bioenergetics (2)'!BJ19</f>
        <v>0</v>
      </c>
      <c r="AQ17" s="500">
        <f>'Bioenergetics (2)'!BK19</f>
        <v>0</v>
      </c>
      <c r="AR17" s="500">
        <f>'Bioenergetics (2)'!BL19</f>
        <v>0</v>
      </c>
      <c r="AS17" s="500">
        <f>'Bioenergetics (2)'!BM19</f>
        <v>0</v>
      </c>
      <c r="AT17" s="500">
        <f>'Bioenergetics (2)'!BN19</f>
        <v>0</v>
      </c>
      <c r="AU17" s="500">
        <f>'Bioenergetics (2)'!BO19</f>
        <v>0</v>
      </c>
      <c r="AV17" s="500">
        <f>'Bioenergetics (2)'!BP19</f>
        <v>0</v>
      </c>
      <c r="AW17" s="500">
        <f>'Bioenergetics (2)'!BQ19</f>
        <v>0</v>
      </c>
      <c r="AX17" s="500">
        <f>'Bioenergetics (2)'!BR19</f>
        <v>0</v>
      </c>
      <c r="AY17" s="500">
        <f>'Bioenergetics (2)'!BS19</f>
        <v>0</v>
      </c>
      <c r="AZ17" s="500">
        <f>'Bioenergetics (2)'!BT19</f>
        <v>0</v>
      </c>
      <c r="BA17" s="500">
        <f>'Bioenergetics (2)'!BU19</f>
        <v>0</v>
      </c>
      <c r="BB17" s="500">
        <f>'Bioenergetics (2)'!BV19</f>
        <v>0</v>
      </c>
      <c r="BC17" s="500">
        <f>'Bioenergetics (2)'!BW19</f>
        <v>0</v>
      </c>
      <c r="BD17" s="500">
        <f>'Bioenergetics (2)'!BX19</f>
        <v>0</v>
      </c>
      <c r="BE17" s="500">
        <f>'Bioenergetics (2)'!BY19</f>
        <v>0</v>
      </c>
      <c r="BF17" s="500">
        <f>'Bioenergetics (2)'!BZ19</f>
        <v>0</v>
      </c>
      <c r="BG17" s="500">
        <f>'Bioenergetics (2)'!CA19</f>
        <v>0</v>
      </c>
      <c r="BH17" s="500">
        <f>'Bioenergetics (2)'!CB19</f>
        <v>0</v>
      </c>
      <c r="BI17" s="500">
        <f>'Bioenergetics (2)'!CC19</f>
        <v>0</v>
      </c>
      <c r="BJ17" s="500">
        <f>'Bioenergetics (2)'!CD19</f>
        <v>0</v>
      </c>
      <c r="BK17" s="500">
        <f>'Bioenergetics (2)'!CE19</f>
        <v>0</v>
      </c>
      <c r="BL17" s="500">
        <f>'Bioenergetics (2)'!CF19</f>
        <v>0</v>
      </c>
      <c r="BM17" s="500">
        <f>'Bioenergetics (2)'!CG19</f>
        <v>0</v>
      </c>
      <c r="BN17" s="500">
        <f>'Bioenergetics (2)'!CH19</f>
        <v>0</v>
      </c>
      <c r="BO17" s="500">
        <f>'Bioenergetics (2)'!CI19</f>
        <v>0</v>
      </c>
      <c r="BP17" s="500">
        <f>'Bioenergetics (2)'!CJ19</f>
        <v>0</v>
      </c>
      <c r="BQ17" s="500">
        <f>'Bioenergetics (2)'!CK19</f>
        <v>0</v>
      </c>
      <c r="BR17" s="500">
        <f>'Bioenergetics (2)'!CL19</f>
        <v>0</v>
      </c>
      <c r="BS17" s="500">
        <f>'Bioenergetics (2)'!CM19</f>
        <v>0</v>
      </c>
      <c r="BT17" s="500">
        <f>'Bioenergetics (2)'!CN19</f>
        <v>0</v>
      </c>
      <c r="BU17" s="500">
        <f>'Bioenergetics (2)'!CO19</f>
        <v>0</v>
      </c>
      <c r="BV17" s="500">
        <f>'Bioenergetics (2)'!CP19</f>
        <v>0</v>
      </c>
      <c r="BW17" s="500">
        <f>'Bioenergetics (2)'!CQ19</f>
        <v>0</v>
      </c>
      <c r="BX17" s="500">
        <f>'Bioenergetics (2)'!CR19</f>
        <v>0</v>
      </c>
      <c r="BY17" s="500">
        <f>'Bioenergetics (2)'!CS19</f>
        <v>0</v>
      </c>
      <c r="BZ17" s="500">
        <f>'Bioenergetics (2)'!CT19</f>
        <v>0</v>
      </c>
      <c r="CA17" s="500">
        <f>'Bioenergetics (2)'!CU19</f>
        <v>0</v>
      </c>
      <c r="CB17" s="500">
        <f>'Bioenergetics (2)'!CV19</f>
        <v>0</v>
      </c>
      <c r="CC17" s="500">
        <f>'Bioenergetics (2)'!CW19</f>
        <v>0</v>
      </c>
      <c r="CD17" s="500">
        <f>'Bioenergetics (2)'!CX19</f>
        <v>0</v>
      </c>
      <c r="CE17" s="500">
        <f>'Bioenergetics (2)'!CY19</f>
        <v>0</v>
      </c>
      <c r="CF17" s="500">
        <f>'Bioenergetics (2)'!CZ19</f>
        <v>0</v>
      </c>
      <c r="CG17" s="500">
        <f>'Bioenergetics (2)'!DA19</f>
        <v>0</v>
      </c>
      <c r="CH17" s="500">
        <f>'Bioenergetics (2)'!DB19</f>
        <v>0</v>
      </c>
      <c r="CI17" s="500">
        <f>'Bioenergetics (2)'!DC19</f>
        <v>0</v>
      </c>
      <c r="CJ17" s="500">
        <f>'Bioenergetics (2)'!DD19</f>
        <v>0</v>
      </c>
      <c r="CK17" s="500">
        <f>'Bioenergetics (2)'!DE19</f>
        <v>0</v>
      </c>
      <c r="CL17" s="500">
        <f>'Bioenergetics (2)'!DF19</f>
        <v>0</v>
      </c>
      <c r="CM17" s="500">
        <f>'Bioenergetics (2)'!DG19</f>
        <v>0</v>
      </c>
      <c r="CN17" s="500">
        <f>'Bioenergetics (2)'!DH19</f>
        <v>-1</v>
      </c>
      <c r="CO17" s="500">
        <f>'Bioenergetics (2)'!DI19</f>
        <v>-1</v>
      </c>
      <c r="CP17" s="500">
        <f>'Bioenergetics (2)'!DJ19</f>
        <v>-1</v>
      </c>
      <c r="CQ17" s="500">
        <f>'Bioenergetics (2)'!DK19</f>
        <v>-1</v>
      </c>
      <c r="CR17" s="500">
        <f>'Bioenergetics (2)'!DL19</f>
        <v>-9.9999999999999998E-13</v>
      </c>
      <c r="CS17" s="500">
        <f>'Bioenergetics (2)'!DM19</f>
        <v>0</v>
      </c>
      <c r="CT17" s="500">
        <f>'Bioenergetics (2)'!DN19</f>
        <v>0</v>
      </c>
      <c r="CU17" s="500">
        <f>'Bioenergetics (2)'!DO19</f>
        <v>0</v>
      </c>
      <c r="CV17" s="500">
        <f>'Bioenergetics (2)'!DP19</f>
        <v>0</v>
      </c>
      <c r="CW17" s="500">
        <f>'Bioenergetics (2)'!DQ19</f>
        <v>0</v>
      </c>
      <c r="CX17" s="500">
        <f>'Bioenergetics (2)'!DR19</f>
        <v>0</v>
      </c>
      <c r="CY17" s="500">
        <f>'Bioenergetics (2)'!DS19</f>
        <v>0</v>
      </c>
      <c r="CZ17" s="500">
        <f>'Bioenergetics (2)'!DT19</f>
        <v>0</v>
      </c>
      <c r="DA17" s="500">
        <f>'Bioenergetics (2)'!DU19</f>
        <v>0</v>
      </c>
      <c r="DB17" s="500">
        <f>'Bioenergetics (2)'!DV19</f>
        <v>0</v>
      </c>
      <c r="DC17" s="500">
        <f>'Bioenergetics (2)'!DW19</f>
        <v>0</v>
      </c>
      <c r="DD17" s="500">
        <f>'Bioenergetics (2)'!DX19</f>
        <v>0</v>
      </c>
      <c r="DE17" s="500">
        <f>'Bioenergetics (2)'!DY19</f>
        <v>0</v>
      </c>
      <c r="DF17" s="500">
        <f>'Bioenergetics (2)'!DZ19</f>
        <v>0</v>
      </c>
      <c r="DG17" s="500">
        <f>'Bioenergetics (2)'!EA19</f>
        <v>0</v>
      </c>
      <c r="DH17" s="500">
        <f>'Bioenergetics (2)'!EB19</f>
        <v>0</v>
      </c>
      <c r="DI17" s="500">
        <f>'Bioenergetics (2)'!EC19</f>
        <v>0</v>
      </c>
      <c r="DJ17" s="500">
        <f>'Bioenergetics (2)'!ED19</f>
        <v>0</v>
      </c>
      <c r="DK17" s="500">
        <f>'Bioenergetics (2)'!EE19</f>
        <v>0</v>
      </c>
      <c r="DL17" s="500">
        <f>'Bioenergetics (2)'!EF19</f>
        <v>0</v>
      </c>
      <c r="DM17" s="500">
        <f>'Bioenergetics (2)'!EG19</f>
        <v>0</v>
      </c>
      <c r="DN17" s="500">
        <f>'Bioenergetics (2)'!EH19</f>
        <v>0</v>
      </c>
      <c r="DO17" s="500">
        <f>'Bioenergetics (2)'!EI19</f>
        <v>0</v>
      </c>
      <c r="DP17" s="500">
        <f>'Bioenergetics (2)'!EJ19</f>
        <v>0</v>
      </c>
      <c r="DQ17" s="500">
        <f>'Bioenergetics (2)'!EK19</f>
        <v>0</v>
      </c>
      <c r="DR17" s="500">
        <f>'Bioenergetics (2)'!EL19</f>
        <v>0</v>
      </c>
      <c r="DS17" s="500">
        <f>'Bioenergetics (2)'!EM19</f>
        <v>0</v>
      </c>
      <c r="DT17" s="500">
        <f>'Bioenergetics (2)'!EQ19</f>
        <v>0</v>
      </c>
      <c r="DU17" s="500">
        <f>'Bioenergetics (2)'!ER19</f>
        <v>0</v>
      </c>
      <c r="DV17" s="500">
        <f>'Bioenergetics (2)'!ES19</f>
        <v>0</v>
      </c>
      <c r="DW17" s="500">
        <f>'Bioenergetics (2)'!ET19</f>
        <v>0</v>
      </c>
      <c r="DX17" s="500">
        <f>'Bioenergetics (2)'!EU19</f>
        <v>0</v>
      </c>
      <c r="DY17" s="500">
        <f>'Bioenergetics (2)'!EV19</f>
        <v>0</v>
      </c>
      <c r="DZ17" s="500">
        <f>'Bioenergetics (2)'!EW19</f>
        <v>0</v>
      </c>
      <c r="EA17" s="500">
        <f>'Bioenergetics (2)'!EX19</f>
        <v>0</v>
      </c>
      <c r="EB17" s="500">
        <f>'Bioenergetics (2)'!EY19</f>
        <v>0</v>
      </c>
      <c r="EC17" s="500">
        <f>'Bioenergetics (2)'!EZ19</f>
        <v>0</v>
      </c>
      <c r="ED17" s="500">
        <f>'Bioenergetics (2)'!FA19</f>
        <v>0</v>
      </c>
      <c r="EE17" s="500">
        <f>'Bioenergetics (2)'!FB19</f>
        <v>0</v>
      </c>
      <c r="EF17" s="500">
        <f>'Bioenergetics (2)'!FC19</f>
        <v>0</v>
      </c>
      <c r="EG17" s="500">
        <f>'Bioenergetics (2)'!FD19</f>
        <v>0</v>
      </c>
      <c r="EH17" s="500">
        <f>'Bioenergetics (2)'!FE19</f>
        <v>0</v>
      </c>
      <c r="EI17" s="500">
        <f>'Bioenergetics (2)'!FF19</f>
        <v>-1</v>
      </c>
      <c r="EJ17" s="500">
        <f>'Bioenergetics (2)'!FG19</f>
        <v>0</v>
      </c>
      <c r="EK17" s="500">
        <f>'Bioenergetics (2)'!FH19</f>
        <v>0</v>
      </c>
      <c r="EL17" s="500">
        <f>'Bioenergetics (2)'!FI19</f>
        <v>0</v>
      </c>
      <c r="EM17" s="500">
        <f>'Bioenergetics (2)'!FJ19</f>
        <v>0</v>
      </c>
      <c r="EN17" s="500">
        <f>'Bioenergetics (2)'!FK19</f>
        <v>0</v>
      </c>
      <c r="EO17" s="500">
        <f>'Bioenergetics (2)'!FL19</f>
        <v>0</v>
      </c>
      <c r="EP17" s="500">
        <f>'Bioenergetics (2)'!FM19</f>
        <v>0</v>
      </c>
      <c r="EQ17" s="500">
        <f>'Bioenergetics (2)'!FN19</f>
        <v>0</v>
      </c>
      <c r="ER17" s="500">
        <f>'Bioenergetics (2)'!FO19</f>
        <v>0</v>
      </c>
      <c r="ES17" s="500">
        <f>'Bioenergetics (2)'!FP19</f>
        <v>0</v>
      </c>
      <c r="ET17" s="500">
        <f>'Bioenergetics (2)'!FQ19</f>
        <v>0</v>
      </c>
      <c r="EU17" s="500">
        <f>'Bioenergetics (2)'!FR19</f>
        <v>0</v>
      </c>
      <c r="EV17" s="500">
        <f>'Bioenergetics (2)'!FS19</f>
        <v>0</v>
      </c>
      <c r="EW17" s="500">
        <f>'Bioenergetics (2)'!FT19</f>
        <v>0</v>
      </c>
      <c r="EX17" s="500">
        <f>'Bioenergetics (2)'!FU19</f>
        <v>0</v>
      </c>
      <c r="EY17" s="500">
        <f>'Bioenergetics (2)'!FV19</f>
        <v>0</v>
      </c>
      <c r="EZ17" s="500">
        <f>'Bioenergetics (2)'!FW19</f>
        <v>0</v>
      </c>
      <c r="FA17" s="500">
        <f>'Bioenergetics (2)'!FX19</f>
        <v>0</v>
      </c>
      <c r="FB17" s="500">
        <f>'Bioenergetics (2)'!FY19</f>
        <v>0</v>
      </c>
      <c r="FC17" s="500">
        <f>'Bioenergetics (2)'!FZ19</f>
        <v>0</v>
      </c>
      <c r="FD17" s="500">
        <f>'Bioenergetics (2)'!GA19</f>
        <v>0</v>
      </c>
      <c r="FE17" s="500">
        <f>'Bioenergetics (2)'!GB19</f>
        <v>0</v>
      </c>
      <c r="FF17" s="500">
        <f>'Bioenergetics (2)'!GC19</f>
        <v>0</v>
      </c>
    </row>
    <row r="18" spans="1:162" x14ac:dyDescent="0.35">
      <c r="A18" s="144" t="str">
        <f>'Bioenergetics (2)'!A20</f>
        <v>Ci_GluM</v>
      </c>
      <c r="B18" s="500">
        <f>'Bioenergetics (2)'!V20</f>
        <v>0</v>
      </c>
      <c r="C18" s="500">
        <f>'Bioenergetics (2)'!W20</f>
        <v>-0.98796717858888128</v>
      </c>
      <c r="D18" s="500">
        <f>'Bioenergetics (2)'!X20</f>
        <v>0</v>
      </c>
      <c r="E18" s="500">
        <f>'Bioenergetics (2)'!Y20</f>
        <v>0</v>
      </c>
      <c r="F18" s="500">
        <f>'Bioenergetics (2)'!Z20</f>
        <v>0</v>
      </c>
      <c r="G18" s="500">
        <f>'Bioenergetics (2)'!AA20</f>
        <v>0</v>
      </c>
      <c r="H18" s="500">
        <f>'Bioenergetics (2)'!AB20</f>
        <v>0</v>
      </c>
      <c r="I18" s="500">
        <f>'Bioenergetics (2)'!AC20</f>
        <v>0</v>
      </c>
      <c r="J18" s="500">
        <f>'Bioenergetics (2)'!AD20</f>
        <v>0</v>
      </c>
      <c r="K18" s="500">
        <f>'Bioenergetics (2)'!AE20</f>
        <v>0</v>
      </c>
      <c r="L18" s="500">
        <f>'Bioenergetics (2)'!AF20</f>
        <v>0</v>
      </c>
      <c r="M18" s="500">
        <f>'Bioenergetics (2)'!AG20</f>
        <v>0</v>
      </c>
      <c r="N18" s="500">
        <f>'Bioenergetics (2)'!AH20</f>
        <v>0</v>
      </c>
      <c r="O18" s="500">
        <f>'Bioenergetics (2)'!AI20</f>
        <v>0</v>
      </c>
      <c r="P18" s="500">
        <f>'Bioenergetics (2)'!AJ20</f>
        <v>0</v>
      </c>
      <c r="Q18" s="500">
        <f>'Bioenergetics (2)'!AK20</f>
        <v>0</v>
      </c>
      <c r="R18" s="500">
        <f>'Bioenergetics (2)'!AL20</f>
        <v>0</v>
      </c>
      <c r="S18" s="500">
        <f>'Bioenergetics (2)'!AM20</f>
        <v>0</v>
      </c>
      <c r="T18" s="500">
        <f>'Bioenergetics (2)'!AN20</f>
        <v>0</v>
      </c>
      <c r="U18" s="500">
        <f>'Bioenergetics (2)'!AO20</f>
        <v>0</v>
      </c>
      <c r="V18" s="500">
        <f>'Bioenergetics (2)'!AP20</f>
        <v>0</v>
      </c>
      <c r="W18" s="500">
        <f>'Bioenergetics (2)'!AQ20</f>
        <v>0</v>
      </c>
      <c r="X18" s="500">
        <f>'Bioenergetics (2)'!AR20</f>
        <v>0</v>
      </c>
      <c r="Y18" s="500">
        <f>'Bioenergetics (2)'!AS20</f>
        <v>0</v>
      </c>
      <c r="Z18" s="500">
        <f>'Bioenergetics (2)'!AT20</f>
        <v>0</v>
      </c>
      <c r="AA18" s="500">
        <f>'Bioenergetics (2)'!AU20</f>
        <v>0</v>
      </c>
      <c r="AB18" s="500">
        <f>'Bioenergetics (2)'!AV20</f>
        <v>0</v>
      </c>
      <c r="AC18" s="500">
        <f>'Bioenergetics (2)'!AW20</f>
        <v>0</v>
      </c>
      <c r="AD18" s="500">
        <f>'Bioenergetics (2)'!AX20</f>
        <v>0</v>
      </c>
      <c r="AE18" s="500">
        <f>'Bioenergetics (2)'!AY20</f>
        <v>0</v>
      </c>
      <c r="AF18" s="500">
        <f>'Bioenergetics (2)'!AZ20</f>
        <v>0</v>
      </c>
      <c r="AG18" s="500">
        <f>'Bioenergetics (2)'!BA20</f>
        <v>0</v>
      </c>
      <c r="AH18" s="500">
        <f>'Bioenergetics (2)'!BB20</f>
        <v>0</v>
      </c>
      <c r="AI18" s="500">
        <f>'Bioenergetics (2)'!BC20</f>
        <v>0</v>
      </c>
      <c r="AJ18" s="500">
        <f>'Bioenergetics (2)'!BD20</f>
        <v>0</v>
      </c>
      <c r="AK18" s="500">
        <f>'Bioenergetics (2)'!BE20</f>
        <v>0</v>
      </c>
      <c r="AL18" s="500">
        <f>'Bioenergetics (2)'!BF20</f>
        <v>0</v>
      </c>
      <c r="AM18" s="500">
        <f>'Bioenergetics (2)'!BG20</f>
        <v>0</v>
      </c>
      <c r="AN18" s="500">
        <f>'Bioenergetics (2)'!BH20</f>
        <v>0</v>
      </c>
      <c r="AO18" s="500">
        <f>'Bioenergetics (2)'!BI20</f>
        <v>0</v>
      </c>
      <c r="AP18" s="500">
        <f>'Bioenergetics (2)'!BJ20</f>
        <v>0</v>
      </c>
      <c r="AQ18" s="500">
        <f>'Bioenergetics (2)'!BK20</f>
        <v>0</v>
      </c>
      <c r="AR18" s="500">
        <f>'Bioenergetics (2)'!BL20</f>
        <v>0</v>
      </c>
      <c r="AS18" s="500">
        <f>'Bioenergetics (2)'!BM20</f>
        <v>0</v>
      </c>
      <c r="AT18" s="500">
        <f>'Bioenergetics (2)'!BN20</f>
        <v>0</v>
      </c>
      <c r="AU18" s="500">
        <f>'Bioenergetics (2)'!BO20</f>
        <v>0</v>
      </c>
      <c r="AV18" s="500">
        <f>'Bioenergetics (2)'!BP20</f>
        <v>0</v>
      </c>
      <c r="AW18" s="500">
        <f>'Bioenergetics (2)'!BQ20</f>
        <v>0</v>
      </c>
      <c r="AX18" s="500">
        <f>'Bioenergetics (2)'!BR20</f>
        <v>0</v>
      </c>
      <c r="AY18" s="500">
        <f>'Bioenergetics (2)'!BS20</f>
        <v>0</v>
      </c>
      <c r="AZ18" s="500">
        <f>'Bioenergetics (2)'!BT20</f>
        <v>0</v>
      </c>
      <c r="BA18" s="500">
        <f>'Bioenergetics (2)'!BU20</f>
        <v>0</v>
      </c>
      <c r="BB18" s="500">
        <f>'Bioenergetics (2)'!BV20</f>
        <v>0</v>
      </c>
      <c r="BC18" s="500">
        <f>'Bioenergetics (2)'!BW20</f>
        <v>0</v>
      </c>
      <c r="BD18" s="500">
        <f>'Bioenergetics (2)'!BX20</f>
        <v>0</v>
      </c>
      <c r="BE18" s="500">
        <f>'Bioenergetics (2)'!BY20</f>
        <v>0</v>
      </c>
      <c r="BF18" s="500">
        <f>'Bioenergetics (2)'!BZ20</f>
        <v>0</v>
      </c>
      <c r="BG18" s="500">
        <f>'Bioenergetics (2)'!CA20</f>
        <v>0</v>
      </c>
      <c r="BH18" s="500">
        <f>'Bioenergetics (2)'!CB20</f>
        <v>0</v>
      </c>
      <c r="BI18" s="500">
        <f>'Bioenergetics (2)'!CC20</f>
        <v>0</v>
      </c>
      <c r="BJ18" s="500">
        <f>'Bioenergetics (2)'!CD20</f>
        <v>0</v>
      </c>
      <c r="BK18" s="500">
        <f>'Bioenergetics (2)'!CE20</f>
        <v>0</v>
      </c>
      <c r="BL18" s="500">
        <f>'Bioenergetics (2)'!CF20</f>
        <v>0</v>
      </c>
      <c r="BM18" s="500">
        <f>'Bioenergetics (2)'!CG20</f>
        <v>0</v>
      </c>
      <c r="BN18" s="500">
        <f>'Bioenergetics (2)'!CH20</f>
        <v>0</v>
      </c>
      <c r="BO18" s="500">
        <f>'Bioenergetics (2)'!CI20</f>
        <v>0</v>
      </c>
      <c r="BP18" s="500">
        <f>'Bioenergetics (2)'!CJ20</f>
        <v>0</v>
      </c>
      <c r="BQ18" s="500">
        <f>'Bioenergetics (2)'!CK20</f>
        <v>0</v>
      </c>
      <c r="BR18" s="500">
        <f>'Bioenergetics (2)'!CL20</f>
        <v>0</v>
      </c>
      <c r="BS18" s="500">
        <f>'Bioenergetics (2)'!CM20</f>
        <v>0</v>
      </c>
      <c r="BT18" s="500">
        <f>'Bioenergetics (2)'!CN20</f>
        <v>0</v>
      </c>
      <c r="BU18" s="500">
        <f>'Bioenergetics (2)'!CO20</f>
        <v>0</v>
      </c>
      <c r="BV18" s="500">
        <f>'Bioenergetics (2)'!CP20</f>
        <v>0</v>
      </c>
      <c r="BW18" s="500">
        <f>'Bioenergetics (2)'!CQ20</f>
        <v>0</v>
      </c>
      <c r="BX18" s="500">
        <f>'Bioenergetics (2)'!CR20</f>
        <v>0</v>
      </c>
      <c r="BY18" s="500">
        <f>'Bioenergetics (2)'!CS20</f>
        <v>0</v>
      </c>
      <c r="BZ18" s="500">
        <f>'Bioenergetics (2)'!CT20</f>
        <v>0</v>
      </c>
      <c r="CA18" s="500">
        <f>'Bioenergetics (2)'!CU20</f>
        <v>0</v>
      </c>
      <c r="CB18" s="500">
        <f>'Bioenergetics (2)'!CV20</f>
        <v>0</v>
      </c>
      <c r="CC18" s="500">
        <f>'Bioenergetics (2)'!CW20</f>
        <v>0</v>
      </c>
      <c r="CD18" s="500">
        <f>'Bioenergetics (2)'!CX20</f>
        <v>0</v>
      </c>
      <c r="CE18" s="500">
        <f>'Bioenergetics (2)'!CY20</f>
        <v>0</v>
      </c>
      <c r="CF18" s="500">
        <f>'Bioenergetics (2)'!CZ20</f>
        <v>0</v>
      </c>
      <c r="CG18" s="500">
        <f>'Bioenergetics (2)'!DA20</f>
        <v>0</v>
      </c>
      <c r="CH18" s="500">
        <f>'Bioenergetics (2)'!DB20</f>
        <v>0</v>
      </c>
      <c r="CI18" s="500">
        <f>'Bioenergetics (2)'!DC20</f>
        <v>0</v>
      </c>
      <c r="CJ18" s="500">
        <f>'Bioenergetics (2)'!DD20</f>
        <v>0</v>
      </c>
      <c r="CK18" s="500">
        <f>'Bioenergetics (2)'!DE20</f>
        <v>0</v>
      </c>
      <c r="CL18" s="500">
        <f>'Bioenergetics (2)'!DF20</f>
        <v>0</v>
      </c>
      <c r="CM18" s="500">
        <f>'Bioenergetics (2)'!DG20</f>
        <v>0</v>
      </c>
      <c r="CN18" s="500">
        <f>'Bioenergetics (2)'!DH20</f>
        <v>0</v>
      </c>
      <c r="CO18" s="500">
        <f>'Bioenergetics (2)'!DI20</f>
        <v>0</v>
      </c>
      <c r="CP18" s="500">
        <f>'Bioenergetics (2)'!DJ20</f>
        <v>0</v>
      </c>
      <c r="CQ18" s="500">
        <f>'Bioenergetics (2)'!DK20</f>
        <v>0</v>
      </c>
      <c r="CR18" s="500">
        <f>'Bioenergetics (2)'!DL20</f>
        <v>0</v>
      </c>
      <c r="CS18" s="500">
        <f>'Bioenergetics (2)'!DM20</f>
        <v>-1</v>
      </c>
      <c r="CT18" s="500">
        <f>'Bioenergetics (2)'!DN20</f>
        <v>0</v>
      </c>
      <c r="CU18" s="500">
        <f>'Bioenergetics (2)'!DO20</f>
        <v>0</v>
      </c>
      <c r="CV18" s="500">
        <f>'Bioenergetics (2)'!DP20</f>
        <v>0</v>
      </c>
      <c r="CW18" s="500">
        <f>'Bioenergetics (2)'!DQ20</f>
        <v>0</v>
      </c>
      <c r="CX18" s="500">
        <f>'Bioenergetics (2)'!DR20</f>
        <v>0</v>
      </c>
      <c r="CY18" s="500">
        <f>'Bioenergetics (2)'!DS20</f>
        <v>0</v>
      </c>
      <c r="CZ18" s="500">
        <f>'Bioenergetics (2)'!DT20</f>
        <v>0</v>
      </c>
      <c r="DA18" s="500">
        <f>'Bioenergetics (2)'!DU20</f>
        <v>0</v>
      </c>
      <c r="DB18" s="500">
        <f>'Bioenergetics (2)'!DV20</f>
        <v>0</v>
      </c>
      <c r="DC18" s="500">
        <f>'Bioenergetics (2)'!DW20</f>
        <v>0</v>
      </c>
      <c r="DD18" s="500">
        <f>'Bioenergetics (2)'!DX20</f>
        <v>0</v>
      </c>
      <c r="DE18" s="500">
        <f>'Bioenergetics (2)'!DY20</f>
        <v>0</v>
      </c>
      <c r="DF18" s="500">
        <f>'Bioenergetics (2)'!DZ20</f>
        <v>0</v>
      </c>
      <c r="DG18" s="500">
        <f>'Bioenergetics (2)'!EA20</f>
        <v>0</v>
      </c>
      <c r="DH18" s="500">
        <f>'Bioenergetics (2)'!EB20</f>
        <v>0</v>
      </c>
      <c r="DI18" s="500">
        <f>'Bioenergetics (2)'!EC20</f>
        <v>0</v>
      </c>
      <c r="DJ18" s="500">
        <f>'Bioenergetics (2)'!ED20</f>
        <v>0</v>
      </c>
      <c r="DK18" s="500">
        <f>'Bioenergetics (2)'!EE20</f>
        <v>0</v>
      </c>
      <c r="DL18" s="500">
        <f>'Bioenergetics (2)'!EF20</f>
        <v>0</v>
      </c>
      <c r="DM18" s="500">
        <f>'Bioenergetics (2)'!EG20</f>
        <v>0</v>
      </c>
      <c r="DN18" s="500">
        <f>'Bioenergetics (2)'!EH20</f>
        <v>0</v>
      </c>
      <c r="DO18" s="500">
        <f>'Bioenergetics (2)'!EI20</f>
        <v>0</v>
      </c>
      <c r="DP18" s="500">
        <f>'Bioenergetics (2)'!EJ20</f>
        <v>0</v>
      </c>
      <c r="DQ18" s="500">
        <f>'Bioenergetics (2)'!EK20</f>
        <v>0</v>
      </c>
      <c r="DR18" s="500">
        <f>'Bioenergetics (2)'!EL20</f>
        <v>0</v>
      </c>
      <c r="DS18" s="500">
        <f>'Bioenergetics (2)'!EM20</f>
        <v>0</v>
      </c>
      <c r="DT18" s="500">
        <f>'Bioenergetics (2)'!EQ20</f>
        <v>0</v>
      </c>
      <c r="DU18" s="500">
        <f>'Bioenergetics (2)'!ER20</f>
        <v>0</v>
      </c>
      <c r="DV18" s="500">
        <f>'Bioenergetics (2)'!ES20</f>
        <v>0</v>
      </c>
      <c r="DW18" s="500">
        <f>'Bioenergetics (2)'!ET20</f>
        <v>0</v>
      </c>
      <c r="DX18" s="500">
        <f>'Bioenergetics (2)'!EU20</f>
        <v>0</v>
      </c>
      <c r="DY18" s="500">
        <f>'Bioenergetics (2)'!EV20</f>
        <v>0</v>
      </c>
      <c r="DZ18" s="500">
        <f>'Bioenergetics (2)'!EW20</f>
        <v>0</v>
      </c>
      <c r="EA18" s="500">
        <f>'Bioenergetics (2)'!EX20</f>
        <v>0</v>
      </c>
      <c r="EB18" s="500">
        <f>'Bioenergetics (2)'!EY20</f>
        <v>0</v>
      </c>
      <c r="EC18" s="500">
        <f>'Bioenergetics (2)'!EZ20</f>
        <v>0</v>
      </c>
      <c r="ED18" s="500">
        <f>'Bioenergetics (2)'!FA20</f>
        <v>0</v>
      </c>
      <c r="EE18" s="500">
        <f>'Bioenergetics (2)'!FB20</f>
        <v>0</v>
      </c>
      <c r="EF18" s="500">
        <f>'Bioenergetics (2)'!FC20</f>
        <v>0</v>
      </c>
      <c r="EG18" s="500">
        <f>'Bioenergetics (2)'!FD20</f>
        <v>0</v>
      </c>
      <c r="EH18" s="500">
        <f>'Bioenergetics (2)'!FE20</f>
        <v>0</v>
      </c>
      <c r="EI18" s="500">
        <f>'Bioenergetics (2)'!FF20</f>
        <v>0</v>
      </c>
      <c r="EJ18" s="500">
        <f>'Bioenergetics (2)'!FG20</f>
        <v>-1</v>
      </c>
      <c r="EK18" s="500">
        <f>'Bioenergetics (2)'!FH20</f>
        <v>0</v>
      </c>
      <c r="EL18" s="500">
        <f>'Bioenergetics (2)'!FI20</f>
        <v>0</v>
      </c>
      <c r="EM18" s="500">
        <f>'Bioenergetics (2)'!FJ20</f>
        <v>0</v>
      </c>
      <c r="EN18" s="500">
        <f>'Bioenergetics (2)'!FK20</f>
        <v>0</v>
      </c>
      <c r="EO18" s="500">
        <f>'Bioenergetics (2)'!FL20</f>
        <v>0</v>
      </c>
      <c r="EP18" s="500">
        <f>'Bioenergetics (2)'!FM20</f>
        <v>0</v>
      </c>
      <c r="EQ18" s="500">
        <f>'Bioenergetics (2)'!FN20</f>
        <v>0</v>
      </c>
      <c r="ER18" s="500">
        <f>'Bioenergetics (2)'!FO20</f>
        <v>0</v>
      </c>
      <c r="ES18" s="500">
        <f>'Bioenergetics (2)'!FP20</f>
        <v>0</v>
      </c>
      <c r="ET18" s="500">
        <f>'Bioenergetics (2)'!FQ20</f>
        <v>0</v>
      </c>
      <c r="EU18" s="500">
        <f>'Bioenergetics (2)'!FR20</f>
        <v>0</v>
      </c>
      <c r="EV18" s="500">
        <f>'Bioenergetics (2)'!FS20</f>
        <v>0</v>
      </c>
      <c r="EW18" s="500">
        <f>'Bioenergetics (2)'!FT20</f>
        <v>0</v>
      </c>
      <c r="EX18" s="500">
        <f>'Bioenergetics (2)'!FU20</f>
        <v>0</v>
      </c>
      <c r="EY18" s="500">
        <f>'Bioenergetics (2)'!FV20</f>
        <v>0</v>
      </c>
      <c r="EZ18" s="500">
        <f>'Bioenergetics (2)'!FW20</f>
        <v>0</v>
      </c>
      <c r="FA18" s="500">
        <f>'Bioenergetics (2)'!FX20</f>
        <v>0</v>
      </c>
      <c r="FB18" s="500">
        <f>'Bioenergetics (2)'!FY20</f>
        <v>0</v>
      </c>
      <c r="FC18" s="500">
        <f>'Bioenergetics (2)'!FZ20</f>
        <v>0</v>
      </c>
      <c r="FD18" s="500">
        <f>'Bioenergetics (2)'!GA20</f>
        <v>0</v>
      </c>
      <c r="FE18" s="500">
        <f>'Bioenergetics (2)'!GB20</f>
        <v>0</v>
      </c>
      <c r="FF18" s="500">
        <f>'Bioenergetics (2)'!GC20</f>
        <v>0</v>
      </c>
    </row>
    <row r="19" spans="1:162" x14ac:dyDescent="0.35">
      <c r="A19" s="144" t="str">
        <f>'Bioenergetics (2)'!A21</f>
        <v>Ci_AspG</v>
      </c>
      <c r="B19" s="500">
        <f>'Bioenergetics (2)'!V21</f>
        <v>0</v>
      </c>
      <c r="C19" s="500">
        <f>'Bioenergetics (2)'!W21</f>
        <v>-3.2502496870364286E-2</v>
      </c>
      <c r="D19" s="500">
        <f>'Bioenergetics (2)'!X21</f>
        <v>0</v>
      </c>
      <c r="E19" s="500">
        <f>'Bioenergetics (2)'!Y21</f>
        <v>0</v>
      </c>
      <c r="F19" s="500">
        <f>'Bioenergetics (2)'!Z21</f>
        <v>0</v>
      </c>
      <c r="G19" s="500">
        <f>'Bioenergetics (2)'!AA21</f>
        <v>0</v>
      </c>
      <c r="H19" s="500">
        <f>'Bioenergetics (2)'!AB21</f>
        <v>0</v>
      </c>
      <c r="I19" s="500">
        <f>'Bioenergetics (2)'!AC21</f>
        <v>0</v>
      </c>
      <c r="J19" s="500">
        <f>'Bioenergetics (2)'!AD21</f>
        <v>0</v>
      </c>
      <c r="K19" s="500">
        <f>'Bioenergetics (2)'!AE21</f>
        <v>0</v>
      </c>
      <c r="L19" s="500">
        <f>'Bioenergetics (2)'!AF21</f>
        <v>0</v>
      </c>
      <c r="M19" s="500">
        <f>'Bioenergetics (2)'!AG21</f>
        <v>0</v>
      </c>
      <c r="N19" s="500">
        <f>'Bioenergetics (2)'!AH21</f>
        <v>0</v>
      </c>
      <c r="O19" s="500">
        <f>'Bioenergetics (2)'!AI21</f>
        <v>0</v>
      </c>
      <c r="P19" s="500">
        <f>'Bioenergetics (2)'!AJ21</f>
        <v>0</v>
      </c>
      <c r="Q19" s="500">
        <f>'Bioenergetics (2)'!AK21</f>
        <v>0</v>
      </c>
      <c r="R19" s="500">
        <f>'Bioenergetics (2)'!AL21</f>
        <v>0</v>
      </c>
      <c r="S19" s="500">
        <f>'Bioenergetics (2)'!AM21</f>
        <v>0</v>
      </c>
      <c r="T19" s="500">
        <f>'Bioenergetics (2)'!AN21</f>
        <v>0</v>
      </c>
      <c r="U19" s="500">
        <f>'Bioenergetics (2)'!AO21</f>
        <v>0</v>
      </c>
      <c r="V19" s="500">
        <f>'Bioenergetics (2)'!AP21</f>
        <v>0</v>
      </c>
      <c r="W19" s="500">
        <f>'Bioenergetics (2)'!AQ21</f>
        <v>0</v>
      </c>
      <c r="X19" s="500">
        <f>'Bioenergetics (2)'!AR21</f>
        <v>0</v>
      </c>
      <c r="Y19" s="500">
        <f>'Bioenergetics (2)'!AS21</f>
        <v>0</v>
      </c>
      <c r="Z19" s="500">
        <f>'Bioenergetics (2)'!AT21</f>
        <v>0</v>
      </c>
      <c r="AA19" s="500">
        <f>'Bioenergetics (2)'!AU21</f>
        <v>0</v>
      </c>
      <c r="AB19" s="500">
        <f>'Bioenergetics (2)'!AV21</f>
        <v>0</v>
      </c>
      <c r="AC19" s="500">
        <f>'Bioenergetics (2)'!AW21</f>
        <v>0</v>
      </c>
      <c r="AD19" s="500">
        <f>'Bioenergetics (2)'!AX21</f>
        <v>0</v>
      </c>
      <c r="AE19" s="500">
        <f>'Bioenergetics (2)'!AY21</f>
        <v>0</v>
      </c>
      <c r="AF19" s="500">
        <f>'Bioenergetics (2)'!AZ21</f>
        <v>0</v>
      </c>
      <c r="AG19" s="500">
        <f>'Bioenergetics (2)'!BA21</f>
        <v>0</v>
      </c>
      <c r="AH19" s="500">
        <f>'Bioenergetics (2)'!BB21</f>
        <v>0</v>
      </c>
      <c r="AI19" s="500">
        <f>'Bioenergetics (2)'!BC21</f>
        <v>0</v>
      </c>
      <c r="AJ19" s="500">
        <f>'Bioenergetics (2)'!BD21</f>
        <v>0</v>
      </c>
      <c r="AK19" s="500">
        <f>'Bioenergetics (2)'!BE21</f>
        <v>0</v>
      </c>
      <c r="AL19" s="500">
        <f>'Bioenergetics (2)'!BF21</f>
        <v>0</v>
      </c>
      <c r="AM19" s="500">
        <f>'Bioenergetics (2)'!BG21</f>
        <v>0</v>
      </c>
      <c r="AN19" s="500">
        <f>'Bioenergetics (2)'!BH21</f>
        <v>0</v>
      </c>
      <c r="AO19" s="500">
        <f>'Bioenergetics (2)'!BI21</f>
        <v>0</v>
      </c>
      <c r="AP19" s="500">
        <f>'Bioenergetics (2)'!BJ21</f>
        <v>0</v>
      </c>
      <c r="AQ19" s="500">
        <f>'Bioenergetics (2)'!BK21</f>
        <v>0</v>
      </c>
      <c r="AR19" s="500">
        <f>'Bioenergetics (2)'!BL21</f>
        <v>0</v>
      </c>
      <c r="AS19" s="500">
        <f>'Bioenergetics (2)'!BM21</f>
        <v>0</v>
      </c>
      <c r="AT19" s="500">
        <f>'Bioenergetics (2)'!BN21</f>
        <v>0</v>
      </c>
      <c r="AU19" s="500">
        <f>'Bioenergetics (2)'!BO21</f>
        <v>0</v>
      </c>
      <c r="AV19" s="500">
        <f>'Bioenergetics (2)'!BP21</f>
        <v>0</v>
      </c>
      <c r="AW19" s="500">
        <f>'Bioenergetics (2)'!BQ21</f>
        <v>0</v>
      </c>
      <c r="AX19" s="500">
        <f>'Bioenergetics (2)'!BR21</f>
        <v>0</v>
      </c>
      <c r="AY19" s="500">
        <f>'Bioenergetics (2)'!BS21</f>
        <v>0</v>
      </c>
      <c r="AZ19" s="500">
        <f>'Bioenergetics (2)'!BT21</f>
        <v>0</v>
      </c>
      <c r="BA19" s="500">
        <f>'Bioenergetics (2)'!BU21</f>
        <v>0</v>
      </c>
      <c r="BB19" s="500">
        <f>'Bioenergetics (2)'!BV21</f>
        <v>0</v>
      </c>
      <c r="BC19" s="500">
        <f>'Bioenergetics (2)'!BW21</f>
        <v>0</v>
      </c>
      <c r="BD19" s="500">
        <f>'Bioenergetics (2)'!BX21</f>
        <v>0</v>
      </c>
      <c r="BE19" s="500">
        <f>'Bioenergetics (2)'!BY21</f>
        <v>0</v>
      </c>
      <c r="BF19" s="500">
        <f>'Bioenergetics (2)'!BZ21</f>
        <v>0</v>
      </c>
      <c r="BG19" s="500">
        <f>'Bioenergetics (2)'!CA21</f>
        <v>0</v>
      </c>
      <c r="BH19" s="500">
        <f>'Bioenergetics (2)'!CB21</f>
        <v>0</v>
      </c>
      <c r="BI19" s="500">
        <f>'Bioenergetics (2)'!CC21</f>
        <v>0</v>
      </c>
      <c r="BJ19" s="500">
        <f>'Bioenergetics (2)'!CD21</f>
        <v>0</v>
      </c>
      <c r="BK19" s="500">
        <f>'Bioenergetics (2)'!CE21</f>
        <v>0</v>
      </c>
      <c r="BL19" s="500">
        <f>'Bioenergetics (2)'!CF21</f>
        <v>0</v>
      </c>
      <c r="BM19" s="500">
        <f>'Bioenergetics (2)'!CG21</f>
        <v>0</v>
      </c>
      <c r="BN19" s="500">
        <f>'Bioenergetics (2)'!CH21</f>
        <v>0</v>
      </c>
      <c r="BO19" s="500">
        <f>'Bioenergetics (2)'!CI21</f>
        <v>0</v>
      </c>
      <c r="BP19" s="500">
        <f>'Bioenergetics (2)'!CJ21</f>
        <v>0</v>
      </c>
      <c r="BQ19" s="500">
        <f>'Bioenergetics (2)'!CK21</f>
        <v>0</v>
      </c>
      <c r="BR19" s="500">
        <f>'Bioenergetics (2)'!CL21</f>
        <v>0</v>
      </c>
      <c r="BS19" s="500">
        <f>'Bioenergetics (2)'!CM21</f>
        <v>0</v>
      </c>
      <c r="BT19" s="500">
        <f>'Bioenergetics (2)'!CN21</f>
        <v>0</v>
      </c>
      <c r="BU19" s="500">
        <f>'Bioenergetics (2)'!CO21</f>
        <v>0</v>
      </c>
      <c r="BV19" s="500">
        <f>'Bioenergetics (2)'!CP21</f>
        <v>0</v>
      </c>
      <c r="BW19" s="500">
        <f>'Bioenergetics (2)'!CQ21</f>
        <v>0</v>
      </c>
      <c r="BX19" s="500">
        <f>'Bioenergetics (2)'!CR21</f>
        <v>0</v>
      </c>
      <c r="BY19" s="500">
        <f>'Bioenergetics (2)'!CS21</f>
        <v>0</v>
      </c>
      <c r="BZ19" s="500">
        <f>'Bioenergetics (2)'!CT21</f>
        <v>0</v>
      </c>
      <c r="CA19" s="500">
        <f>'Bioenergetics (2)'!CU21</f>
        <v>0</v>
      </c>
      <c r="CB19" s="500">
        <f>'Bioenergetics (2)'!CV21</f>
        <v>0</v>
      </c>
      <c r="CC19" s="500">
        <f>'Bioenergetics (2)'!CW21</f>
        <v>0</v>
      </c>
      <c r="CD19" s="500">
        <f>'Bioenergetics (2)'!CX21</f>
        <v>0</v>
      </c>
      <c r="CE19" s="500">
        <f>'Bioenergetics (2)'!CY21</f>
        <v>0</v>
      </c>
      <c r="CF19" s="500">
        <f>'Bioenergetics (2)'!CZ21</f>
        <v>0</v>
      </c>
      <c r="CG19" s="500">
        <f>'Bioenergetics (2)'!DA21</f>
        <v>0</v>
      </c>
      <c r="CH19" s="500">
        <f>'Bioenergetics (2)'!DB21</f>
        <v>0</v>
      </c>
      <c r="CI19" s="500">
        <f>'Bioenergetics (2)'!DC21</f>
        <v>0</v>
      </c>
      <c r="CJ19" s="500">
        <f>'Bioenergetics (2)'!DD21</f>
        <v>0</v>
      </c>
      <c r="CK19" s="500">
        <f>'Bioenergetics (2)'!DE21</f>
        <v>0</v>
      </c>
      <c r="CL19" s="500">
        <f>'Bioenergetics (2)'!DF21</f>
        <v>0</v>
      </c>
      <c r="CM19" s="500">
        <f>'Bioenergetics (2)'!DG21</f>
        <v>0</v>
      </c>
      <c r="CN19" s="500">
        <f>'Bioenergetics (2)'!DH21</f>
        <v>0</v>
      </c>
      <c r="CO19" s="500">
        <f>'Bioenergetics (2)'!DI21</f>
        <v>0</v>
      </c>
      <c r="CP19" s="500">
        <f>'Bioenergetics (2)'!DJ21</f>
        <v>0</v>
      </c>
      <c r="CQ19" s="500">
        <f>'Bioenergetics (2)'!DK21</f>
        <v>0</v>
      </c>
      <c r="CR19" s="500">
        <f>'Bioenergetics (2)'!DL21</f>
        <v>0</v>
      </c>
      <c r="CS19" s="500">
        <f>'Bioenergetics (2)'!DM21</f>
        <v>0</v>
      </c>
      <c r="CT19" s="500">
        <f>'Bioenergetics (2)'!DN21</f>
        <v>-1</v>
      </c>
      <c r="CU19" s="500">
        <f>'Bioenergetics (2)'!DO21</f>
        <v>0</v>
      </c>
      <c r="CV19" s="500">
        <f>'Bioenergetics (2)'!DP21</f>
        <v>0</v>
      </c>
      <c r="CW19" s="500">
        <f>'Bioenergetics (2)'!DQ21</f>
        <v>0</v>
      </c>
      <c r="CX19" s="500">
        <f>'Bioenergetics (2)'!DR21</f>
        <v>0</v>
      </c>
      <c r="CY19" s="500">
        <f>'Bioenergetics (2)'!DS21</f>
        <v>0</v>
      </c>
      <c r="CZ19" s="500">
        <f>'Bioenergetics (2)'!DT21</f>
        <v>0</v>
      </c>
      <c r="DA19" s="500">
        <f>'Bioenergetics (2)'!DU21</f>
        <v>0</v>
      </c>
      <c r="DB19" s="500">
        <f>'Bioenergetics (2)'!DV21</f>
        <v>0</v>
      </c>
      <c r="DC19" s="500">
        <f>'Bioenergetics (2)'!DW21</f>
        <v>0</v>
      </c>
      <c r="DD19" s="500">
        <f>'Bioenergetics (2)'!DX21</f>
        <v>0</v>
      </c>
      <c r="DE19" s="500">
        <f>'Bioenergetics (2)'!DY21</f>
        <v>0</v>
      </c>
      <c r="DF19" s="500">
        <f>'Bioenergetics (2)'!DZ21</f>
        <v>0</v>
      </c>
      <c r="DG19" s="500">
        <f>'Bioenergetics (2)'!EA21</f>
        <v>0</v>
      </c>
      <c r="DH19" s="500">
        <f>'Bioenergetics (2)'!EB21</f>
        <v>0</v>
      </c>
      <c r="DI19" s="500">
        <f>'Bioenergetics (2)'!EC21</f>
        <v>0</v>
      </c>
      <c r="DJ19" s="500">
        <f>'Bioenergetics (2)'!ED21</f>
        <v>0</v>
      </c>
      <c r="DK19" s="500">
        <f>'Bioenergetics (2)'!EE21</f>
        <v>0</v>
      </c>
      <c r="DL19" s="500">
        <f>'Bioenergetics (2)'!EF21</f>
        <v>0</v>
      </c>
      <c r="DM19" s="500">
        <f>'Bioenergetics (2)'!EG21</f>
        <v>0</v>
      </c>
      <c r="DN19" s="500">
        <f>'Bioenergetics (2)'!EH21</f>
        <v>0</v>
      </c>
      <c r="DO19" s="500">
        <f>'Bioenergetics (2)'!EI21</f>
        <v>0</v>
      </c>
      <c r="DP19" s="500">
        <f>'Bioenergetics (2)'!EJ21</f>
        <v>0</v>
      </c>
      <c r="DQ19" s="500">
        <f>'Bioenergetics (2)'!EK21</f>
        <v>0</v>
      </c>
      <c r="DR19" s="500">
        <f>'Bioenergetics (2)'!EL21</f>
        <v>0</v>
      </c>
      <c r="DS19" s="500">
        <f>'Bioenergetics (2)'!EM21</f>
        <v>0</v>
      </c>
      <c r="DT19" s="500">
        <f>'Bioenergetics (2)'!EQ21</f>
        <v>0</v>
      </c>
      <c r="DU19" s="500">
        <f>'Bioenergetics (2)'!ER21</f>
        <v>0</v>
      </c>
      <c r="DV19" s="500">
        <f>'Bioenergetics (2)'!ES21</f>
        <v>0</v>
      </c>
      <c r="DW19" s="500">
        <f>'Bioenergetics (2)'!ET21</f>
        <v>0</v>
      </c>
      <c r="DX19" s="500">
        <f>'Bioenergetics (2)'!EU21</f>
        <v>0</v>
      </c>
      <c r="DY19" s="500">
        <f>'Bioenergetics (2)'!EV21</f>
        <v>0</v>
      </c>
      <c r="DZ19" s="500">
        <f>'Bioenergetics (2)'!EW21</f>
        <v>0</v>
      </c>
      <c r="EA19" s="500">
        <f>'Bioenergetics (2)'!EX21</f>
        <v>0</v>
      </c>
      <c r="EB19" s="500">
        <f>'Bioenergetics (2)'!EY21</f>
        <v>0</v>
      </c>
      <c r="EC19" s="500">
        <f>'Bioenergetics (2)'!EZ21</f>
        <v>0</v>
      </c>
      <c r="ED19" s="500">
        <f>'Bioenergetics (2)'!FA21</f>
        <v>0</v>
      </c>
      <c r="EE19" s="500">
        <f>'Bioenergetics (2)'!FB21</f>
        <v>0</v>
      </c>
      <c r="EF19" s="500">
        <f>'Bioenergetics (2)'!FC21</f>
        <v>0</v>
      </c>
      <c r="EG19" s="500">
        <f>'Bioenergetics (2)'!FD21</f>
        <v>0</v>
      </c>
      <c r="EH19" s="500">
        <f>'Bioenergetics (2)'!FE21</f>
        <v>0</v>
      </c>
      <c r="EI19" s="500">
        <f>'Bioenergetics (2)'!FF21</f>
        <v>0</v>
      </c>
      <c r="EJ19" s="500">
        <f>'Bioenergetics (2)'!FG21</f>
        <v>0</v>
      </c>
      <c r="EK19" s="500">
        <f>'Bioenergetics (2)'!FH21</f>
        <v>-1</v>
      </c>
      <c r="EL19" s="500">
        <f>'Bioenergetics (2)'!FI21</f>
        <v>0</v>
      </c>
      <c r="EM19" s="500">
        <f>'Bioenergetics (2)'!FJ21</f>
        <v>0</v>
      </c>
      <c r="EN19" s="500">
        <f>'Bioenergetics (2)'!FK21</f>
        <v>0</v>
      </c>
      <c r="EO19" s="500">
        <f>'Bioenergetics (2)'!FL21</f>
        <v>0</v>
      </c>
      <c r="EP19" s="500">
        <f>'Bioenergetics (2)'!FM21</f>
        <v>0</v>
      </c>
      <c r="EQ19" s="500">
        <f>'Bioenergetics (2)'!FN21</f>
        <v>0</v>
      </c>
      <c r="ER19" s="500">
        <f>'Bioenergetics (2)'!FO21</f>
        <v>0</v>
      </c>
      <c r="ES19" s="500">
        <f>'Bioenergetics (2)'!FP21</f>
        <v>0</v>
      </c>
      <c r="ET19" s="500">
        <f>'Bioenergetics (2)'!FQ21</f>
        <v>0</v>
      </c>
      <c r="EU19" s="500">
        <f>'Bioenergetics (2)'!FR21</f>
        <v>0</v>
      </c>
      <c r="EV19" s="500">
        <f>'Bioenergetics (2)'!FS21</f>
        <v>0</v>
      </c>
      <c r="EW19" s="500">
        <f>'Bioenergetics (2)'!FT21</f>
        <v>0</v>
      </c>
      <c r="EX19" s="500">
        <f>'Bioenergetics (2)'!FU21</f>
        <v>0</v>
      </c>
      <c r="EY19" s="500">
        <f>'Bioenergetics (2)'!FV21</f>
        <v>0</v>
      </c>
      <c r="EZ19" s="500">
        <f>'Bioenergetics (2)'!FW21</f>
        <v>0</v>
      </c>
      <c r="FA19" s="500">
        <f>'Bioenergetics (2)'!FX21</f>
        <v>0</v>
      </c>
      <c r="FB19" s="500">
        <f>'Bioenergetics (2)'!FY21</f>
        <v>0</v>
      </c>
      <c r="FC19" s="500">
        <f>'Bioenergetics (2)'!FZ21</f>
        <v>0</v>
      </c>
      <c r="FD19" s="500">
        <f>'Bioenergetics (2)'!GA21</f>
        <v>0</v>
      </c>
      <c r="FE19" s="500">
        <f>'Bioenergetics (2)'!GB21</f>
        <v>0</v>
      </c>
      <c r="FF19" s="500">
        <f>'Bioenergetics (2)'!GC21</f>
        <v>0</v>
      </c>
    </row>
    <row r="20" spans="1:162" x14ac:dyDescent="0.35">
      <c r="A20" s="144" t="s">
        <v>1271</v>
      </c>
      <c r="B20" s="500">
        <f>'Bioenergetics (2)'!V22</f>
        <v>0</v>
      </c>
      <c r="C20" s="500">
        <f>'Bioenergetics (2)'!W22</f>
        <v>-3.824868357147302E-2</v>
      </c>
      <c r="D20" s="500">
        <f>'Bioenergetics (2)'!X22</f>
        <v>0</v>
      </c>
      <c r="E20" s="500">
        <f>'Bioenergetics (2)'!Y22</f>
        <v>0</v>
      </c>
      <c r="F20" s="500">
        <f>'Bioenergetics (2)'!Z22</f>
        <v>0</v>
      </c>
      <c r="G20" s="500">
        <f>'Bioenergetics (2)'!AA22</f>
        <v>0</v>
      </c>
      <c r="H20" s="500">
        <f>'Bioenergetics (2)'!AB22</f>
        <v>0</v>
      </c>
      <c r="I20" s="500">
        <f>'Bioenergetics (2)'!AC22</f>
        <v>0</v>
      </c>
      <c r="J20" s="500">
        <f>'Bioenergetics (2)'!AD22</f>
        <v>0</v>
      </c>
      <c r="K20" s="500">
        <f>'Bioenergetics (2)'!AE22</f>
        <v>0</v>
      </c>
      <c r="L20" s="500">
        <f>'Bioenergetics (2)'!AF22</f>
        <v>0</v>
      </c>
      <c r="M20" s="500">
        <f>'Bioenergetics (2)'!AG22</f>
        <v>0</v>
      </c>
      <c r="N20" s="500">
        <f>'Bioenergetics (2)'!AH22</f>
        <v>0</v>
      </c>
      <c r="O20" s="500">
        <f>'Bioenergetics (2)'!AI22</f>
        <v>0</v>
      </c>
      <c r="P20" s="500">
        <f>'Bioenergetics (2)'!AJ22</f>
        <v>0</v>
      </c>
      <c r="Q20" s="500">
        <f>'Bioenergetics (2)'!AK22</f>
        <v>0</v>
      </c>
      <c r="R20" s="500">
        <f>'Bioenergetics (2)'!AL22</f>
        <v>0</v>
      </c>
      <c r="S20" s="500">
        <f>'Bioenergetics (2)'!AM22</f>
        <v>0</v>
      </c>
      <c r="T20" s="500">
        <f>'Bioenergetics (2)'!AN22</f>
        <v>0</v>
      </c>
      <c r="U20" s="500">
        <f>'Bioenergetics (2)'!AO22</f>
        <v>0</v>
      </c>
      <c r="V20" s="500">
        <f>'Bioenergetics (2)'!AP22</f>
        <v>0</v>
      </c>
      <c r="W20" s="500">
        <f>'Bioenergetics (2)'!AQ22</f>
        <v>0</v>
      </c>
      <c r="X20" s="500">
        <f>'Bioenergetics (2)'!AR22</f>
        <v>0</v>
      </c>
      <c r="Y20" s="500">
        <f>'Bioenergetics (2)'!AS22</f>
        <v>0</v>
      </c>
      <c r="Z20" s="500">
        <f>'Bioenergetics (2)'!AT22</f>
        <v>0</v>
      </c>
      <c r="AA20" s="500">
        <f>'Bioenergetics (2)'!AU22</f>
        <v>0</v>
      </c>
      <c r="AB20" s="500">
        <f>'Bioenergetics (2)'!AV22</f>
        <v>0</v>
      </c>
      <c r="AC20" s="500">
        <f>'Bioenergetics (2)'!AW22</f>
        <v>0</v>
      </c>
      <c r="AD20" s="500">
        <f>'Bioenergetics (2)'!AX22</f>
        <v>0</v>
      </c>
      <c r="AE20" s="500">
        <f>'Bioenergetics (2)'!AY22</f>
        <v>0</v>
      </c>
      <c r="AF20" s="500">
        <f>'Bioenergetics (2)'!AZ22</f>
        <v>0</v>
      </c>
      <c r="AG20" s="500">
        <f>'Bioenergetics (2)'!BA22</f>
        <v>0</v>
      </c>
      <c r="AH20" s="500">
        <f>'Bioenergetics (2)'!BB22</f>
        <v>0</v>
      </c>
      <c r="AI20" s="500">
        <f>'Bioenergetics (2)'!BC22</f>
        <v>0</v>
      </c>
      <c r="AJ20" s="500">
        <f>'Bioenergetics (2)'!BD22</f>
        <v>0</v>
      </c>
      <c r="AK20" s="500">
        <f>'Bioenergetics (2)'!BE22</f>
        <v>0</v>
      </c>
      <c r="AL20" s="500">
        <f>'Bioenergetics (2)'!BF22</f>
        <v>0</v>
      </c>
      <c r="AM20" s="500">
        <f>'Bioenergetics (2)'!BG22</f>
        <v>0</v>
      </c>
      <c r="AN20" s="500">
        <f>'Bioenergetics (2)'!BH22</f>
        <v>0</v>
      </c>
      <c r="AO20" s="500">
        <f>'Bioenergetics (2)'!BI22</f>
        <v>0</v>
      </c>
      <c r="AP20" s="500">
        <f>'Bioenergetics (2)'!BJ22</f>
        <v>0</v>
      </c>
      <c r="AQ20" s="500">
        <f>'Bioenergetics (2)'!BK22</f>
        <v>0</v>
      </c>
      <c r="AR20" s="500">
        <f>'Bioenergetics (2)'!BL22</f>
        <v>0</v>
      </c>
      <c r="AS20" s="500">
        <f>'Bioenergetics (2)'!BM22</f>
        <v>0</v>
      </c>
      <c r="AT20" s="500">
        <f>'Bioenergetics (2)'!BN22</f>
        <v>0</v>
      </c>
      <c r="AU20" s="500">
        <f>'Bioenergetics (2)'!BO22</f>
        <v>0</v>
      </c>
      <c r="AV20" s="500">
        <f>'Bioenergetics (2)'!BP22</f>
        <v>0</v>
      </c>
      <c r="AW20" s="500">
        <f>'Bioenergetics (2)'!BQ22</f>
        <v>0</v>
      </c>
      <c r="AX20" s="500">
        <f>'Bioenergetics (2)'!BR22</f>
        <v>0</v>
      </c>
      <c r="AY20" s="500">
        <f>'Bioenergetics (2)'!BS22</f>
        <v>0</v>
      </c>
      <c r="AZ20" s="500">
        <f>'Bioenergetics (2)'!BT22</f>
        <v>0</v>
      </c>
      <c r="BA20" s="500">
        <f>'Bioenergetics (2)'!BU22</f>
        <v>0</v>
      </c>
      <c r="BB20" s="500">
        <f>'Bioenergetics (2)'!BV22</f>
        <v>0</v>
      </c>
      <c r="BC20" s="500">
        <f>'Bioenergetics (2)'!BW22</f>
        <v>0</v>
      </c>
      <c r="BD20" s="500">
        <f>'Bioenergetics (2)'!BX22</f>
        <v>0</v>
      </c>
      <c r="BE20" s="500">
        <f>'Bioenergetics (2)'!BY22</f>
        <v>0</v>
      </c>
      <c r="BF20" s="500">
        <f>'Bioenergetics (2)'!BZ22</f>
        <v>0</v>
      </c>
      <c r="BG20" s="500">
        <f>'Bioenergetics (2)'!CA22</f>
        <v>0</v>
      </c>
      <c r="BH20" s="500">
        <f>'Bioenergetics (2)'!CB22</f>
        <v>0</v>
      </c>
      <c r="BI20" s="500">
        <f>'Bioenergetics (2)'!CC22</f>
        <v>0</v>
      </c>
      <c r="BJ20" s="500">
        <f>'Bioenergetics (2)'!CD22</f>
        <v>0</v>
      </c>
      <c r="BK20" s="500">
        <f>'Bioenergetics (2)'!CE22</f>
        <v>0</v>
      </c>
      <c r="BL20" s="500">
        <f>'Bioenergetics (2)'!CF22</f>
        <v>0</v>
      </c>
      <c r="BM20" s="500">
        <f>'Bioenergetics (2)'!CG22</f>
        <v>0</v>
      </c>
      <c r="BN20" s="500">
        <f>'Bioenergetics (2)'!CH22</f>
        <v>0</v>
      </c>
      <c r="BO20" s="500">
        <f>'Bioenergetics (2)'!CI22</f>
        <v>0</v>
      </c>
      <c r="BP20" s="500">
        <f>'Bioenergetics (2)'!CJ22</f>
        <v>0</v>
      </c>
      <c r="BQ20" s="500">
        <f>'Bioenergetics (2)'!CK22</f>
        <v>0</v>
      </c>
      <c r="BR20" s="500">
        <f>'Bioenergetics (2)'!CL22</f>
        <v>0</v>
      </c>
      <c r="BS20" s="500">
        <f>'Bioenergetics (2)'!CM22</f>
        <v>0</v>
      </c>
      <c r="BT20" s="500">
        <f>'Bioenergetics (2)'!CN22</f>
        <v>0</v>
      </c>
      <c r="BU20" s="500">
        <f>'Bioenergetics (2)'!CO22</f>
        <v>0</v>
      </c>
      <c r="BV20" s="500">
        <f>'Bioenergetics (2)'!CP22</f>
        <v>0</v>
      </c>
      <c r="BW20" s="500">
        <f>'Bioenergetics (2)'!CQ22</f>
        <v>0</v>
      </c>
      <c r="BX20" s="500">
        <f>'Bioenergetics (2)'!CR22</f>
        <v>0</v>
      </c>
      <c r="BY20" s="500">
        <f>'Bioenergetics (2)'!CS22</f>
        <v>0</v>
      </c>
      <c r="BZ20" s="500">
        <f>'Bioenergetics (2)'!CT22</f>
        <v>0</v>
      </c>
      <c r="CA20" s="500">
        <f>'Bioenergetics (2)'!CU22</f>
        <v>0</v>
      </c>
      <c r="CB20" s="500">
        <f>'Bioenergetics (2)'!CV22</f>
        <v>0</v>
      </c>
      <c r="CC20" s="500">
        <f>'Bioenergetics (2)'!CW22</f>
        <v>0</v>
      </c>
      <c r="CD20" s="500">
        <f>'Bioenergetics (2)'!CX22</f>
        <v>0</v>
      </c>
      <c r="CE20" s="500">
        <f>'Bioenergetics (2)'!CY22</f>
        <v>0</v>
      </c>
      <c r="CF20" s="500">
        <f>'Bioenergetics (2)'!CZ22</f>
        <v>0</v>
      </c>
      <c r="CG20" s="500">
        <f>'Bioenergetics (2)'!DA22</f>
        <v>0</v>
      </c>
      <c r="CH20" s="500">
        <f>'Bioenergetics (2)'!DB22</f>
        <v>0</v>
      </c>
      <c r="CI20" s="500">
        <f>'Bioenergetics (2)'!DC22</f>
        <v>0</v>
      </c>
      <c r="CJ20" s="500">
        <f>'Bioenergetics (2)'!DD22</f>
        <v>0</v>
      </c>
      <c r="CK20" s="500">
        <f>'Bioenergetics (2)'!DE22</f>
        <v>0</v>
      </c>
      <c r="CL20" s="500">
        <f>'Bioenergetics (2)'!DF22</f>
        <v>0</v>
      </c>
      <c r="CM20" s="500">
        <f>'Bioenergetics (2)'!DG22</f>
        <v>0</v>
      </c>
      <c r="CN20" s="500">
        <f>'Bioenergetics (2)'!DH22</f>
        <v>0</v>
      </c>
      <c r="CO20" s="500">
        <f>'Bioenergetics (2)'!DI22</f>
        <v>0</v>
      </c>
      <c r="CP20" s="500">
        <f>'Bioenergetics (2)'!DJ22</f>
        <v>0</v>
      </c>
      <c r="CQ20" s="500">
        <f>'Bioenergetics (2)'!DK22</f>
        <v>0</v>
      </c>
      <c r="CR20" s="500">
        <f>'Bioenergetics (2)'!DL22</f>
        <v>0</v>
      </c>
      <c r="CS20" s="500">
        <f>'Bioenergetics (2)'!DM22</f>
        <v>0</v>
      </c>
      <c r="CT20" s="500">
        <f>'Bioenergetics (2)'!DN22</f>
        <v>0</v>
      </c>
      <c r="CU20" s="500">
        <f>'Bioenergetics (2)'!DO22</f>
        <v>-1</v>
      </c>
      <c r="CV20" s="500">
        <f>'Bioenergetics (2)'!DP22</f>
        <v>0</v>
      </c>
      <c r="CW20" s="500">
        <f>'Bioenergetics (2)'!DQ22</f>
        <v>0</v>
      </c>
      <c r="CX20" s="500">
        <f>'Bioenergetics (2)'!DR22</f>
        <v>0</v>
      </c>
      <c r="CY20" s="500">
        <f>'Bioenergetics (2)'!DS22</f>
        <v>0</v>
      </c>
      <c r="CZ20" s="500">
        <f>'Bioenergetics (2)'!DT22</f>
        <v>0</v>
      </c>
      <c r="DA20" s="500">
        <f>'Bioenergetics (2)'!DU22</f>
        <v>0</v>
      </c>
      <c r="DB20" s="500">
        <f>'Bioenergetics (2)'!DV22</f>
        <v>0</v>
      </c>
      <c r="DC20" s="500">
        <f>'Bioenergetics (2)'!DW22</f>
        <v>0</v>
      </c>
      <c r="DD20" s="500">
        <f>'Bioenergetics (2)'!DX22</f>
        <v>0</v>
      </c>
      <c r="DE20" s="500">
        <f>'Bioenergetics (2)'!DY22</f>
        <v>0</v>
      </c>
      <c r="DF20" s="500">
        <f>'Bioenergetics (2)'!DZ22</f>
        <v>0</v>
      </c>
      <c r="DG20" s="500">
        <f>'Bioenergetics (2)'!EA22</f>
        <v>0</v>
      </c>
      <c r="DH20" s="500">
        <f>'Bioenergetics (2)'!EB22</f>
        <v>0</v>
      </c>
      <c r="DI20" s="500">
        <f>'Bioenergetics (2)'!EC22</f>
        <v>0</v>
      </c>
      <c r="DJ20" s="500">
        <f>'Bioenergetics (2)'!ED22</f>
        <v>0</v>
      </c>
      <c r="DK20" s="500">
        <f>'Bioenergetics (2)'!EE22</f>
        <v>0</v>
      </c>
      <c r="DL20" s="500">
        <f>'Bioenergetics (2)'!EF22</f>
        <v>0</v>
      </c>
      <c r="DM20" s="500">
        <f>'Bioenergetics (2)'!EG22</f>
        <v>0</v>
      </c>
      <c r="DN20" s="500">
        <f>'Bioenergetics (2)'!EH22</f>
        <v>0</v>
      </c>
      <c r="DO20" s="500">
        <f>'Bioenergetics (2)'!EI22</f>
        <v>0</v>
      </c>
      <c r="DP20" s="500">
        <f>'Bioenergetics (2)'!EJ22</f>
        <v>0</v>
      </c>
      <c r="DQ20" s="500">
        <f>'Bioenergetics (2)'!EK22</f>
        <v>0</v>
      </c>
      <c r="DR20" s="500">
        <f>'Bioenergetics (2)'!EL22</f>
        <v>0</v>
      </c>
      <c r="DS20" s="500">
        <f>'Bioenergetics (2)'!EM22</f>
        <v>0</v>
      </c>
      <c r="DT20" s="500">
        <f>'Bioenergetics (2)'!EQ22</f>
        <v>0</v>
      </c>
      <c r="DU20" s="500">
        <f>'Bioenergetics (2)'!ER22</f>
        <v>0</v>
      </c>
      <c r="DV20" s="500">
        <f>'Bioenergetics (2)'!ES22</f>
        <v>0</v>
      </c>
      <c r="DW20" s="500">
        <f>'Bioenergetics (2)'!ET22</f>
        <v>0</v>
      </c>
      <c r="DX20" s="500">
        <f>'Bioenergetics (2)'!EU22</f>
        <v>0</v>
      </c>
      <c r="DY20" s="500">
        <f>'Bioenergetics (2)'!EV22</f>
        <v>0</v>
      </c>
      <c r="DZ20" s="500">
        <f>'Bioenergetics (2)'!EW22</f>
        <v>0</v>
      </c>
      <c r="EA20" s="500">
        <f>'Bioenergetics (2)'!EX22</f>
        <v>0</v>
      </c>
      <c r="EB20" s="500">
        <f>'Bioenergetics (2)'!EY22</f>
        <v>0</v>
      </c>
      <c r="EC20" s="500">
        <f>'Bioenergetics (2)'!EZ22</f>
        <v>0</v>
      </c>
      <c r="ED20" s="500">
        <f>'Bioenergetics (2)'!FA22</f>
        <v>0</v>
      </c>
      <c r="EE20" s="500">
        <f>'Bioenergetics (2)'!FB22</f>
        <v>0</v>
      </c>
      <c r="EF20" s="500">
        <f>'Bioenergetics (2)'!FC22</f>
        <v>0</v>
      </c>
      <c r="EG20" s="500">
        <f>'Bioenergetics (2)'!FD22</f>
        <v>0</v>
      </c>
      <c r="EH20" s="500">
        <f>'Bioenergetics (2)'!FE22</f>
        <v>0</v>
      </c>
      <c r="EI20" s="500">
        <f>'Bioenergetics (2)'!FF22</f>
        <v>0</v>
      </c>
      <c r="EJ20" s="500">
        <f>'Bioenergetics (2)'!FG22</f>
        <v>0</v>
      </c>
      <c r="EK20" s="500">
        <f>'Bioenergetics (2)'!FH22</f>
        <v>0</v>
      </c>
      <c r="EL20" s="500">
        <f>'Bioenergetics (2)'!FI22</f>
        <v>-1</v>
      </c>
      <c r="EM20" s="500">
        <f>'Bioenergetics (2)'!FJ22</f>
        <v>0</v>
      </c>
      <c r="EN20" s="500">
        <f>'Bioenergetics (2)'!FK22</f>
        <v>0</v>
      </c>
      <c r="EO20" s="500">
        <f>'Bioenergetics (2)'!FL22</f>
        <v>0</v>
      </c>
      <c r="EP20" s="500">
        <f>'Bioenergetics (2)'!FM22</f>
        <v>0</v>
      </c>
      <c r="EQ20" s="500">
        <f>'Bioenergetics (2)'!FN22</f>
        <v>0</v>
      </c>
      <c r="ER20" s="500">
        <f>'Bioenergetics (2)'!FO22</f>
        <v>0</v>
      </c>
      <c r="ES20" s="500">
        <f>'Bioenergetics (2)'!FP22</f>
        <v>0</v>
      </c>
      <c r="ET20" s="500">
        <f>'Bioenergetics (2)'!FQ22</f>
        <v>0</v>
      </c>
      <c r="EU20" s="500">
        <f>'Bioenergetics (2)'!FR22</f>
        <v>0</v>
      </c>
      <c r="EV20" s="500">
        <f>'Bioenergetics (2)'!FS22</f>
        <v>0</v>
      </c>
      <c r="EW20" s="500">
        <f>'Bioenergetics (2)'!FT22</f>
        <v>0</v>
      </c>
      <c r="EX20" s="500">
        <f>'Bioenergetics (2)'!FU22</f>
        <v>0</v>
      </c>
      <c r="EY20" s="500">
        <f>'Bioenergetics (2)'!FV22</f>
        <v>0</v>
      </c>
      <c r="EZ20" s="500">
        <f>'Bioenergetics (2)'!FW22</f>
        <v>0</v>
      </c>
      <c r="FA20" s="500">
        <f>'Bioenergetics (2)'!FX22</f>
        <v>0</v>
      </c>
      <c r="FB20" s="500">
        <f>'Bioenergetics (2)'!FY22</f>
        <v>0</v>
      </c>
      <c r="FC20" s="500">
        <f>'Bioenergetics (2)'!FZ22</f>
        <v>0</v>
      </c>
      <c r="FD20" s="500">
        <f>'Bioenergetics (2)'!GA22</f>
        <v>0</v>
      </c>
      <c r="FE20" s="500">
        <f>'Bioenergetics (2)'!GB22</f>
        <v>0</v>
      </c>
      <c r="FF20" s="500">
        <f>'Bioenergetics (2)'!GC22</f>
        <v>0</v>
      </c>
    </row>
    <row r="21" spans="1:162" x14ac:dyDescent="0.35">
      <c r="A21" s="144" t="str">
        <f>'Bioenergetics (2)'!A23</f>
        <v>Ci_For</v>
      </c>
      <c r="B21" s="500">
        <f>'Bioenergetics (2)'!V23</f>
        <v>0</v>
      </c>
      <c r="C21" s="500">
        <f>'Bioenergetics (2)'!W23</f>
        <v>0</v>
      </c>
      <c r="D21" s="500">
        <f>'Bioenergetics (2)'!X23</f>
        <v>0</v>
      </c>
      <c r="E21" s="500">
        <f>'Bioenergetics (2)'!Y23</f>
        <v>0</v>
      </c>
      <c r="F21" s="500">
        <f>'Bioenergetics (2)'!Z23</f>
        <v>0</v>
      </c>
      <c r="G21" s="500">
        <f>'Bioenergetics (2)'!AA23</f>
        <v>0</v>
      </c>
      <c r="H21" s="500">
        <f>'Bioenergetics (2)'!AB23</f>
        <v>0</v>
      </c>
      <c r="I21" s="500">
        <f>'Bioenergetics (2)'!AC23</f>
        <v>0</v>
      </c>
      <c r="J21" s="500">
        <f>'Bioenergetics (2)'!AD23</f>
        <v>0</v>
      </c>
      <c r="K21" s="500">
        <f>'Bioenergetics (2)'!AE23</f>
        <v>0</v>
      </c>
      <c r="L21" s="500">
        <f>'Bioenergetics (2)'!AF23</f>
        <v>0</v>
      </c>
      <c r="M21" s="500">
        <f>'Bioenergetics (2)'!AG23</f>
        <v>1</v>
      </c>
      <c r="N21" s="500">
        <f>'Bioenergetics (2)'!AH23</f>
        <v>0</v>
      </c>
      <c r="O21" s="500">
        <f>'Bioenergetics (2)'!AI23</f>
        <v>1</v>
      </c>
      <c r="P21" s="500">
        <f>'Bioenergetics (2)'!AJ23</f>
        <v>1</v>
      </c>
      <c r="Q21" s="500">
        <f>'Bioenergetics (2)'!AK23</f>
        <v>0</v>
      </c>
      <c r="R21" s="500">
        <f>'Bioenergetics (2)'!AL23</f>
        <v>0</v>
      </c>
      <c r="S21" s="500">
        <f>'Bioenergetics (2)'!AM23</f>
        <v>1</v>
      </c>
      <c r="T21" s="500">
        <f>'Bioenergetics (2)'!AN23</f>
        <v>0</v>
      </c>
      <c r="U21" s="500">
        <f>'Bioenergetics (2)'!AO23</f>
        <v>0</v>
      </c>
      <c r="V21" s="500">
        <f>'Bioenergetics (2)'!AP23</f>
        <v>0</v>
      </c>
      <c r="W21" s="500">
        <f>'Bioenergetics (2)'!AQ23</f>
        <v>0</v>
      </c>
      <c r="X21" s="500">
        <f>'Bioenergetics (2)'!AR23</f>
        <v>0</v>
      </c>
      <c r="Y21" s="500">
        <f>'Bioenergetics (2)'!AS23</f>
        <v>1</v>
      </c>
      <c r="Z21" s="500">
        <f>'Bioenergetics (2)'!AT23</f>
        <v>0</v>
      </c>
      <c r="AA21" s="500">
        <f>'Bioenergetics (2)'!AU23</f>
        <v>1</v>
      </c>
      <c r="AB21" s="500">
        <f>'Bioenergetics (2)'!AV23</f>
        <v>1</v>
      </c>
      <c r="AC21" s="500">
        <f>'Bioenergetics (2)'!AW23</f>
        <v>0</v>
      </c>
      <c r="AD21" s="500">
        <f>'Bioenergetics (2)'!AX23</f>
        <v>0</v>
      </c>
      <c r="AE21" s="500">
        <f>'Bioenergetics (2)'!AY23</f>
        <v>1</v>
      </c>
      <c r="AF21" s="500">
        <f>'Bioenergetics (2)'!AZ23</f>
        <v>0</v>
      </c>
      <c r="AG21" s="500">
        <f>'Bioenergetics (2)'!BA23</f>
        <v>0</v>
      </c>
      <c r="AH21" s="500">
        <f>'Bioenergetics (2)'!BB23</f>
        <v>0</v>
      </c>
      <c r="AI21" s="500">
        <f>'Bioenergetics (2)'!BC23</f>
        <v>0</v>
      </c>
      <c r="AJ21" s="500">
        <f>'Bioenergetics (2)'!BD23</f>
        <v>1</v>
      </c>
      <c r="AK21" s="500">
        <f>'Bioenergetics (2)'!BE23</f>
        <v>0</v>
      </c>
      <c r="AL21" s="500">
        <f>'Bioenergetics (2)'!BF23</f>
        <v>1</v>
      </c>
      <c r="AM21" s="500">
        <f>'Bioenergetics (2)'!BG23</f>
        <v>1</v>
      </c>
      <c r="AN21" s="500">
        <f>'Bioenergetics (2)'!BH23</f>
        <v>0</v>
      </c>
      <c r="AO21" s="500">
        <f>'Bioenergetics (2)'!BI23</f>
        <v>0</v>
      </c>
      <c r="AP21" s="500">
        <f>'Bioenergetics (2)'!BJ23</f>
        <v>1</v>
      </c>
      <c r="AQ21" s="500">
        <f>'Bioenergetics (2)'!BK23</f>
        <v>0</v>
      </c>
      <c r="AR21" s="500">
        <f>'Bioenergetics (2)'!BL23</f>
        <v>0</v>
      </c>
      <c r="AS21" s="500">
        <f>'Bioenergetics (2)'!BM23</f>
        <v>0</v>
      </c>
      <c r="AT21" s="500">
        <f>'Bioenergetics (2)'!BN23</f>
        <v>0</v>
      </c>
      <c r="AU21" s="500">
        <f>'Bioenergetics (2)'!BO23</f>
        <v>0</v>
      </c>
      <c r="AV21" s="500">
        <f>'Bioenergetics (2)'!BP23</f>
        <v>1</v>
      </c>
      <c r="AW21" s="500">
        <f>'Bioenergetics (2)'!BQ23</f>
        <v>0</v>
      </c>
      <c r="AX21" s="500">
        <f>'Bioenergetics (2)'!BR23</f>
        <v>1</v>
      </c>
      <c r="AY21" s="500">
        <f>'Bioenergetics (2)'!BS23</f>
        <v>1</v>
      </c>
      <c r="AZ21" s="500">
        <f>'Bioenergetics (2)'!BT23</f>
        <v>0</v>
      </c>
      <c r="BA21" s="500">
        <f>'Bioenergetics (2)'!BU23</f>
        <v>0</v>
      </c>
      <c r="BB21" s="500">
        <f>'Bioenergetics (2)'!BV23</f>
        <v>1</v>
      </c>
      <c r="BC21" s="500">
        <f>'Bioenergetics (2)'!BW23</f>
        <v>0</v>
      </c>
      <c r="BD21" s="500">
        <f>'Bioenergetics (2)'!BX23</f>
        <v>0</v>
      </c>
      <c r="BE21" s="500">
        <f>'Bioenergetics (2)'!BY23</f>
        <v>0</v>
      </c>
      <c r="BF21" s="500">
        <f>'Bioenergetics (2)'!BZ23</f>
        <v>0</v>
      </c>
      <c r="BG21" s="500">
        <f>'Bioenergetics (2)'!CA23</f>
        <v>0</v>
      </c>
      <c r="BH21" s="500">
        <f>'Bioenergetics (2)'!CB23</f>
        <v>0</v>
      </c>
      <c r="BI21" s="500">
        <f>'Bioenergetics (2)'!CC23</f>
        <v>0</v>
      </c>
      <c r="BJ21" s="500">
        <f>'Bioenergetics (2)'!CD23</f>
        <v>0</v>
      </c>
      <c r="BK21" s="500">
        <f>'Bioenergetics (2)'!CE23</f>
        <v>1</v>
      </c>
      <c r="BL21" s="500">
        <f>'Bioenergetics (2)'!CF23</f>
        <v>0</v>
      </c>
      <c r="BM21" s="500">
        <f>'Bioenergetics (2)'!CG23</f>
        <v>1</v>
      </c>
      <c r="BN21" s="500">
        <f>'Bioenergetics (2)'!CH23</f>
        <v>0</v>
      </c>
      <c r="BO21" s="500">
        <f>'Bioenergetics (2)'!CI23</f>
        <v>1</v>
      </c>
      <c r="BP21" s="500">
        <f>'Bioenergetics (2)'!CJ23</f>
        <v>1</v>
      </c>
      <c r="BQ21" s="500">
        <f>'Bioenergetics (2)'!CK23</f>
        <v>0</v>
      </c>
      <c r="BR21" s="500">
        <f>'Bioenergetics (2)'!CL23</f>
        <v>0</v>
      </c>
      <c r="BS21" s="500">
        <f>'Bioenergetics (2)'!CM23</f>
        <v>1</v>
      </c>
      <c r="BT21" s="500">
        <f>'Bioenergetics (2)'!CN23</f>
        <v>0</v>
      </c>
      <c r="BU21" s="500">
        <f>'Bioenergetics (2)'!CO23</f>
        <v>0</v>
      </c>
      <c r="BV21" s="500">
        <f>'Bioenergetics (2)'!CP23</f>
        <v>0</v>
      </c>
      <c r="BW21" s="500">
        <f>'Bioenergetics (2)'!CQ23</f>
        <v>0</v>
      </c>
      <c r="BX21" s="500">
        <f>'Bioenergetics (2)'!CR23</f>
        <v>0</v>
      </c>
      <c r="BY21" s="500">
        <f>'Bioenergetics (2)'!CS23</f>
        <v>0</v>
      </c>
      <c r="BZ21" s="500">
        <f>'Bioenergetics (2)'!CT23</f>
        <v>0</v>
      </c>
      <c r="CA21" s="500">
        <f>'Bioenergetics (2)'!CU23</f>
        <v>0</v>
      </c>
      <c r="CB21" s="500">
        <f>'Bioenergetics (2)'!CV23</f>
        <v>0</v>
      </c>
      <c r="CC21" s="500">
        <f>'Bioenergetics (2)'!CW23</f>
        <v>0</v>
      </c>
      <c r="CD21" s="500">
        <f>'Bioenergetics (2)'!CX23</f>
        <v>0</v>
      </c>
      <c r="CE21" s="500">
        <f>'Bioenergetics (2)'!CY23</f>
        <v>1</v>
      </c>
      <c r="CF21" s="500">
        <f>'Bioenergetics (2)'!CZ23</f>
        <v>0</v>
      </c>
      <c r="CG21" s="500">
        <f>'Bioenergetics (2)'!DA23</f>
        <v>0</v>
      </c>
      <c r="CH21" s="500">
        <f>'Bioenergetics (2)'!DB23</f>
        <v>1</v>
      </c>
      <c r="CI21" s="500">
        <f>'Bioenergetics (2)'!DC23</f>
        <v>0</v>
      </c>
      <c r="CJ21" s="500">
        <f>'Bioenergetics (2)'!DD23</f>
        <v>0</v>
      </c>
      <c r="CK21" s="500">
        <f>'Bioenergetics (2)'!DE23</f>
        <v>1</v>
      </c>
      <c r="CL21" s="500">
        <f>'Bioenergetics (2)'!DF23</f>
        <v>0</v>
      </c>
      <c r="CM21" s="500">
        <f>'Bioenergetics (2)'!DG23</f>
        <v>0</v>
      </c>
      <c r="CN21" s="500">
        <f>'Bioenergetics (2)'!DH23</f>
        <v>0</v>
      </c>
      <c r="CO21" s="500">
        <f>'Bioenergetics (2)'!DI23</f>
        <v>1</v>
      </c>
      <c r="CP21" s="500">
        <f>'Bioenergetics (2)'!DJ23</f>
        <v>0</v>
      </c>
      <c r="CQ21" s="500">
        <f>'Bioenergetics (2)'!DK23</f>
        <v>0</v>
      </c>
      <c r="CR21" s="500">
        <f>'Bioenergetics (2)'!DL23</f>
        <v>0</v>
      </c>
      <c r="CS21" s="500">
        <f>'Bioenergetics (2)'!DM23</f>
        <v>0</v>
      </c>
      <c r="CT21" s="500">
        <f>'Bioenergetics (2)'!DN23</f>
        <v>0</v>
      </c>
      <c r="CU21" s="500">
        <f>'Bioenergetics (2)'!DO23</f>
        <v>1</v>
      </c>
      <c r="CV21" s="500">
        <f>'Bioenergetics (2)'!DP23</f>
        <v>1</v>
      </c>
      <c r="CW21" s="500">
        <f>'Bioenergetics (2)'!DQ23</f>
        <v>0</v>
      </c>
      <c r="CX21" s="500">
        <f>'Bioenergetics (2)'!DR23</f>
        <v>1</v>
      </c>
      <c r="CY21" s="500">
        <f>'Bioenergetics (2)'!DS23</f>
        <v>0</v>
      </c>
      <c r="CZ21" s="500">
        <f>'Bioenergetics (2)'!DT23</f>
        <v>1</v>
      </c>
      <c r="DA21" s="500">
        <f>'Bioenergetics (2)'!DU23</f>
        <v>0</v>
      </c>
      <c r="DB21" s="500">
        <f>'Bioenergetics (2)'!DV23</f>
        <v>1</v>
      </c>
      <c r="DC21" s="500">
        <f>'Bioenergetics (2)'!DW23</f>
        <v>0</v>
      </c>
      <c r="DD21" s="500">
        <f>'Bioenergetics (2)'!DX23</f>
        <v>1</v>
      </c>
      <c r="DE21" s="500">
        <f>'Bioenergetics (2)'!DY23</f>
        <v>0</v>
      </c>
      <c r="DF21" s="500">
        <f>'Bioenergetics (2)'!DZ23</f>
        <v>1</v>
      </c>
      <c r="DG21" s="500">
        <f>'Bioenergetics (2)'!EA23</f>
        <v>0</v>
      </c>
      <c r="DH21" s="500">
        <f>'Bioenergetics (2)'!EB23</f>
        <v>1</v>
      </c>
      <c r="DI21" s="500">
        <f>'Bioenergetics (2)'!EC23</f>
        <v>0</v>
      </c>
      <c r="DJ21" s="500">
        <f>'Bioenergetics (2)'!ED23</f>
        <v>0</v>
      </c>
      <c r="DK21" s="500">
        <f>'Bioenergetics (2)'!EE23</f>
        <v>0</v>
      </c>
      <c r="DL21" s="500">
        <f>'Bioenergetics (2)'!EF23</f>
        <v>0</v>
      </c>
      <c r="DM21" s="500">
        <f>'Bioenergetics (2)'!EG23</f>
        <v>0</v>
      </c>
      <c r="DN21" s="500">
        <f>'Bioenergetics (2)'!EH23</f>
        <v>0</v>
      </c>
      <c r="DO21" s="500">
        <f>'Bioenergetics (2)'!EI23</f>
        <v>0</v>
      </c>
      <c r="DP21" s="500">
        <f>'Bioenergetics (2)'!EJ23</f>
        <v>0</v>
      </c>
      <c r="DQ21" s="500">
        <f>'Bioenergetics (2)'!EK23</f>
        <v>0</v>
      </c>
      <c r="DR21" s="500">
        <f>'Bioenergetics (2)'!EL23</f>
        <v>0</v>
      </c>
      <c r="DS21" s="500">
        <f>'Bioenergetics (2)'!EM23</f>
        <v>0</v>
      </c>
      <c r="DT21" s="500">
        <f>'Bioenergetics (2)'!EQ23</f>
        <v>0</v>
      </c>
      <c r="DU21" s="500">
        <f>'Bioenergetics (2)'!ER23</f>
        <v>0</v>
      </c>
      <c r="DV21" s="500">
        <f>'Bioenergetics (2)'!ES23</f>
        <v>0</v>
      </c>
      <c r="DW21" s="500">
        <f>'Bioenergetics (2)'!ET23</f>
        <v>0</v>
      </c>
      <c r="DX21" s="500">
        <f>'Bioenergetics (2)'!EU23</f>
        <v>0</v>
      </c>
      <c r="DY21" s="500">
        <f>'Bioenergetics (2)'!EV23</f>
        <v>0</v>
      </c>
      <c r="DZ21" s="500">
        <f>'Bioenergetics (2)'!EW23</f>
        <v>0</v>
      </c>
      <c r="EA21" s="500">
        <f>'Bioenergetics (2)'!EX23</f>
        <v>0</v>
      </c>
      <c r="EB21" s="500">
        <f>'Bioenergetics (2)'!EY23</f>
        <v>0</v>
      </c>
      <c r="EC21" s="500">
        <f>'Bioenergetics (2)'!EZ23</f>
        <v>0</v>
      </c>
      <c r="ED21" s="500">
        <f>'Bioenergetics (2)'!FA23</f>
        <v>0</v>
      </c>
      <c r="EE21" s="500">
        <f>'Bioenergetics (2)'!FB23</f>
        <v>0</v>
      </c>
      <c r="EF21" s="500">
        <f>'Bioenergetics (2)'!FC23</f>
        <v>0</v>
      </c>
      <c r="EG21" s="500">
        <f>'Bioenergetics (2)'!FD23</f>
        <v>0</v>
      </c>
      <c r="EH21" s="500">
        <f>'Bioenergetics (2)'!FE23</f>
        <v>0</v>
      </c>
      <c r="EI21" s="500">
        <f>'Bioenergetics (2)'!FF23</f>
        <v>0</v>
      </c>
      <c r="EJ21" s="500">
        <f>'Bioenergetics (2)'!FG23</f>
        <v>0</v>
      </c>
      <c r="EK21" s="500">
        <f>'Bioenergetics (2)'!FH23</f>
        <v>0</v>
      </c>
      <c r="EL21" s="500">
        <f>'Bioenergetics (2)'!FI23</f>
        <v>0</v>
      </c>
      <c r="EM21" s="500">
        <f>'Bioenergetics (2)'!FJ23</f>
        <v>-1</v>
      </c>
      <c r="EN21" s="500">
        <f>'Bioenergetics (2)'!FK23</f>
        <v>0</v>
      </c>
      <c r="EO21" s="500">
        <f>'Bioenergetics (2)'!FL23</f>
        <v>0</v>
      </c>
      <c r="EP21" s="500">
        <f>'Bioenergetics (2)'!FM23</f>
        <v>0</v>
      </c>
      <c r="EQ21" s="500">
        <f>'Bioenergetics (2)'!FN23</f>
        <v>0</v>
      </c>
      <c r="ER21" s="500">
        <f>'Bioenergetics (2)'!FO23</f>
        <v>0</v>
      </c>
      <c r="ES21" s="500">
        <f>'Bioenergetics (2)'!FP23</f>
        <v>0</v>
      </c>
      <c r="ET21" s="500">
        <f>'Bioenergetics (2)'!FQ23</f>
        <v>0</v>
      </c>
      <c r="EU21" s="500">
        <f>'Bioenergetics (2)'!FR23</f>
        <v>0</v>
      </c>
      <c r="EV21" s="500">
        <f>'Bioenergetics (2)'!FS23</f>
        <v>0</v>
      </c>
      <c r="EW21" s="500">
        <f>'Bioenergetics (2)'!FT23</f>
        <v>0</v>
      </c>
      <c r="EX21" s="500">
        <f>'Bioenergetics (2)'!FU23</f>
        <v>0</v>
      </c>
      <c r="EY21" s="500">
        <f>'Bioenergetics (2)'!FV23</f>
        <v>0</v>
      </c>
      <c r="EZ21" s="500">
        <f>'Bioenergetics (2)'!FW23</f>
        <v>0</v>
      </c>
      <c r="FA21" s="500">
        <f>'Bioenergetics (2)'!FX23</f>
        <v>0</v>
      </c>
      <c r="FB21" s="500">
        <f>'Bioenergetics (2)'!FY23</f>
        <v>0</v>
      </c>
      <c r="FC21" s="500">
        <f>'Bioenergetics (2)'!FZ23</f>
        <v>0</v>
      </c>
      <c r="FD21" s="500">
        <f>'Bioenergetics (2)'!GA23</f>
        <v>0</v>
      </c>
      <c r="FE21" s="500">
        <f>'Bioenergetics (2)'!GB23</f>
        <v>0</v>
      </c>
      <c r="FF21" s="500">
        <f>'Bioenergetics (2)'!GC23</f>
        <v>0</v>
      </c>
    </row>
    <row r="22" spans="1:162" x14ac:dyDescent="0.35">
      <c r="A22" s="144" t="str">
        <f>'Bioenergetics (2)'!A24</f>
        <v>Ci_Ac</v>
      </c>
      <c r="B22" s="500">
        <f>'Bioenergetics (2)'!V24</f>
        <v>0</v>
      </c>
      <c r="C22" s="500">
        <f>'Bioenergetics (2)'!W24</f>
        <v>0</v>
      </c>
      <c r="D22" s="500">
        <f>'Bioenergetics (2)'!X24</f>
        <v>0</v>
      </c>
      <c r="E22" s="500">
        <f>'Bioenergetics (2)'!Y24</f>
        <v>0</v>
      </c>
      <c r="F22" s="500">
        <f>'Bioenergetics (2)'!Z24</f>
        <v>0</v>
      </c>
      <c r="G22" s="500">
        <f>'Bioenergetics (2)'!AA24</f>
        <v>1</v>
      </c>
      <c r="H22" s="500">
        <f>'Bioenergetics (2)'!AB24</f>
        <v>0</v>
      </c>
      <c r="I22" s="500">
        <f>'Bioenergetics (2)'!AC24</f>
        <v>0</v>
      </c>
      <c r="J22" s="500">
        <f>'Bioenergetics (2)'!AD24</f>
        <v>0</v>
      </c>
      <c r="K22" s="500">
        <f>'Bioenergetics (2)'!AE24</f>
        <v>0.5</v>
      </c>
      <c r="L22" s="500">
        <f>'Bioenergetics (2)'!AF24</f>
        <v>0</v>
      </c>
      <c r="M22" s="500">
        <f>'Bioenergetics (2)'!AG24</f>
        <v>1</v>
      </c>
      <c r="N22" s="500">
        <f>'Bioenergetics (2)'!AH24</f>
        <v>1</v>
      </c>
      <c r="O22" s="500">
        <f>'Bioenergetics (2)'!AI24</f>
        <v>0</v>
      </c>
      <c r="P22" s="500">
        <f>'Bioenergetics (2)'!AJ24</f>
        <v>0</v>
      </c>
      <c r="Q22" s="500">
        <f>'Bioenergetics (2)'!AK24</f>
        <v>0</v>
      </c>
      <c r="R22" s="500">
        <f>'Bioenergetics (2)'!AL24</f>
        <v>0</v>
      </c>
      <c r="S22" s="500">
        <f>'Bioenergetics (2)'!AM24</f>
        <v>0</v>
      </c>
      <c r="T22" s="500">
        <f>'Bioenergetics (2)'!AN24</f>
        <v>0</v>
      </c>
      <c r="U22" s="500">
        <f>'Bioenergetics (2)'!AO24</f>
        <v>0</v>
      </c>
      <c r="V22" s="500">
        <f>'Bioenergetics (2)'!AP24</f>
        <v>0</v>
      </c>
      <c r="W22" s="500">
        <f>'Bioenergetics (2)'!AQ24</f>
        <v>0</v>
      </c>
      <c r="X22" s="500">
        <f>'Bioenergetics (2)'!AR24</f>
        <v>0</v>
      </c>
      <c r="Y22" s="500">
        <f>'Bioenergetics (2)'!AS24</f>
        <v>1</v>
      </c>
      <c r="Z22" s="500">
        <f>'Bioenergetics (2)'!AT24</f>
        <v>1</v>
      </c>
      <c r="AA22" s="500">
        <f>'Bioenergetics (2)'!AU24</f>
        <v>0</v>
      </c>
      <c r="AB22" s="500">
        <f>'Bioenergetics (2)'!AV24</f>
        <v>0</v>
      </c>
      <c r="AC22" s="500">
        <f>'Bioenergetics (2)'!AW24</f>
        <v>0</v>
      </c>
      <c r="AD22" s="500">
        <f>'Bioenergetics (2)'!AX24</f>
        <v>0</v>
      </c>
      <c r="AE22" s="500">
        <f>'Bioenergetics (2)'!AY24</f>
        <v>0</v>
      </c>
      <c r="AF22" s="500">
        <f>'Bioenergetics (2)'!AZ24</f>
        <v>0</v>
      </c>
      <c r="AG22" s="500">
        <f>'Bioenergetics (2)'!BA24</f>
        <v>0</v>
      </c>
      <c r="AH22" s="500">
        <f>'Bioenergetics (2)'!BB24</f>
        <v>1</v>
      </c>
      <c r="AI22" s="500">
        <f>'Bioenergetics (2)'!BC24</f>
        <v>0</v>
      </c>
      <c r="AJ22" s="500">
        <f>'Bioenergetics (2)'!BD24</f>
        <v>2</v>
      </c>
      <c r="AK22" s="500">
        <f>'Bioenergetics (2)'!BE24</f>
        <v>2</v>
      </c>
      <c r="AL22" s="500">
        <f>'Bioenergetics (2)'!BF24</f>
        <v>1</v>
      </c>
      <c r="AM22" s="500">
        <f>'Bioenergetics (2)'!BG24</f>
        <v>1</v>
      </c>
      <c r="AN22" s="500">
        <f>'Bioenergetics (2)'!BH24</f>
        <v>1</v>
      </c>
      <c r="AO22" s="500">
        <f>'Bioenergetics (2)'!BI24</f>
        <v>1</v>
      </c>
      <c r="AP22" s="500">
        <f>'Bioenergetics (2)'!BJ24</f>
        <v>1</v>
      </c>
      <c r="AQ22" s="500">
        <f>'Bioenergetics (2)'!BK24</f>
        <v>1</v>
      </c>
      <c r="AR22" s="500">
        <f>'Bioenergetics (2)'!BL24</f>
        <v>1</v>
      </c>
      <c r="AS22" s="500">
        <f>'Bioenergetics (2)'!BM24</f>
        <v>0</v>
      </c>
      <c r="AT22" s="500">
        <f>'Bioenergetics (2)'!BN24</f>
        <v>0</v>
      </c>
      <c r="AU22" s="500">
        <f>'Bioenergetics (2)'!BO24</f>
        <v>0</v>
      </c>
      <c r="AV22" s="500">
        <f>'Bioenergetics (2)'!BP24</f>
        <v>1</v>
      </c>
      <c r="AW22" s="500">
        <f>'Bioenergetics (2)'!BQ24</f>
        <v>1</v>
      </c>
      <c r="AX22" s="500">
        <f>'Bioenergetics (2)'!BR24</f>
        <v>0</v>
      </c>
      <c r="AY22" s="500">
        <f>'Bioenergetics (2)'!BS24</f>
        <v>0</v>
      </c>
      <c r="AZ22" s="500">
        <f>'Bioenergetics (2)'!BT24</f>
        <v>0</v>
      </c>
      <c r="BA22" s="500">
        <f>'Bioenergetics (2)'!BU24</f>
        <v>0</v>
      </c>
      <c r="BB22" s="500">
        <f>'Bioenergetics (2)'!BV24</f>
        <v>0</v>
      </c>
      <c r="BC22" s="500">
        <f>'Bioenergetics (2)'!BW24</f>
        <v>0</v>
      </c>
      <c r="BD22" s="500">
        <f>'Bioenergetics (2)'!BX24</f>
        <v>0</v>
      </c>
      <c r="BE22" s="500">
        <f>'Bioenergetics (2)'!BY24</f>
        <v>0</v>
      </c>
      <c r="BF22" s="500">
        <f>'Bioenergetics (2)'!BZ24</f>
        <v>1</v>
      </c>
      <c r="BG22" s="500">
        <f>'Bioenergetics (2)'!CA24</f>
        <v>0</v>
      </c>
      <c r="BH22" s="500">
        <f>'Bioenergetics (2)'!CB24</f>
        <v>0</v>
      </c>
      <c r="BI22" s="500">
        <f>'Bioenergetics (2)'!CC24</f>
        <v>0</v>
      </c>
      <c r="BJ22" s="500">
        <f>'Bioenergetics (2)'!CD24</f>
        <v>0</v>
      </c>
      <c r="BK22" s="500">
        <f>'Bioenergetics (2)'!CE24</f>
        <v>0</v>
      </c>
      <c r="BL22" s="500">
        <f>'Bioenergetics (2)'!CF24</f>
        <v>0</v>
      </c>
      <c r="BM22" s="500">
        <f>'Bioenergetics (2)'!CG24</f>
        <v>1</v>
      </c>
      <c r="BN22" s="500">
        <f>'Bioenergetics (2)'!CH24</f>
        <v>1</v>
      </c>
      <c r="BO22" s="500">
        <f>'Bioenergetics (2)'!CI24</f>
        <v>0</v>
      </c>
      <c r="BP22" s="500">
        <f>'Bioenergetics (2)'!CJ24</f>
        <v>0</v>
      </c>
      <c r="BQ22" s="500">
        <f>'Bioenergetics (2)'!CK24</f>
        <v>0</v>
      </c>
      <c r="BR22" s="500">
        <f>'Bioenergetics (2)'!CL24</f>
        <v>0</v>
      </c>
      <c r="BS22" s="500">
        <f>'Bioenergetics (2)'!CM24</f>
        <v>0</v>
      </c>
      <c r="BT22" s="500">
        <f>'Bioenergetics (2)'!CN24</f>
        <v>0</v>
      </c>
      <c r="BU22" s="500">
        <f>'Bioenergetics (2)'!CO24</f>
        <v>0</v>
      </c>
      <c r="BV22" s="500">
        <f>'Bioenergetics (2)'!CP24</f>
        <v>0</v>
      </c>
      <c r="BW22" s="500">
        <f>'Bioenergetics (2)'!CQ24</f>
        <v>1</v>
      </c>
      <c r="BX22" s="500">
        <f>'Bioenergetics (2)'!CR24</f>
        <v>0</v>
      </c>
      <c r="BY22" s="500">
        <f>'Bioenergetics (2)'!CS24</f>
        <v>0</v>
      </c>
      <c r="BZ22" s="500">
        <f>'Bioenergetics (2)'!CT24</f>
        <v>1</v>
      </c>
      <c r="CA22" s="500">
        <f>'Bioenergetics (2)'!CU24</f>
        <v>0</v>
      </c>
      <c r="CB22" s="500">
        <f>'Bioenergetics (2)'!CV24</f>
        <v>0.5</v>
      </c>
      <c r="CC22" s="500">
        <f>'Bioenergetics (2)'!CW24</f>
        <v>0</v>
      </c>
      <c r="CD22" s="500">
        <f>'Bioenergetics (2)'!CX24</f>
        <v>0</v>
      </c>
      <c r="CE22" s="500">
        <f>'Bioenergetics (2)'!CY24</f>
        <v>0</v>
      </c>
      <c r="CF22" s="500">
        <f>'Bioenergetics (2)'!CZ24</f>
        <v>0</v>
      </c>
      <c r="CG22" s="500">
        <f>'Bioenergetics (2)'!DA24</f>
        <v>0</v>
      </c>
      <c r="CH22" s="500">
        <f>'Bioenergetics (2)'!DB24</f>
        <v>0</v>
      </c>
      <c r="CI22" s="500">
        <f>'Bioenergetics (2)'!DC24</f>
        <v>0</v>
      </c>
      <c r="CJ22" s="500">
        <f>'Bioenergetics (2)'!DD24</f>
        <v>0</v>
      </c>
      <c r="CK22" s="500">
        <f>'Bioenergetics (2)'!DE24</f>
        <v>0</v>
      </c>
      <c r="CL22" s="500">
        <f>'Bioenergetics (2)'!DF24</f>
        <v>0</v>
      </c>
      <c r="CM22" s="500">
        <f>'Bioenergetics (2)'!DG24</f>
        <v>0</v>
      </c>
      <c r="CN22" s="500">
        <f>'Bioenergetics (2)'!DH24</f>
        <v>0</v>
      </c>
      <c r="CO22" s="500">
        <f>'Bioenergetics (2)'!DI24</f>
        <v>0</v>
      </c>
      <c r="CP22" s="500">
        <f>'Bioenergetics (2)'!DJ24</f>
        <v>0</v>
      </c>
      <c r="CQ22" s="500">
        <f>'Bioenergetics (2)'!DK24</f>
        <v>0</v>
      </c>
      <c r="CR22" s="500">
        <f>'Bioenergetics (2)'!DL24</f>
        <v>0</v>
      </c>
      <c r="CS22" s="500">
        <f>'Bioenergetics (2)'!DM24</f>
        <v>0</v>
      </c>
      <c r="CT22" s="500">
        <f>'Bioenergetics (2)'!DN24</f>
        <v>0</v>
      </c>
      <c r="CU22" s="500">
        <f>'Bioenergetics (2)'!DO24</f>
        <v>0</v>
      </c>
      <c r="CV22" s="500">
        <f>'Bioenergetics (2)'!DP24</f>
        <v>1</v>
      </c>
      <c r="CW22" s="500">
        <f>'Bioenergetics (2)'!DQ24</f>
        <v>1</v>
      </c>
      <c r="CX22" s="500">
        <f>'Bioenergetics (2)'!DR24</f>
        <v>0</v>
      </c>
      <c r="CY22" s="500">
        <f>'Bioenergetics (2)'!DS24</f>
        <v>0</v>
      </c>
      <c r="CZ22" s="500">
        <f>'Bioenergetics (2)'!DT24</f>
        <v>0</v>
      </c>
      <c r="DA22" s="500">
        <f>'Bioenergetics (2)'!DU24</f>
        <v>0</v>
      </c>
      <c r="DB22" s="500">
        <f>'Bioenergetics (2)'!DV24</f>
        <v>0</v>
      </c>
      <c r="DC22" s="500">
        <f>'Bioenergetics (2)'!DW24</f>
        <v>0</v>
      </c>
      <c r="DD22" s="500">
        <f>'Bioenergetics (2)'!DX24</f>
        <v>0</v>
      </c>
      <c r="DE22" s="500">
        <f>'Bioenergetics (2)'!DY24</f>
        <v>0</v>
      </c>
      <c r="DF22" s="500">
        <f>'Bioenergetics (2)'!DZ24</f>
        <v>0</v>
      </c>
      <c r="DG22" s="500">
        <f>'Bioenergetics (2)'!EA24</f>
        <v>0</v>
      </c>
      <c r="DH22" s="500">
        <f>'Bioenergetics (2)'!EB24</f>
        <v>0</v>
      </c>
      <c r="DI22" s="500">
        <f>'Bioenergetics (2)'!EC24</f>
        <v>0</v>
      </c>
      <c r="DJ22" s="500">
        <f>'Bioenergetics (2)'!ED24</f>
        <v>0</v>
      </c>
      <c r="DK22" s="500">
        <f>'Bioenergetics (2)'!EE24</f>
        <v>0</v>
      </c>
      <c r="DL22" s="500">
        <f>'Bioenergetics (2)'!EF24</f>
        <v>0</v>
      </c>
      <c r="DM22" s="500">
        <f>'Bioenergetics (2)'!EG24</f>
        <v>0</v>
      </c>
      <c r="DN22" s="500">
        <f>'Bioenergetics (2)'!EH24</f>
        <v>0</v>
      </c>
      <c r="DO22" s="500">
        <f>'Bioenergetics (2)'!EI24</f>
        <v>0</v>
      </c>
      <c r="DP22" s="500">
        <f>'Bioenergetics (2)'!EJ24</f>
        <v>0</v>
      </c>
      <c r="DQ22" s="500">
        <f>'Bioenergetics (2)'!EK24</f>
        <v>0</v>
      </c>
      <c r="DR22" s="500">
        <f>'Bioenergetics (2)'!EL24</f>
        <v>0</v>
      </c>
      <c r="DS22" s="500">
        <f>'Bioenergetics (2)'!EM24</f>
        <v>0</v>
      </c>
      <c r="DT22" s="500">
        <f>'Bioenergetics (2)'!EQ24</f>
        <v>0</v>
      </c>
      <c r="DU22" s="500">
        <f>'Bioenergetics (2)'!ER24</f>
        <v>0</v>
      </c>
      <c r="DV22" s="500">
        <f>'Bioenergetics (2)'!ES24</f>
        <v>0</v>
      </c>
      <c r="DW22" s="500">
        <f>'Bioenergetics (2)'!ET24</f>
        <v>0</v>
      </c>
      <c r="DX22" s="500">
        <f>'Bioenergetics (2)'!EU24</f>
        <v>0</v>
      </c>
      <c r="DY22" s="500">
        <f>'Bioenergetics (2)'!EV24</f>
        <v>0</v>
      </c>
      <c r="DZ22" s="500">
        <f>'Bioenergetics (2)'!EW24</f>
        <v>0</v>
      </c>
      <c r="EA22" s="500">
        <f>'Bioenergetics (2)'!EX24</f>
        <v>0</v>
      </c>
      <c r="EB22" s="500">
        <f>'Bioenergetics (2)'!EY24</f>
        <v>0</v>
      </c>
      <c r="EC22" s="500">
        <f>'Bioenergetics (2)'!EZ24</f>
        <v>0</v>
      </c>
      <c r="ED22" s="500">
        <f>'Bioenergetics (2)'!FA24</f>
        <v>0</v>
      </c>
      <c r="EE22" s="500">
        <f>'Bioenergetics (2)'!FB24</f>
        <v>0</v>
      </c>
      <c r="EF22" s="500">
        <f>'Bioenergetics (2)'!FC24</f>
        <v>0</v>
      </c>
      <c r="EG22" s="500">
        <f>'Bioenergetics (2)'!FD24</f>
        <v>0</v>
      </c>
      <c r="EH22" s="500">
        <f>'Bioenergetics (2)'!FE24</f>
        <v>0</v>
      </c>
      <c r="EI22" s="500">
        <f>'Bioenergetics (2)'!FF24</f>
        <v>0</v>
      </c>
      <c r="EJ22" s="500">
        <f>'Bioenergetics (2)'!FG24</f>
        <v>0</v>
      </c>
      <c r="EK22" s="500">
        <f>'Bioenergetics (2)'!FH24</f>
        <v>0</v>
      </c>
      <c r="EL22" s="500">
        <f>'Bioenergetics (2)'!FI24</f>
        <v>0</v>
      </c>
      <c r="EM22" s="500">
        <f>'Bioenergetics (2)'!FJ24</f>
        <v>0</v>
      </c>
      <c r="EN22" s="500">
        <f>'Bioenergetics (2)'!FK24</f>
        <v>-1</v>
      </c>
      <c r="EO22" s="500">
        <f>'Bioenergetics (2)'!FL24</f>
        <v>0</v>
      </c>
      <c r="EP22" s="500">
        <f>'Bioenergetics (2)'!FM24</f>
        <v>0</v>
      </c>
      <c r="EQ22" s="500">
        <f>'Bioenergetics (2)'!FN24</f>
        <v>0</v>
      </c>
      <c r="ER22" s="500">
        <f>'Bioenergetics (2)'!FO24</f>
        <v>0</v>
      </c>
      <c r="ES22" s="500">
        <f>'Bioenergetics (2)'!FP24</f>
        <v>0</v>
      </c>
      <c r="ET22" s="500">
        <f>'Bioenergetics (2)'!FQ24</f>
        <v>0</v>
      </c>
      <c r="EU22" s="500">
        <f>'Bioenergetics (2)'!FR24</f>
        <v>0</v>
      </c>
      <c r="EV22" s="500">
        <f>'Bioenergetics (2)'!FS24</f>
        <v>0</v>
      </c>
      <c r="EW22" s="500">
        <f>'Bioenergetics (2)'!FT24</f>
        <v>0</v>
      </c>
      <c r="EX22" s="500">
        <f>'Bioenergetics (2)'!FU24</f>
        <v>0</v>
      </c>
      <c r="EY22" s="500">
        <f>'Bioenergetics (2)'!FV24</f>
        <v>0</v>
      </c>
      <c r="EZ22" s="500">
        <f>'Bioenergetics (2)'!FW24</f>
        <v>0</v>
      </c>
      <c r="FA22" s="500">
        <f>'Bioenergetics (2)'!FX24</f>
        <v>0</v>
      </c>
      <c r="FB22" s="500">
        <f>'Bioenergetics (2)'!FY24</f>
        <v>0</v>
      </c>
      <c r="FC22" s="500">
        <f>'Bioenergetics (2)'!FZ24</f>
        <v>0</v>
      </c>
      <c r="FD22" s="500">
        <f>'Bioenergetics (2)'!GA24</f>
        <v>0</v>
      </c>
      <c r="FE22" s="500">
        <f>'Bioenergetics (2)'!GB24</f>
        <v>0</v>
      </c>
      <c r="FF22" s="500">
        <f>'Bioenergetics (2)'!GC24</f>
        <v>0</v>
      </c>
    </row>
    <row r="23" spans="1:162" x14ac:dyDescent="0.35">
      <c r="A23" s="144" t="str">
        <f>'Bioenergetics (2)'!A25</f>
        <v>Ci_Lac</v>
      </c>
      <c r="B23" s="500">
        <f>'Bioenergetics (2)'!V25</f>
        <v>0</v>
      </c>
      <c r="C23" s="500">
        <f>'Bioenergetics (2)'!W25</f>
        <v>0</v>
      </c>
      <c r="D23" s="500">
        <f>'Bioenergetics (2)'!X25</f>
        <v>0</v>
      </c>
      <c r="E23" s="500">
        <f>'Bioenergetics (2)'!Y25</f>
        <v>0</v>
      </c>
      <c r="F23" s="500">
        <f>'Bioenergetics (2)'!Z25</f>
        <v>0</v>
      </c>
      <c r="G23" s="500">
        <f>'Bioenergetics (2)'!AA25</f>
        <v>0</v>
      </c>
      <c r="H23" s="500">
        <f>'Bioenergetics (2)'!AB25</f>
        <v>0</v>
      </c>
      <c r="I23" s="500">
        <f>'Bioenergetics (2)'!AC25</f>
        <v>0</v>
      </c>
      <c r="J23" s="500">
        <f>'Bioenergetics (2)'!AD25</f>
        <v>0</v>
      </c>
      <c r="K23" s="500">
        <f>'Bioenergetics (2)'!AE25</f>
        <v>0</v>
      </c>
      <c r="L23" s="500">
        <f>'Bioenergetics (2)'!AF25</f>
        <v>0</v>
      </c>
      <c r="M23" s="500">
        <f>'Bioenergetics (2)'!AG25</f>
        <v>0</v>
      </c>
      <c r="N23" s="500">
        <f>'Bioenergetics (2)'!AH25</f>
        <v>0</v>
      </c>
      <c r="O23" s="500">
        <f>'Bioenergetics (2)'!AI25</f>
        <v>0</v>
      </c>
      <c r="P23" s="500">
        <f>'Bioenergetics (2)'!AJ25</f>
        <v>0</v>
      </c>
      <c r="Q23" s="500">
        <f>'Bioenergetics (2)'!AK25</f>
        <v>0</v>
      </c>
      <c r="R23" s="500">
        <f>'Bioenergetics (2)'!AL25</f>
        <v>0</v>
      </c>
      <c r="S23" s="500">
        <f>'Bioenergetics (2)'!AM25</f>
        <v>0</v>
      </c>
      <c r="T23" s="500">
        <f>'Bioenergetics (2)'!AN25</f>
        <v>0</v>
      </c>
      <c r="U23" s="500">
        <f>'Bioenergetics (2)'!AO25</f>
        <v>0</v>
      </c>
      <c r="V23" s="500">
        <f>'Bioenergetics (2)'!AP25</f>
        <v>0</v>
      </c>
      <c r="W23" s="500">
        <f>'Bioenergetics (2)'!AQ25</f>
        <v>0</v>
      </c>
      <c r="X23" s="500">
        <f>'Bioenergetics (2)'!AR25</f>
        <v>0</v>
      </c>
      <c r="Y23" s="500">
        <f>'Bioenergetics (2)'!AS25</f>
        <v>0</v>
      </c>
      <c r="Z23" s="500">
        <f>'Bioenergetics (2)'!AT25</f>
        <v>0</v>
      </c>
      <c r="AA23" s="500">
        <f>'Bioenergetics (2)'!AU25</f>
        <v>0</v>
      </c>
      <c r="AB23" s="500">
        <f>'Bioenergetics (2)'!AV25</f>
        <v>0</v>
      </c>
      <c r="AC23" s="500">
        <f>'Bioenergetics (2)'!AW25</f>
        <v>0</v>
      </c>
      <c r="AD23" s="500">
        <f>'Bioenergetics (2)'!AX25</f>
        <v>0</v>
      </c>
      <c r="AE23" s="500">
        <f>'Bioenergetics (2)'!AY25</f>
        <v>0</v>
      </c>
      <c r="AF23" s="500">
        <f>'Bioenergetics (2)'!AZ25</f>
        <v>0</v>
      </c>
      <c r="AG23" s="500">
        <f>'Bioenergetics (2)'!BA25</f>
        <v>0</v>
      </c>
      <c r="AH23" s="500">
        <f>'Bioenergetics (2)'!BB25</f>
        <v>0</v>
      </c>
      <c r="AI23" s="500">
        <f>'Bioenergetics (2)'!BC25</f>
        <v>0</v>
      </c>
      <c r="AJ23" s="500">
        <f>'Bioenergetics (2)'!BD25</f>
        <v>0</v>
      </c>
      <c r="AK23" s="500">
        <f>'Bioenergetics (2)'!BE25</f>
        <v>0</v>
      </c>
      <c r="AL23" s="500">
        <f>'Bioenergetics (2)'!BF25</f>
        <v>0</v>
      </c>
      <c r="AM23" s="500">
        <f>'Bioenergetics (2)'!BG25</f>
        <v>0</v>
      </c>
      <c r="AN23" s="500">
        <f>'Bioenergetics (2)'!BH25</f>
        <v>0</v>
      </c>
      <c r="AO23" s="500">
        <f>'Bioenergetics (2)'!BI25</f>
        <v>0</v>
      </c>
      <c r="AP23" s="500">
        <f>'Bioenergetics (2)'!BJ25</f>
        <v>0</v>
      </c>
      <c r="AQ23" s="500">
        <f>'Bioenergetics (2)'!BK25</f>
        <v>0</v>
      </c>
      <c r="AR23" s="500">
        <f>'Bioenergetics (2)'!BL25</f>
        <v>0</v>
      </c>
      <c r="AS23" s="500">
        <f>'Bioenergetics (2)'!BM25</f>
        <v>0</v>
      </c>
      <c r="AT23" s="500">
        <f>'Bioenergetics (2)'!BN25</f>
        <v>0</v>
      </c>
      <c r="AU23" s="500">
        <f>'Bioenergetics (2)'!BO25</f>
        <v>0</v>
      </c>
      <c r="AV23" s="500">
        <f>'Bioenergetics (2)'!BP25</f>
        <v>0</v>
      </c>
      <c r="AW23" s="500">
        <f>'Bioenergetics (2)'!BQ25</f>
        <v>0</v>
      </c>
      <c r="AX23" s="500">
        <f>'Bioenergetics (2)'!BR25</f>
        <v>0</v>
      </c>
      <c r="AY23" s="500">
        <f>'Bioenergetics (2)'!BS25</f>
        <v>0</v>
      </c>
      <c r="AZ23" s="500">
        <f>'Bioenergetics (2)'!BT25</f>
        <v>0</v>
      </c>
      <c r="BA23" s="500">
        <f>'Bioenergetics (2)'!BU25</f>
        <v>0</v>
      </c>
      <c r="BB23" s="500">
        <f>'Bioenergetics (2)'!BV25</f>
        <v>0</v>
      </c>
      <c r="BC23" s="500">
        <f>'Bioenergetics (2)'!BW25</f>
        <v>0</v>
      </c>
      <c r="BD23" s="500">
        <f>'Bioenergetics (2)'!BX25</f>
        <v>0</v>
      </c>
      <c r="BE23" s="500">
        <f>'Bioenergetics (2)'!BY25</f>
        <v>0</v>
      </c>
      <c r="BF23" s="500">
        <f>'Bioenergetics (2)'!BZ25</f>
        <v>0</v>
      </c>
      <c r="BG23" s="500">
        <f>'Bioenergetics (2)'!CA25</f>
        <v>0</v>
      </c>
      <c r="BH23" s="500">
        <f>'Bioenergetics (2)'!CB25</f>
        <v>0</v>
      </c>
      <c r="BI23" s="500">
        <f>'Bioenergetics (2)'!CC25</f>
        <v>0</v>
      </c>
      <c r="BJ23" s="500">
        <f>'Bioenergetics (2)'!CD25</f>
        <v>0</v>
      </c>
      <c r="BK23" s="500">
        <f>'Bioenergetics (2)'!CE25</f>
        <v>0</v>
      </c>
      <c r="BL23" s="500">
        <f>'Bioenergetics (2)'!CF25</f>
        <v>0</v>
      </c>
      <c r="BM23" s="500">
        <f>'Bioenergetics (2)'!CG25</f>
        <v>0</v>
      </c>
      <c r="BN23" s="500">
        <f>'Bioenergetics (2)'!CH25</f>
        <v>0</v>
      </c>
      <c r="BO23" s="500">
        <f>'Bioenergetics (2)'!CI25</f>
        <v>0</v>
      </c>
      <c r="BP23" s="500">
        <f>'Bioenergetics (2)'!CJ25</f>
        <v>0</v>
      </c>
      <c r="BQ23" s="500">
        <f>'Bioenergetics (2)'!CK25</f>
        <v>0</v>
      </c>
      <c r="BR23" s="500">
        <f>'Bioenergetics (2)'!CL25</f>
        <v>0</v>
      </c>
      <c r="BS23" s="500">
        <f>'Bioenergetics (2)'!CM25</f>
        <v>0</v>
      </c>
      <c r="BT23" s="500">
        <f>'Bioenergetics (2)'!CN25</f>
        <v>0</v>
      </c>
      <c r="BU23" s="500">
        <f>'Bioenergetics (2)'!CO25</f>
        <v>0</v>
      </c>
      <c r="BV23" s="500">
        <f>'Bioenergetics (2)'!CP25</f>
        <v>0</v>
      </c>
      <c r="BW23" s="500">
        <f>'Bioenergetics (2)'!CQ25</f>
        <v>0</v>
      </c>
      <c r="BX23" s="500">
        <f>'Bioenergetics (2)'!CR25</f>
        <v>0</v>
      </c>
      <c r="BY23" s="500">
        <f>'Bioenergetics (2)'!CS25</f>
        <v>0</v>
      </c>
      <c r="BZ23" s="500">
        <f>'Bioenergetics (2)'!CT25</f>
        <v>0</v>
      </c>
      <c r="CA23" s="500">
        <f>'Bioenergetics (2)'!CU25</f>
        <v>0</v>
      </c>
      <c r="CB23" s="500">
        <f>'Bioenergetics (2)'!CV25</f>
        <v>0</v>
      </c>
      <c r="CC23" s="500">
        <f>'Bioenergetics (2)'!CW25</f>
        <v>0</v>
      </c>
      <c r="CD23" s="500">
        <f>'Bioenergetics (2)'!CX25</f>
        <v>0</v>
      </c>
      <c r="CE23" s="500">
        <f>'Bioenergetics (2)'!CY25</f>
        <v>0</v>
      </c>
      <c r="CF23" s="500">
        <f>'Bioenergetics (2)'!CZ25</f>
        <v>0</v>
      </c>
      <c r="CG23" s="500">
        <f>'Bioenergetics (2)'!DA25</f>
        <v>0</v>
      </c>
      <c r="CH23" s="500">
        <f>'Bioenergetics (2)'!DB25</f>
        <v>0</v>
      </c>
      <c r="CI23" s="500">
        <f>'Bioenergetics (2)'!DC25</f>
        <v>0</v>
      </c>
      <c r="CJ23" s="500">
        <f>'Bioenergetics (2)'!DD25</f>
        <v>0</v>
      </c>
      <c r="CK23" s="500">
        <f>'Bioenergetics (2)'!DE25</f>
        <v>0</v>
      </c>
      <c r="CL23" s="500">
        <f>'Bioenergetics (2)'!DF25</f>
        <v>0</v>
      </c>
      <c r="CM23" s="500">
        <f>'Bioenergetics (2)'!DG25</f>
        <v>0</v>
      </c>
      <c r="CN23" s="500">
        <f>'Bioenergetics (2)'!DH25</f>
        <v>0</v>
      </c>
      <c r="CO23" s="500">
        <f>'Bioenergetics (2)'!DI25</f>
        <v>0</v>
      </c>
      <c r="CP23" s="500">
        <f>'Bioenergetics (2)'!DJ25</f>
        <v>0</v>
      </c>
      <c r="CQ23" s="500">
        <f>'Bioenergetics (2)'!DK25</f>
        <v>0</v>
      </c>
      <c r="CR23" s="500">
        <f>'Bioenergetics (2)'!DL25</f>
        <v>0</v>
      </c>
      <c r="CS23" s="500">
        <f>'Bioenergetics (2)'!DM25</f>
        <v>0</v>
      </c>
      <c r="CT23" s="500">
        <f>'Bioenergetics (2)'!DN25</f>
        <v>0</v>
      </c>
      <c r="CU23" s="500">
        <f>'Bioenergetics (2)'!DO25</f>
        <v>0</v>
      </c>
      <c r="CV23" s="500">
        <f>'Bioenergetics (2)'!DP25</f>
        <v>0</v>
      </c>
      <c r="CW23" s="500">
        <f>'Bioenergetics (2)'!DQ25</f>
        <v>0</v>
      </c>
      <c r="CX23" s="500">
        <f>'Bioenergetics (2)'!DR25</f>
        <v>0</v>
      </c>
      <c r="CY23" s="500">
        <f>'Bioenergetics (2)'!DS25</f>
        <v>0</v>
      </c>
      <c r="CZ23" s="500">
        <f>'Bioenergetics (2)'!DT25</f>
        <v>0</v>
      </c>
      <c r="DA23" s="500">
        <f>'Bioenergetics (2)'!DU25</f>
        <v>0</v>
      </c>
      <c r="DB23" s="500">
        <f>'Bioenergetics (2)'!DV25</f>
        <v>0</v>
      </c>
      <c r="DC23" s="500">
        <f>'Bioenergetics (2)'!DW25</f>
        <v>0</v>
      </c>
      <c r="DD23" s="500">
        <f>'Bioenergetics (2)'!DX25</f>
        <v>0</v>
      </c>
      <c r="DE23" s="500">
        <f>'Bioenergetics (2)'!DY25</f>
        <v>0</v>
      </c>
      <c r="DF23" s="500">
        <f>'Bioenergetics (2)'!DZ25</f>
        <v>0</v>
      </c>
      <c r="DG23" s="500">
        <f>'Bioenergetics (2)'!EA25</f>
        <v>0</v>
      </c>
      <c r="DH23" s="500">
        <f>'Bioenergetics (2)'!EB25</f>
        <v>0</v>
      </c>
      <c r="DI23" s="500">
        <f>'Bioenergetics (2)'!EC25</f>
        <v>0</v>
      </c>
      <c r="DJ23" s="500">
        <f>'Bioenergetics (2)'!ED25</f>
        <v>1</v>
      </c>
      <c r="DK23" s="500">
        <f>'Bioenergetics (2)'!EE25</f>
        <v>0</v>
      </c>
      <c r="DL23" s="500">
        <f>'Bioenergetics (2)'!EF25</f>
        <v>0</v>
      </c>
      <c r="DM23" s="500">
        <f>'Bioenergetics (2)'!EG25</f>
        <v>0</v>
      </c>
      <c r="DN23" s="500">
        <f>'Bioenergetics (2)'!EH25</f>
        <v>0</v>
      </c>
      <c r="DO23" s="500">
        <f>'Bioenergetics (2)'!EI25</f>
        <v>0</v>
      </c>
      <c r="DP23" s="500">
        <f>'Bioenergetics (2)'!EJ25</f>
        <v>0</v>
      </c>
      <c r="DQ23" s="500">
        <f>'Bioenergetics (2)'!EK25</f>
        <v>0</v>
      </c>
      <c r="DR23" s="500">
        <f>'Bioenergetics (2)'!EL25</f>
        <v>0</v>
      </c>
      <c r="DS23" s="500">
        <f>'Bioenergetics (2)'!EM25</f>
        <v>0</v>
      </c>
      <c r="DT23" s="500">
        <f>'Bioenergetics (2)'!EQ25</f>
        <v>0</v>
      </c>
      <c r="DU23" s="500">
        <f>'Bioenergetics (2)'!ER25</f>
        <v>0</v>
      </c>
      <c r="DV23" s="500">
        <f>'Bioenergetics (2)'!ES25</f>
        <v>0</v>
      </c>
      <c r="DW23" s="500">
        <f>'Bioenergetics (2)'!ET25</f>
        <v>0</v>
      </c>
      <c r="DX23" s="500">
        <f>'Bioenergetics (2)'!EU25</f>
        <v>0</v>
      </c>
      <c r="DY23" s="500">
        <f>'Bioenergetics (2)'!EV25</f>
        <v>0</v>
      </c>
      <c r="DZ23" s="500">
        <f>'Bioenergetics (2)'!EW25</f>
        <v>0</v>
      </c>
      <c r="EA23" s="500">
        <f>'Bioenergetics (2)'!EX25</f>
        <v>0</v>
      </c>
      <c r="EB23" s="500">
        <f>'Bioenergetics (2)'!EY25</f>
        <v>0</v>
      </c>
      <c r="EC23" s="500">
        <f>'Bioenergetics (2)'!EZ25</f>
        <v>0</v>
      </c>
      <c r="ED23" s="500">
        <f>'Bioenergetics (2)'!FA25</f>
        <v>0</v>
      </c>
      <c r="EE23" s="500">
        <f>'Bioenergetics (2)'!FB25</f>
        <v>0</v>
      </c>
      <c r="EF23" s="500">
        <f>'Bioenergetics (2)'!FC25</f>
        <v>0</v>
      </c>
      <c r="EG23" s="500">
        <f>'Bioenergetics (2)'!FD25</f>
        <v>0</v>
      </c>
      <c r="EH23" s="500">
        <f>'Bioenergetics (2)'!FE25</f>
        <v>0</v>
      </c>
      <c r="EI23" s="500">
        <f>'Bioenergetics (2)'!FF25</f>
        <v>0</v>
      </c>
      <c r="EJ23" s="500">
        <f>'Bioenergetics (2)'!FG25</f>
        <v>0</v>
      </c>
      <c r="EK23" s="500">
        <f>'Bioenergetics (2)'!FH25</f>
        <v>0</v>
      </c>
      <c r="EL23" s="500">
        <f>'Bioenergetics (2)'!FI25</f>
        <v>0</v>
      </c>
      <c r="EM23" s="500">
        <f>'Bioenergetics (2)'!FJ25</f>
        <v>0</v>
      </c>
      <c r="EN23" s="500">
        <f>'Bioenergetics (2)'!FK25</f>
        <v>0</v>
      </c>
      <c r="EO23" s="500">
        <f>'Bioenergetics (2)'!FL25</f>
        <v>-1</v>
      </c>
      <c r="EP23" s="500">
        <f>'Bioenergetics (2)'!FM25</f>
        <v>0</v>
      </c>
      <c r="EQ23" s="500">
        <f>'Bioenergetics (2)'!FN25</f>
        <v>0</v>
      </c>
      <c r="ER23" s="500">
        <f>'Bioenergetics (2)'!FO25</f>
        <v>0</v>
      </c>
      <c r="ES23" s="500">
        <f>'Bioenergetics (2)'!FP25</f>
        <v>0</v>
      </c>
      <c r="ET23" s="500">
        <f>'Bioenergetics (2)'!FQ25</f>
        <v>0</v>
      </c>
      <c r="EU23" s="500">
        <f>'Bioenergetics (2)'!FR25</f>
        <v>0</v>
      </c>
      <c r="EV23" s="500">
        <f>'Bioenergetics (2)'!FS25</f>
        <v>0</v>
      </c>
      <c r="EW23" s="500">
        <f>'Bioenergetics (2)'!FT25</f>
        <v>0</v>
      </c>
      <c r="EX23" s="500">
        <f>'Bioenergetics (2)'!FU25</f>
        <v>0</v>
      </c>
      <c r="EY23" s="500">
        <f>'Bioenergetics (2)'!FV25</f>
        <v>0</v>
      </c>
      <c r="EZ23" s="500">
        <f>'Bioenergetics (2)'!FW25</f>
        <v>0</v>
      </c>
      <c r="FA23" s="500">
        <f>'Bioenergetics (2)'!FX25</f>
        <v>0</v>
      </c>
      <c r="FB23" s="500">
        <f>'Bioenergetics (2)'!FY25</f>
        <v>0</v>
      </c>
      <c r="FC23" s="500">
        <f>'Bioenergetics (2)'!FZ25</f>
        <v>0</v>
      </c>
      <c r="FD23" s="500">
        <f>'Bioenergetics (2)'!GA25</f>
        <v>0</v>
      </c>
      <c r="FE23" s="500">
        <f>'Bioenergetics (2)'!GB25</f>
        <v>0</v>
      </c>
      <c r="FF23" s="500">
        <f>'Bioenergetics (2)'!GC25</f>
        <v>0</v>
      </c>
    </row>
    <row r="24" spans="1:162" x14ac:dyDescent="0.35">
      <c r="A24" s="144" t="str">
        <f>'Bioenergetics (2)'!A26</f>
        <v>Ci_Pro</v>
      </c>
      <c r="B24" s="500">
        <f>'Bioenergetics (2)'!V26</f>
        <v>0</v>
      </c>
      <c r="C24" s="500">
        <f>'Bioenergetics (2)'!W26</f>
        <v>0</v>
      </c>
      <c r="D24" s="500">
        <f>'Bioenergetics (2)'!X26</f>
        <v>0</v>
      </c>
      <c r="E24" s="500">
        <f>'Bioenergetics (2)'!Y26</f>
        <v>0</v>
      </c>
      <c r="F24" s="500">
        <f>'Bioenergetics (2)'!Z26</f>
        <v>0</v>
      </c>
      <c r="G24" s="500">
        <f>'Bioenergetics (2)'!AA26</f>
        <v>0</v>
      </c>
      <c r="H24" s="500">
        <f>'Bioenergetics (2)'!AB26</f>
        <v>0</v>
      </c>
      <c r="I24" s="500">
        <f>'Bioenergetics (2)'!AC26</f>
        <v>0</v>
      </c>
      <c r="J24" s="500">
        <f>'Bioenergetics (2)'!AD26</f>
        <v>0</v>
      </c>
      <c r="K24" s="500">
        <f>'Bioenergetics (2)'!AE26</f>
        <v>0.5</v>
      </c>
      <c r="L24" s="500">
        <f>'Bioenergetics (2)'!AF26</f>
        <v>0</v>
      </c>
      <c r="M24" s="500">
        <f>'Bioenergetics (2)'!AG26</f>
        <v>0</v>
      </c>
      <c r="N24" s="500">
        <f>'Bioenergetics (2)'!AH26</f>
        <v>0</v>
      </c>
      <c r="O24" s="500">
        <f>'Bioenergetics (2)'!AI26</f>
        <v>0</v>
      </c>
      <c r="P24" s="500">
        <f>'Bioenergetics (2)'!AJ26</f>
        <v>0</v>
      </c>
      <c r="Q24" s="500">
        <f>'Bioenergetics (2)'!AK26</f>
        <v>0</v>
      </c>
      <c r="R24" s="500">
        <f>'Bioenergetics (2)'!AL26</f>
        <v>0</v>
      </c>
      <c r="S24" s="500">
        <f>'Bioenergetics (2)'!AM26</f>
        <v>0</v>
      </c>
      <c r="T24" s="500">
        <f>'Bioenergetics (2)'!AN26</f>
        <v>0</v>
      </c>
      <c r="U24" s="500">
        <f>'Bioenergetics (2)'!AO26</f>
        <v>1</v>
      </c>
      <c r="V24" s="500">
        <f>'Bioenergetics (2)'!AP26</f>
        <v>0</v>
      </c>
      <c r="W24" s="500">
        <f>'Bioenergetics (2)'!AQ26</f>
        <v>0</v>
      </c>
      <c r="X24" s="500">
        <f>'Bioenergetics (2)'!AR26</f>
        <v>1</v>
      </c>
      <c r="Y24" s="500">
        <f>'Bioenergetics (2)'!AS26</f>
        <v>0</v>
      </c>
      <c r="Z24" s="500">
        <f>'Bioenergetics (2)'!AT26</f>
        <v>0</v>
      </c>
      <c r="AA24" s="500">
        <f>'Bioenergetics (2)'!AU26</f>
        <v>0</v>
      </c>
      <c r="AB24" s="500">
        <f>'Bioenergetics (2)'!AV26</f>
        <v>0</v>
      </c>
      <c r="AC24" s="500">
        <f>'Bioenergetics (2)'!AW26</f>
        <v>0</v>
      </c>
      <c r="AD24" s="500">
        <f>'Bioenergetics (2)'!AX26</f>
        <v>0</v>
      </c>
      <c r="AE24" s="500">
        <f>'Bioenergetics (2)'!AY26</f>
        <v>0</v>
      </c>
      <c r="AF24" s="500">
        <f>'Bioenergetics (2)'!AZ26</f>
        <v>0</v>
      </c>
      <c r="AG24" s="500">
        <f>'Bioenergetics (2)'!BA26</f>
        <v>0</v>
      </c>
      <c r="AH24" s="500">
        <f>'Bioenergetics (2)'!BB26</f>
        <v>0</v>
      </c>
      <c r="AI24" s="500">
        <f>'Bioenergetics (2)'!BC26</f>
        <v>0</v>
      </c>
      <c r="AJ24" s="500">
        <f>'Bioenergetics (2)'!BD26</f>
        <v>0</v>
      </c>
      <c r="AK24" s="500">
        <f>'Bioenergetics (2)'!BE26</f>
        <v>0</v>
      </c>
      <c r="AL24" s="500">
        <f>'Bioenergetics (2)'!BF26</f>
        <v>0</v>
      </c>
      <c r="AM24" s="500">
        <f>'Bioenergetics (2)'!BG26</f>
        <v>0</v>
      </c>
      <c r="AN24" s="500">
        <f>'Bioenergetics (2)'!BH26</f>
        <v>0</v>
      </c>
      <c r="AO24" s="500">
        <f>'Bioenergetics (2)'!BI26</f>
        <v>0</v>
      </c>
      <c r="AP24" s="500">
        <f>'Bioenergetics (2)'!BJ26</f>
        <v>0</v>
      </c>
      <c r="AQ24" s="500">
        <f>'Bioenergetics (2)'!BK26</f>
        <v>0</v>
      </c>
      <c r="AR24" s="500">
        <f>'Bioenergetics (2)'!BL26</f>
        <v>1</v>
      </c>
      <c r="AS24" s="500">
        <f>'Bioenergetics (2)'!BM26</f>
        <v>0</v>
      </c>
      <c r="AT24" s="500">
        <f>'Bioenergetics (2)'!BN26</f>
        <v>0</v>
      </c>
      <c r="AU24" s="500">
        <f>'Bioenergetics (2)'!BO26</f>
        <v>0</v>
      </c>
      <c r="AV24" s="500">
        <f>'Bioenergetics (2)'!BP26</f>
        <v>0</v>
      </c>
      <c r="AW24" s="500">
        <f>'Bioenergetics (2)'!BQ26</f>
        <v>0</v>
      </c>
      <c r="AX24" s="500">
        <f>'Bioenergetics (2)'!BR26</f>
        <v>0</v>
      </c>
      <c r="AY24" s="500">
        <f>'Bioenergetics (2)'!BS26</f>
        <v>0</v>
      </c>
      <c r="AZ24" s="500">
        <f>'Bioenergetics (2)'!BT26</f>
        <v>0</v>
      </c>
      <c r="BA24" s="500">
        <f>'Bioenergetics (2)'!BU26</f>
        <v>0</v>
      </c>
      <c r="BB24" s="500">
        <f>'Bioenergetics (2)'!BV26</f>
        <v>0</v>
      </c>
      <c r="BC24" s="500">
        <f>'Bioenergetics (2)'!BW26</f>
        <v>0</v>
      </c>
      <c r="BD24" s="500">
        <f>'Bioenergetics (2)'!BX26</f>
        <v>1</v>
      </c>
      <c r="BE24" s="500">
        <f>'Bioenergetics (2)'!BY26</f>
        <v>0</v>
      </c>
      <c r="BF24" s="500">
        <f>'Bioenergetics (2)'!BZ26</f>
        <v>0</v>
      </c>
      <c r="BG24" s="500">
        <f>'Bioenergetics (2)'!CA26</f>
        <v>0</v>
      </c>
      <c r="BH24" s="500">
        <f>'Bioenergetics (2)'!CB26</f>
        <v>0</v>
      </c>
      <c r="BI24" s="500">
        <f>'Bioenergetics (2)'!CC26</f>
        <v>0</v>
      </c>
      <c r="BJ24" s="500">
        <f>'Bioenergetics (2)'!CD26</f>
        <v>1</v>
      </c>
      <c r="BK24" s="500">
        <f>'Bioenergetics (2)'!CE26</f>
        <v>1</v>
      </c>
      <c r="BL24" s="500">
        <f>'Bioenergetics (2)'!CF26</f>
        <v>0</v>
      </c>
      <c r="BM24" s="500">
        <f>'Bioenergetics (2)'!CG26</f>
        <v>0</v>
      </c>
      <c r="BN24" s="500">
        <f>'Bioenergetics (2)'!CH26</f>
        <v>0</v>
      </c>
      <c r="BO24" s="500">
        <f>'Bioenergetics (2)'!CI26</f>
        <v>0</v>
      </c>
      <c r="BP24" s="500">
        <f>'Bioenergetics (2)'!CJ26</f>
        <v>0</v>
      </c>
      <c r="BQ24" s="500">
        <f>'Bioenergetics (2)'!CK26</f>
        <v>0</v>
      </c>
      <c r="BR24" s="500">
        <f>'Bioenergetics (2)'!CL26</f>
        <v>0</v>
      </c>
      <c r="BS24" s="500">
        <f>'Bioenergetics (2)'!CM26</f>
        <v>0</v>
      </c>
      <c r="BT24" s="500">
        <f>'Bioenergetics (2)'!CN26</f>
        <v>0</v>
      </c>
      <c r="BU24" s="500">
        <f>'Bioenergetics (2)'!CO26</f>
        <v>1</v>
      </c>
      <c r="BV24" s="500">
        <f>'Bioenergetics (2)'!CP26</f>
        <v>0</v>
      </c>
      <c r="BW24" s="500">
        <f>'Bioenergetics (2)'!CQ26</f>
        <v>0</v>
      </c>
      <c r="BX24" s="500">
        <f>'Bioenergetics (2)'!CR26</f>
        <v>0</v>
      </c>
      <c r="BY24" s="500">
        <f>'Bioenergetics (2)'!CS26</f>
        <v>0</v>
      </c>
      <c r="BZ24" s="500">
        <f>'Bioenergetics (2)'!CT26</f>
        <v>1</v>
      </c>
      <c r="CA24" s="500">
        <f>'Bioenergetics (2)'!CU26</f>
        <v>0</v>
      </c>
      <c r="CB24" s="500">
        <f>'Bioenergetics (2)'!CV26</f>
        <v>0.5</v>
      </c>
      <c r="CC24" s="500">
        <f>'Bioenergetics (2)'!CW26</f>
        <v>0</v>
      </c>
      <c r="CD24" s="500">
        <f>'Bioenergetics (2)'!CX26</f>
        <v>0</v>
      </c>
      <c r="CE24" s="500">
        <f>'Bioenergetics (2)'!CY26</f>
        <v>0</v>
      </c>
      <c r="CF24" s="500">
        <f>'Bioenergetics (2)'!CZ26</f>
        <v>0</v>
      </c>
      <c r="CG24" s="500">
        <f>'Bioenergetics (2)'!DA26</f>
        <v>0</v>
      </c>
      <c r="CH24" s="500">
        <f>'Bioenergetics (2)'!DB26</f>
        <v>0</v>
      </c>
      <c r="CI24" s="500">
        <f>'Bioenergetics (2)'!DC26</f>
        <v>0</v>
      </c>
      <c r="CJ24" s="500">
        <f>'Bioenergetics (2)'!DD26</f>
        <v>0</v>
      </c>
      <c r="CK24" s="500">
        <f>'Bioenergetics (2)'!DE26</f>
        <v>0</v>
      </c>
      <c r="CL24" s="500">
        <f>'Bioenergetics (2)'!DF26</f>
        <v>0</v>
      </c>
      <c r="CM24" s="500">
        <f>'Bioenergetics (2)'!DG26</f>
        <v>0</v>
      </c>
      <c r="CN24" s="500">
        <f>'Bioenergetics (2)'!DH26</f>
        <v>1</v>
      </c>
      <c r="CO24" s="500">
        <f>'Bioenergetics (2)'!DI26</f>
        <v>1</v>
      </c>
      <c r="CP24" s="500">
        <f>'Bioenergetics (2)'!DJ26</f>
        <v>0</v>
      </c>
      <c r="CQ24" s="500">
        <f>'Bioenergetics (2)'!DK26</f>
        <v>0</v>
      </c>
      <c r="CR24" s="500">
        <f>'Bioenergetics (2)'!DL26</f>
        <v>0</v>
      </c>
      <c r="CS24" s="500">
        <f>'Bioenergetics (2)'!DM26</f>
        <v>0</v>
      </c>
      <c r="CT24" s="500">
        <f>'Bioenergetics (2)'!DN26</f>
        <v>0</v>
      </c>
      <c r="CU24" s="500">
        <f>'Bioenergetics (2)'!DO26</f>
        <v>0</v>
      </c>
      <c r="CV24" s="500">
        <f>'Bioenergetics (2)'!DP26</f>
        <v>0</v>
      </c>
      <c r="CW24" s="500">
        <f>'Bioenergetics (2)'!DQ26</f>
        <v>0</v>
      </c>
      <c r="CX24" s="500">
        <f>'Bioenergetics (2)'!DR26</f>
        <v>0</v>
      </c>
      <c r="CY24" s="500">
        <f>'Bioenergetics (2)'!DS26</f>
        <v>0</v>
      </c>
      <c r="CZ24" s="500">
        <f>'Bioenergetics (2)'!DT26</f>
        <v>0</v>
      </c>
      <c r="DA24" s="500">
        <f>'Bioenergetics (2)'!DU26</f>
        <v>0</v>
      </c>
      <c r="DB24" s="500">
        <f>'Bioenergetics (2)'!DV26</f>
        <v>0</v>
      </c>
      <c r="DC24" s="500">
        <f>'Bioenergetics (2)'!DW26</f>
        <v>0</v>
      </c>
      <c r="DD24" s="500">
        <f>'Bioenergetics (2)'!DX26</f>
        <v>0</v>
      </c>
      <c r="DE24" s="500">
        <f>'Bioenergetics (2)'!DY26</f>
        <v>0</v>
      </c>
      <c r="DF24" s="500">
        <f>'Bioenergetics (2)'!DZ26</f>
        <v>0</v>
      </c>
      <c r="DG24" s="500">
        <f>'Bioenergetics (2)'!EA26</f>
        <v>0</v>
      </c>
      <c r="DH24" s="500">
        <f>'Bioenergetics (2)'!EB26</f>
        <v>0</v>
      </c>
      <c r="DI24" s="500">
        <f>'Bioenergetics (2)'!EC26</f>
        <v>0</v>
      </c>
      <c r="DJ24" s="500">
        <f>'Bioenergetics (2)'!ED26</f>
        <v>0</v>
      </c>
      <c r="DK24" s="500">
        <f>'Bioenergetics (2)'!EE26</f>
        <v>0</v>
      </c>
      <c r="DL24" s="500">
        <f>'Bioenergetics (2)'!EF26</f>
        <v>1</v>
      </c>
      <c r="DM24" s="500">
        <f>'Bioenergetics (2)'!EG26</f>
        <v>0</v>
      </c>
      <c r="DN24" s="500">
        <f>'Bioenergetics (2)'!EH26</f>
        <v>0</v>
      </c>
      <c r="DO24" s="500">
        <f>'Bioenergetics (2)'!EI26</f>
        <v>0</v>
      </c>
      <c r="DP24" s="500">
        <f>'Bioenergetics (2)'!EJ26</f>
        <v>0</v>
      </c>
      <c r="DQ24" s="500">
        <f>'Bioenergetics (2)'!EK26</f>
        <v>0</v>
      </c>
      <c r="DR24" s="500">
        <f>'Bioenergetics (2)'!EL26</f>
        <v>0</v>
      </c>
      <c r="DS24" s="500">
        <f>'Bioenergetics (2)'!EM26</f>
        <v>0</v>
      </c>
      <c r="DT24" s="500">
        <f>'Bioenergetics (2)'!EQ26</f>
        <v>0</v>
      </c>
      <c r="DU24" s="500">
        <f>'Bioenergetics (2)'!ER26</f>
        <v>0</v>
      </c>
      <c r="DV24" s="500">
        <f>'Bioenergetics (2)'!ES26</f>
        <v>0</v>
      </c>
      <c r="DW24" s="500">
        <f>'Bioenergetics (2)'!ET26</f>
        <v>0</v>
      </c>
      <c r="DX24" s="500">
        <f>'Bioenergetics (2)'!EU26</f>
        <v>0</v>
      </c>
      <c r="DY24" s="500">
        <f>'Bioenergetics (2)'!EV26</f>
        <v>0</v>
      </c>
      <c r="DZ24" s="500">
        <f>'Bioenergetics (2)'!EW26</f>
        <v>0</v>
      </c>
      <c r="EA24" s="500">
        <f>'Bioenergetics (2)'!EX26</f>
        <v>0</v>
      </c>
      <c r="EB24" s="500">
        <f>'Bioenergetics (2)'!EY26</f>
        <v>0</v>
      </c>
      <c r="EC24" s="500">
        <f>'Bioenergetics (2)'!EZ26</f>
        <v>0</v>
      </c>
      <c r="ED24" s="500">
        <f>'Bioenergetics (2)'!FA26</f>
        <v>0</v>
      </c>
      <c r="EE24" s="500">
        <f>'Bioenergetics (2)'!FB26</f>
        <v>0</v>
      </c>
      <c r="EF24" s="500">
        <f>'Bioenergetics (2)'!FC26</f>
        <v>0</v>
      </c>
      <c r="EG24" s="500">
        <f>'Bioenergetics (2)'!FD26</f>
        <v>0</v>
      </c>
      <c r="EH24" s="500">
        <f>'Bioenergetics (2)'!FE26</f>
        <v>0</v>
      </c>
      <c r="EI24" s="500">
        <f>'Bioenergetics (2)'!FF26</f>
        <v>0</v>
      </c>
      <c r="EJ24" s="500">
        <f>'Bioenergetics (2)'!FG26</f>
        <v>0</v>
      </c>
      <c r="EK24" s="500">
        <f>'Bioenergetics (2)'!FH26</f>
        <v>0</v>
      </c>
      <c r="EL24" s="500">
        <f>'Bioenergetics (2)'!FI26</f>
        <v>0</v>
      </c>
      <c r="EM24" s="500">
        <f>'Bioenergetics (2)'!FJ26</f>
        <v>0</v>
      </c>
      <c r="EN24" s="500">
        <f>'Bioenergetics (2)'!FK26</f>
        <v>0</v>
      </c>
      <c r="EO24" s="500">
        <f>'Bioenergetics (2)'!FL26</f>
        <v>0</v>
      </c>
      <c r="EP24" s="500">
        <f>'Bioenergetics (2)'!FM26</f>
        <v>-1</v>
      </c>
      <c r="EQ24" s="500">
        <f>'Bioenergetics (2)'!FN26</f>
        <v>0</v>
      </c>
      <c r="ER24" s="500">
        <f>'Bioenergetics (2)'!FO26</f>
        <v>0</v>
      </c>
      <c r="ES24" s="500">
        <f>'Bioenergetics (2)'!FP26</f>
        <v>0</v>
      </c>
      <c r="ET24" s="500">
        <f>'Bioenergetics (2)'!FQ26</f>
        <v>0</v>
      </c>
      <c r="EU24" s="500">
        <f>'Bioenergetics (2)'!FR26</f>
        <v>0</v>
      </c>
      <c r="EV24" s="500">
        <f>'Bioenergetics (2)'!FS26</f>
        <v>0</v>
      </c>
      <c r="EW24" s="500">
        <f>'Bioenergetics (2)'!FT26</f>
        <v>0</v>
      </c>
      <c r="EX24" s="500">
        <f>'Bioenergetics (2)'!FU26</f>
        <v>0</v>
      </c>
      <c r="EY24" s="500">
        <f>'Bioenergetics (2)'!FV26</f>
        <v>0</v>
      </c>
      <c r="EZ24" s="500">
        <f>'Bioenergetics (2)'!FW26</f>
        <v>0</v>
      </c>
      <c r="FA24" s="500">
        <f>'Bioenergetics (2)'!FX26</f>
        <v>0</v>
      </c>
      <c r="FB24" s="500">
        <f>'Bioenergetics (2)'!FY26</f>
        <v>0</v>
      </c>
      <c r="FC24" s="500">
        <f>'Bioenergetics (2)'!FZ26</f>
        <v>0</v>
      </c>
      <c r="FD24" s="500">
        <f>'Bioenergetics (2)'!GA26</f>
        <v>0</v>
      </c>
      <c r="FE24" s="500">
        <f>'Bioenergetics (2)'!GB26</f>
        <v>0</v>
      </c>
      <c r="FF24" s="500">
        <f>'Bioenergetics (2)'!GC26</f>
        <v>0</v>
      </c>
    </row>
    <row r="25" spans="1:162" x14ac:dyDescent="0.35">
      <c r="A25" s="144" t="str">
        <f>'Bioenergetics (2)'!A27</f>
        <v>Ci_Bu</v>
      </c>
      <c r="B25" s="500">
        <f>'Bioenergetics (2)'!V27</f>
        <v>0</v>
      </c>
      <c r="C25" s="500">
        <f>'Bioenergetics (2)'!W27</f>
        <v>0</v>
      </c>
      <c r="D25" s="500">
        <f>'Bioenergetics (2)'!X27</f>
        <v>0</v>
      </c>
      <c r="E25" s="500">
        <f>'Bioenergetics (2)'!Y27</f>
        <v>0</v>
      </c>
      <c r="F25" s="500">
        <f>'Bioenergetics (2)'!Z27</f>
        <v>0</v>
      </c>
      <c r="G25" s="500">
        <f>'Bioenergetics (2)'!AA27</f>
        <v>0</v>
      </c>
      <c r="H25" s="500">
        <f>'Bioenergetics (2)'!AB27</f>
        <v>0.5</v>
      </c>
      <c r="I25" s="500">
        <f>'Bioenergetics (2)'!AC27</f>
        <v>0.5</v>
      </c>
      <c r="J25" s="500">
        <f>'Bioenergetics (2)'!AD27</f>
        <v>0</v>
      </c>
      <c r="K25" s="500">
        <f>'Bioenergetics (2)'!AE27</f>
        <v>0</v>
      </c>
      <c r="L25" s="500">
        <f>'Bioenergetics (2)'!AF27</f>
        <v>0</v>
      </c>
      <c r="M25" s="500">
        <f>'Bioenergetics (2)'!AG27</f>
        <v>0</v>
      </c>
      <c r="N25" s="500">
        <f>'Bioenergetics (2)'!AH27</f>
        <v>0</v>
      </c>
      <c r="O25" s="500">
        <f>'Bioenergetics (2)'!AI27</f>
        <v>0.5</v>
      </c>
      <c r="P25" s="500">
        <f>'Bioenergetics (2)'!AJ27</f>
        <v>0.5</v>
      </c>
      <c r="Q25" s="500">
        <f>'Bioenergetics (2)'!AK27</f>
        <v>0.5</v>
      </c>
      <c r="R25" s="500">
        <f>'Bioenergetics (2)'!AL27</f>
        <v>0.5</v>
      </c>
      <c r="S25" s="500">
        <f>'Bioenergetics (2)'!AM27</f>
        <v>0</v>
      </c>
      <c r="T25" s="500">
        <f>'Bioenergetics (2)'!AN27</f>
        <v>0</v>
      </c>
      <c r="U25" s="500">
        <f>'Bioenergetics (2)'!AO27</f>
        <v>0</v>
      </c>
      <c r="V25" s="500">
        <f>'Bioenergetics (2)'!AP27</f>
        <v>0</v>
      </c>
      <c r="W25" s="500">
        <f>'Bioenergetics (2)'!AQ27</f>
        <v>0</v>
      </c>
      <c r="X25" s="500">
        <f>'Bioenergetics (2)'!AR27</f>
        <v>0</v>
      </c>
      <c r="Y25" s="500">
        <f>'Bioenergetics (2)'!AS27</f>
        <v>0</v>
      </c>
      <c r="Z25" s="500">
        <f>'Bioenergetics (2)'!AT27</f>
        <v>0</v>
      </c>
      <c r="AA25" s="500">
        <f>'Bioenergetics (2)'!AU27</f>
        <v>0.5</v>
      </c>
      <c r="AB25" s="500">
        <f>'Bioenergetics (2)'!AV27</f>
        <v>0.5</v>
      </c>
      <c r="AC25" s="500">
        <f>'Bioenergetics (2)'!AW27</f>
        <v>0.5</v>
      </c>
      <c r="AD25" s="500">
        <f>'Bioenergetics (2)'!AX27</f>
        <v>0.5</v>
      </c>
      <c r="AE25" s="500">
        <f>'Bioenergetics (2)'!AY27</f>
        <v>0</v>
      </c>
      <c r="AF25" s="500">
        <f>'Bioenergetics (2)'!AZ27</f>
        <v>0</v>
      </c>
      <c r="AG25" s="500">
        <f>'Bioenergetics (2)'!BA27</f>
        <v>0</v>
      </c>
      <c r="AH25" s="500">
        <f>'Bioenergetics (2)'!BB27</f>
        <v>1</v>
      </c>
      <c r="AI25" s="500">
        <f>'Bioenergetics (2)'!BC27</f>
        <v>0</v>
      </c>
      <c r="AJ25" s="500">
        <f>'Bioenergetics (2)'!BD27</f>
        <v>0</v>
      </c>
      <c r="AK25" s="500">
        <f>'Bioenergetics (2)'!BE27</f>
        <v>0</v>
      </c>
      <c r="AL25" s="500">
        <f>'Bioenergetics (2)'!BF27</f>
        <v>0.5</v>
      </c>
      <c r="AM25" s="500">
        <f>'Bioenergetics (2)'!BG27</f>
        <v>0.5</v>
      </c>
      <c r="AN25" s="500">
        <f>'Bioenergetics (2)'!BH27</f>
        <v>0.5</v>
      </c>
      <c r="AO25" s="500">
        <f>'Bioenergetics (2)'!BI27</f>
        <v>0.5</v>
      </c>
      <c r="AP25" s="500">
        <f>'Bioenergetics (2)'!BJ27</f>
        <v>0</v>
      </c>
      <c r="AQ25" s="500">
        <f>'Bioenergetics (2)'!BK27</f>
        <v>0</v>
      </c>
      <c r="AR25" s="500">
        <f>'Bioenergetics (2)'!BL27</f>
        <v>0</v>
      </c>
      <c r="AS25" s="500">
        <f>'Bioenergetics (2)'!BM27</f>
        <v>1</v>
      </c>
      <c r="AT25" s="500">
        <f>'Bioenergetics (2)'!BN27</f>
        <v>1</v>
      </c>
      <c r="AU25" s="500">
        <f>'Bioenergetics (2)'!BO27</f>
        <v>0</v>
      </c>
      <c r="AV25" s="500">
        <f>'Bioenergetics (2)'!BP27</f>
        <v>0</v>
      </c>
      <c r="AW25" s="500">
        <f>'Bioenergetics (2)'!BQ27</f>
        <v>0</v>
      </c>
      <c r="AX25" s="500">
        <f>'Bioenergetics (2)'!BR27</f>
        <v>0.5</v>
      </c>
      <c r="AY25" s="500">
        <f>'Bioenergetics (2)'!BS27</f>
        <v>0.5</v>
      </c>
      <c r="AZ25" s="500">
        <f>'Bioenergetics (2)'!BT27</f>
        <v>0.5</v>
      </c>
      <c r="BA25" s="500">
        <f>'Bioenergetics (2)'!BU27</f>
        <v>0.5</v>
      </c>
      <c r="BB25" s="500">
        <f>'Bioenergetics (2)'!BV27</f>
        <v>0</v>
      </c>
      <c r="BC25" s="500">
        <f>'Bioenergetics (2)'!BW27</f>
        <v>0</v>
      </c>
      <c r="BD25" s="500">
        <f>'Bioenergetics (2)'!BX27</f>
        <v>0</v>
      </c>
      <c r="BE25" s="500">
        <f>'Bioenergetics (2)'!BY27</f>
        <v>0</v>
      </c>
      <c r="BF25" s="500">
        <f>'Bioenergetics (2)'!BZ27</f>
        <v>0</v>
      </c>
      <c r="BG25" s="500">
        <f>'Bioenergetics (2)'!CA27</f>
        <v>0.5</v>
      </c>
      <c r="BH25" s="500">
        <f>'Bioenergetics (2)'!CB27</f>
        <v>0.5</v>
      </c>
      <c r="BI25" s="500">
        <f>'Bioenergetics (2)'!CC27</f>
        <v>0</v>
      </c>
      <c r="BJ25" s="500">
        <f>'Bioenergetics (2)'!CD27</f>
        <v>0</v>
      </c>
      <c r="BK25" s="500">
        <f>'Bioenergetics (2)'!CE27</f>
        <v>0</v>
      </c>
      <c r="BL25" s="500">
        <f>'Bioenergetics (2)'!CF27</f>
        <v>0</v>
      </c>
      <c r="BM25" s="500">
        <f>'Bioenergetics (2)'!CG27</f>
        <v>0</v>
      </c>
      <c r="BN25" s="500">
        <f>'Bioenergetics (2)'!CH27</f>
        <v>0</v>
      </c>
      <c r="BO25" s="500">
        <f>'Bioenergetics (2)'!CI27</f>
        <v>0.5</v>
      </c>
      <c r="BP25" s="500">
        <f>'Bioenergetics (2)'!CJ27</f>
        <v>0.5</v>
      </c>
      <c r="BQ25" s="500">
        <f>'Bioenergetics (2)'!CK27</f>
        <v>0.5</v>
      </c>
      <c r="BR25" s="500">
        <f>'Bioenergetics (2)'!CL27</f>
        <v>0.5</v>
      </c>
      <c r="BS25" s="500">
        <f>'Bioenergetics (2)'!CM27</f>
        <v>0</v>
      </c>
      <c r="BT25" s="500">
        <f>'Bioenergetics (2)'!CN27</f>
        <v>0</v>
      </c>
      <c r="BU25" s="500">
        <f>'Bioenergetics (2)'!CO27</f>
        <v>0</v>
      </c>
      <c r="BV25" s="500">
        <f>'Bioenergetics (2)'!CP27</f>
        <v>0</v>
      </c>
      <c r="BW25" s="500">
        <f>'Bioenergetics (2)'!CQ27</f>
        <v>0</v>
      </c>
      <c r="BX25" s="500">
        <f>'Bioenergetics (2)'!CR27</f>
        <v>0</v>
      </c>
      <c r="BY25" s="500">
        <f>'Bioenergetics (2)'!CS27</f>
        <v>0</v>
      </c>
      <c r="BZ25" s="500">
        <f>'Bioenergetics (2)'!CT27</f>
        <v>0</v>
      </c>
      <c r="CA25" s="500">
        <f>'Bioenergetics (2)'!CU27</f>
        <v>0</v>
      </c>
      <c r="CB25" s="500">
        <f>'Bioenergetics (2)'!CV27</f>
        <v>0</v>
      </c>
      <c r="CC25" s="500">
        <f>'Bioenergetics (2)'!CW27</f>
        <v>0</v>
      </c>
      <c r="CD25" s="500">
        <f>'Bioenergetics (2)'!CX27</f>
        <v>0</v>
      </c>
      <c r="CE25" s="500">
        <f>'Bioenergetics (2)'!CY27</f>
        <v>0</v>
      </c>
      <c r="CF25" s="500">
        <f>'Bioenergetics (2)'!CZ27</f>
        <v>0</v>
      </c>
      <c r="CG25" s="500">
        <f>'Bioenergetics (2)'!DA27</f>
        <v>0</v>
      </c>
      <c r="CH25" s="500">
        <f>'Bioenergetics (2)'!DB27</f>
        <v>0</v>
      </c>
      <c r="CI25" s="500">
        <f>'Bioenergetics (2)'!DC27</f>
        <v>0</v>
      </c>
      <c r="CJ25" s="500">
        <f>'Bioenergetics (2)'!DD27</f>
        <v>0</v>
      </c>
      <c r="CK25" s="500">
        <f>'Bioenergetics (2)'!DE27</f>
        <v>0</v>
      </c>
      <c r="CL25" s="500">
        <f>'Bioenergetics (2)'!DF27</f>
        <v>0</v>
      </c>
      <c r="CM25" s="500">
        <f>'Bioenergetics (2)'!DG27</f>
        <v>0</v>
      </c>
      <c r="CN25" s="500">
        <f>'Bioenergetics (2)'!DH27</f>
        <v>0</v>
      </c>
      <c r="CO25" s="500">
        <f>'Bioenergetics (2)'!DI27</f>
        <v>0</v>
      </c>
      <c r="CP25" s="500">
        <f>'Bioenergetics (2)'!DJ27</f>
        <v>1</v>
      </c>
      <c r="CQ25" s="500">
        <f>'Bioenergetics (2)'!DK27</f>
        <v>1</v>
      </c>
      <c r="CR25" s="500">
        <f>'Bioenergetics (2)'!DL27</f>
        <v>0</v>
      </c>
      <c r="CS25" s="500">
        <f>'Bioenergetics (2)'!DM27</f>
        <v>0</v>
      </c>
      <c r="CT25" s="500">
        <f>'Bioenergetics (2)'!DN27</f>
        <v>0</v>
      </c>
      <c r="CU25" s="500">
        <f>'Bioenergetics (2)'!DO27</f>
        <v>0</v>
      </c>
      <c r="CV25" s="500">
        <f>'Bioenergetics (2)'!DP27</f>
        <v>0</v>
      </c>
      <c r="CW25" s="500">
        <f>'Bioenergetics (2)'!DQ27</f>
        <v>0</v>
      </c>
      <c r="CX25" s="500">
        <f>'Bioenergetics (2)'!DR27</f>
        <v>0</v>
      </c>
      <c r="CY25" s="500">
        <f>'Bioenergetics (2)'!DS27</f>
        <v>0</v>
      </c>
      <c r="CZ25" s="500">
        <f>'Bioenergetics (2)'!DT27</f>
        <v>0</v>
      </c>
      <c r="DA25" s="500">
        <f>'Bioenergetics (2)'!DU27</f>
        <v>0</v>
      </c>
      <c r="DB25" s="500">
        <f>'Bioenergetics (2)'!DV27</f>
        <v>0.5</v>
      </c>
      <c r="DC25" s="500">
        <f>'Bioenergetics (2)'!DW27</f>
        <v>0.5</v>
      </c>
      <c r="DD25" s="500">
        <f>'Bioenergetics (2)'!DX27</f>
        <v>0.5</v>
      </c>
      <c r="DE25" s="500">
        <f>'Bioenergetics (2)'!DY27</f>
        <v>0.5</v>
      </c>
      <c r="DF25" s="500">
        <f>'Bioenergetics (2)'!DZ27</f>
        <v>0</v>
      </c>
      <c r="DG25" s="500">
        <f>'Bioenergetics (2)'!EA27</f>
        <v>0</v>
      </c>
      <c r="DH25" s="500">
        <f>'Bioenergetics (2)'!EB27</f>
        <v>0</v>
      </c>
      <c r="DI25" s="500">
        <f>'Bioenergetics (2)'!EC27</f>
        <v>0</v>
      </c>
      <c r="DJ25" s="500">
        <f>'Bioenergetics (2)'!ED27</f>
        <v>0</v>
      </c>
      <c r="DK25" s="500">
        <f>'Bioenergetics (2)'!EE27</f>
        <v>0</v>
      </c>
      <c r="DL25" s="500">
        <f>'Bioenergetics (2)'!EF27</f>
        <v>0</v>
      </c>
      <c r="DM25" s="500">
        <f>'Bioenergetics (2)'!EG27</f>
        <v>0</v>
      </c>
      <c r="DN25" s="500">
        <f>'Bioenergetics (2)'!EH27</f>
        <v>0</v>
      </c>
      <c r="DO25" s="500">
        <f>'Bioenergetics (2)'!EI27</f>
        <v>0</v>
      </c>
      <c r="DP25" s="500">
        <f>'Bioenergetics (2)'!EJ27</f>
        <v>0</v>
      </c>
      <c r="DQ25" s="500">
        <f>'Bioenergetics (2)'!EK27</f>
        <v>0</v>
      </c>
      <c r="DR25" s="500">
        <f>'Bioenergetics (2)'!EL27</f>
        <v>0</v>
      </c>
      <c r="DS25" s="500">
        <f>'Bioenergetics (2)'!EM27</f>
        <v>0</v>
      </c>
      <c r="DT25" s="500">
        <f>'Bioenergetics (2)'!EQ27</f>
        <v>0</v>
      </c>
      <c r="DU25" s="500">
        <f>'Bioenergetics (2)'!ER27</f>
        <v>0</v>
      </c>
      <c r="DV25" s="500">
        <f>'Bioenergetics (2)'!ES27</f>
        <v>0</v>
      </c>
      <c r="DW25" s="500">
        <f>'Bioenergetics (2)'!ET27</f>
        <v>0</v>
      </c>
      <c r="DX25" s="500">
        <f>'Bioenergetics (2)'!EU27</f>
        <v>0</v>
      </c>
      <c r="DY25" s="500">
        <f>'Bioenergetics (2)'!EV27</f>
        <v>0</v>
      </c>
      <c r="DZ25" s="500">
        <f>'Bioenergetics (2)'!EW27</f>
        <v>0</v>
      </c>
      <c r="EA25" s="500">
        <f>'Bioenergetics (2)'!EX27</f>
        <v>0</v>
      </c>
      <c r="EB25" s="500">
        <f>'Bioenergetics (2)'!EY27</f>
        <v>0</v>
      </c>
      <c r="EC25" s="500">
        <f>'Bioenergetics (2)'!EZ27</f>
        <v>0</v>
      </c>
      <c r="ED25" s="500">
        <f>'Bioenergetics (2)'!FA27</f>
        <v>0</v>
      </c>
      <c r="EE25" s="500">
        <f>'Bioenergetics (2)'!FB27</f>
        <v>0</v>
      </c>
      <c r="EF25" s="500">
        <f>'Bioenergetics (2)'!FC27</f>
        <v>0</v>
      </c>
      <c r="EG25" s="500">
        <f>'Bioenergetics (2)'!FD27</f>
        <v>0</v>
      </c>
      <c r="EH25" s="500">
        <f>'Bioenergetics (2)'!FE27</f>
        <v>0</v>
      </c>
      <c r="EI25" s="500">
        <f>'Bioenergetics (2)'!FF27</f>
        <v>0</v>
      </c>
      <c r="EJ25" s="500">
        <f>'Bioenergetics (2)'!FG27</f>
        <v>0</v>
      </c>
      <c r="EK25" s="500">
        <f>'Bioenergetics (2)'!FH27</f>
        <v>0</v>
      </c>
      <c r="EL25" s="500">
        <f>'Bioenergetics (2)'!FI27</f>
        <v>0</v>
      </c>
      <c r="EM25" s="500">
        <f>'Bioenergetics (2)'!FJ27</f>
        <v>0</v>
      </c>
      <c r="EN25" s="500">
        <f>'Bioenergetics (2)'!FK27</f>
        <v>0</v>
      </c>
      <c r="EO25" s="500">
        <f>'Bioenergetics (2)'!FL27</f>
        <v>0</v>
      </c>
      <c r="EP25" s="500">
        <f>'Bioenergetics (2)'!FM27</f>
        <v>0</v>
      </c>
      <c r="EQ25" s="500">
        <f>'Bioenergetics (2)'!FN27</f>
        <v>-1</v>
      </c>
      <c r="ER25" s="500">
        <f>'Bioenergetics (2)'!FO27</f>
        <v>0</v>
      </c>
      <c r="ES25" s="500">
        <f>'Bioenergetics (2)'!FP27</f>
        <v>0</v>
      </c>
      <c r="ET25" s="500">
        <f>'Bioenergetics (2)'!FQ27</f>
        <v>0</v>
      </c>
      <c r="EU25" s="500">
        <f>'Bioenergetics (2)'!FR27</f>
        <v>0</v>
      </c>
      <c r="EV25" s="500">
        <f>'Bioenergetics (2)'!FS27</f>
        <v>0</v>
      </c>
      <c r="EW25" s="500">
        <f>'Bioenergetics (2)'!FT27</f>
        <v>0</v>
      </c>
      <c r="EX25" s="500">
        <f>'Bioenergetics (2)'!FU27</f>
        <v>0</v>
      </c>
      <c r="EY25" s="500">
        <f>'Bioenergetics (2)'!FV27</f>
        <v>0</v>
      </c>
      <c r="EZ25" s="500">
        <f>'Bioenergetics (2)'!FW27</f>
        <v>0</v>
      </c>
      <c r="FA25" s="500">
        <f>'Bioenergetics (2)'!FX27</f>
        <v>0</v>
      </c>
      <c r="FB25" s="500">
        <f>'Bioenergetics (2)'!FY27</f>
        <v>0</v>
      </c>
      <c r="FC25" s="500">
        <f>'Bioenergetics (2)'!FZ27</f>
        <v>0</v>
      </c>
      <c r="FD25" s="500">
        <f>'Bioenergetics (2)'!GA27</f>
        <v>0</v>
      </c>
      <c r="FE25" s="500">
        <f>'Bioenergetics (2)'!GB27</f>
        <v>0</v>
      </c>
      <c r="FF25" s="500">
        <f>'Bioenergetics (2)'!GC27</f>
        <v>0</v>
      </c>
    </row>
    <row r="26" spans="1:162" x14ac:dyDescent="0.35">
      <c r="A26" s="144" t="str">
        <f>'Bioenergetics (2)'!A28</f>
        <v>Ci_iBu</v>
      </c>
      <c r="B26" s="500">
        <f>'Bioenergetics (2)'!V28</f>
        <v>0</v>
      </c>
      <c r="C26" s="500">
        <f>'Bioenergetics (2)'!W28</f>
        <v>0</v>
      </c>
      <c r="D26" s="500">
        <f>'Bioenergetics (2)'!X28</f>
        <v>0</v>
      </c>
      <c r="E26" s="500">
        <f>'Bioenergetics (2)'!Y28</f>
        <v>0</v>
      </c>
      <c r="F26" s="500">
        <f>'Bioenergetics (2)'!Z28</f>
        <v>0</v>
      </c>
      <c r="G26" s="500">
        <f>'Bioenergetics (2)'!AA28</f>
        <v>0</v>
      </c>
      <c r="H26" s="500">
        <f>'Bioenergetics (2)'!AB28</f>
        <v>0</v>
      </c>
      <c r="I26" s="500">
        <f>'Bioenergetics (2)'!AC28</f>
        <v>0</v>
      </c>
      <c r="J26" s="500">
        <f>'Bioenergetics (2)'!AD28</f>
        <v>0</v>
      </c>
      <c r="K26" s="500">
        <f>'Bioenergetics (2)'!AE28</f>
        <v>0</v>
      </c>
      <c r="L26" s="500">
        <f>'Bioenergetics (2)'!AF28</f>
        <v>0</v>
      </c>
      <c r="M26" s="500">
        <f>'Bioenergetics (2)'!AG28</f>
        <v>0</v>
      </c>
      <c r="N26" s="500">
        <f>'Bioenergetics (2)'!AH28</f>
        <v>0</v>
      </c>
      <c r="O26" s="500">
        <f>'Bioenergetics (2)'!AI28</f>
        <v>0</v>
      </c>
      <c r="P26" s="500">
        <f>'Bioenergetics (2)'!AJ28</f>
        <v>0</v>
      </c>
      <c r="Q26" s="500">
        <f>'Bioenergetics (2)'!AK28</f>
        <v>0</v>
      </c>
      <c r="R26" s="500">
        <f>'Bioenergetics (2)'!AL28</f>
        <v>0</v>
      </c>
      <c r="S26" s="500">
        <f>'Bioenergetics (2)'!AM28</f>
        <v>0</v>
      </c>
      <c r="T26" s="500">
        <f>'Bioenergetics (2)'!AN28</f>
        <v>0</v>
      </c>
      <c r="U26" s="500">
        <f>'Bioenergetics (2)'!AO28</f>
        <v>0</v>
      </c>
      <c r="V26" s="500">
        <f>'Bioenergetics (2)'!AP28</f>
        <v>0</v>
      </c>
      <c r="W26" s="500">
        <f>'Bioenergetics (2)'!AQ28</f>
        <v>0</v>
      </c>
      <c r="X26" s="500">
        <f>'Bioenergetics (2)'!AR28</f>
        <v>0</v>
      </c>
      <c r="Y26" s="500">
        <f>'Bioenergetics (2)'!AS28</f>
        <v>0</v>
      </c>
      <c r="Z26" s="500">
        <f>'Bioenergetics (2)'!AT28</f>
        <v>0</v>
      </c>
      <c r="AA26" s="500">
        <f>'Bioenergetics (2)'!AU28</f>
        <v>0</v>
      </c>
      <c r="AB26" s="500">
        <f>'Bioenergetics (2)'!AV28</f>
        <v>0</v>
      </c>
      <c r="AC26" s="500">
        <f>'Bioenergetics (2)'!AW28</f>
        <v>0</v>
      </c>
      <c r="AD26" s="500">
        <f>'Bioenergetics (2)'!AX28</f>
        <v>0</v>
      </c>
      <c r="AE26" s="500">
        <f>'Bioenergetics (2)'!AY28</f>
        <v>0</v>
      </c>
      <c r="AF26" s="500">
        <f>'Bioenergetics (2)'!AZ28</f>
        <v>0</v>
      </c>
      <c r="AG26" s="500">
        <f>'Bioenergetics (2)'!BA28</f>
        <v>0</v>
      </c>
      <c r="AH26" s="500">
        <f>'Bioenergetics (2)'!BB28</f>
        <v>0</v>
      </c>
      <c r="AI26" s="500">
        <f>'Bioenergetics (2)'!BC28</f>
        <v>0</v>
      </c>
      <c r="AJ26" s="500">
        <f>'Bioenergetics (2)'!BD28</f>
        <v>0</v>
      </c>
      <c r="AK26" s="500">
        <f>'Bioenergetics (2)'!BE28</f>
        <v>0</v>
      </c>
      <c r="AL26" s="500">
        <f>'Bioenergetics (2)'!BF28</f>
        <v>0</v>
      </c>
      <c r="AM26" s="500">
        <f>'Bioenergetics (2)'!BG28</f>
        <v>0</v>
      </c>
      <c r="AN26" s="500">
        <f>'Bioenergetics (2)'!BH28</f>
        <v>0</v>
      </c>
      <c r="AO26" s="500">
        <f>'Bioenergetics (2)'!BI28</f>
        <v>0</v>
      </c>
      <c r="AP26" s="500">
        <f>'Bioenergetics (2)'!BJ28</f>
        <v>0</v>
      </c>
      <c r="AQ26" s="500">
        <f>'Bioenergetics (2)'!BK28</f>
        <v>0</v>
      </c>
      <c r="AR26" s="500">
        <f>'Bioenergetics (2)'!BL28</f>
        <v>0</v>
      </c>
      <c r="AS26" s="500">
        <f>'Bioenergetics (2)'!BM28</f>
        <v>0</v>
      </c>
      <c r="AT26" s="500">
        <f>'Bioenergetics (2)'!BN28</f>
        <v>0</v>
      </c>
      <c r="AU26" s="500">
        <f>'Bioenergetics (2)'!BO28</f>
        <v>0</v>
      </c>
      <c r="AV26" s="500">
        <f>'Bioenergetics (2)'!BP28</f>
        <v>0</v>
      </c>
      <c r="AW26" s="500">
        <f>'Bioenergetics (2)'!BQ28</f>
        <v>0</v>
      </c>
      <c r="AX26" s="500">
        <f>'Bioenergetics (2)'!BR28</f>
        <v>0</v>
      </c>
      <c r="AY26" s="500">
        <f>'Bioenergetics (2)'!BS28</f>
        <v>0</v>
      </c>
      <c r="AZ26" s="500">
        <f>'Bioenergetics (2)'!BT28</f>
        <v>0</v>
      </c>
      <c r="BA26" s="500">
        <f>'Bioenergetics (2)'!BU28</f>
        <v>0</v>
      </c>
      <c r="BB26" s="500">
        <f>'Bioenergetics (2)'!BV28</f>
        <v>0</v>
      </c>
      <c r="BC26" s="500">
        <f>'Bioenergetics (2)'!BW28</f>
        <v>0</v>
      </c>
      <c r="BD26" s="500">
        <f>'Bioenergetics (2)'!BX28</f>
        <v>0</v>
      </c>
      <c r="BE26" s="500">
        <f>'Bioenergetics (2)'!BY28</f>
        <v>0</v>
      </c>
      <c r="BF26" s="500">
        <f>'Bioenergetics (2)'!BZ28</f>
        <v>0</v>
      </c>
      <c r="BG26" s="500">
        <f>'Bioenergetics (2)'!CA28</f>
        <v>0</v>
      </c>
      <c r="BH26" s="500">
        <f>'Bioenergetics (2)'!CB28</f>
        <v>0</v>
      </c>
      <c r="BI26" s="500">
        <f>'Bioenergetics (2)'!CC28</f>
        <v>0</v>
      </c>
      <c r="BJ26" s="500">
        <f>'Bioenergetics (2)'!CD28</f>
        <v>0</v>
      </c>
      <c r="BK26" s="500">
        <f>'Bioenergetics (2)'!CE28</f>
        <v>0</v>
      </c>
      <c r="BL26" s="500">
        <f>'Bioenergetics (2)'!CF28</f>
        <v>0</v>
      </c>
      <c r="BM26" s="500">
        <f>'Bioenergetics (2)'!CG28</f>
        <v>0</v>
      </c>
      <c r="BN26" s="500">
        <f>'Bioenergetics (2)'!CH28</f>
        <v>0</v>
      </c>
      <c r="BO26" s="500">
        <f>'Bioenergetics (2)'!CI28</f>
        <v>0</v>
      </c>
      <c r="BP26" s="500">
        <f>'Bioenergetics (2)'!CJ28</f>
        <v>0</v>
      </c>
      <c r="BQ26" s="500">
        <f>'Bioenergetics (2)'!CK28</f>
        <v>0</v>
      </c>
      <c r="BR26" s="500">
        <f>'Bioenergetics (2)'!CL28</f>
        <v>0</v>
      </c>
      <c r="BS26" s="500">
        <f>'Bioenergetics (2)'!CM28</f>
        <v>0</v>
      </c>
      <c r="BT26" s="500">
        <f>'Bioenergetics (2)'!CN28</f>
        <v>0</v>
      </c>
      <c r="BU26" s="500">
        <f>'Bioenergetics (2)'!CO28</f>
        <v>0</v>
      </c>
      <c r="BV26" s="500">
        <f>'Bioenergetics (2)'!CP28</f>
        <v>0</v>
      </c>
      <c r="BW26" s="500">
        <f>'Bioenergetics (2)'!CQ28</f>
        <v>0</v>
      </c>
      <c r="BX26" s="500">
        <f>'Bioenergetics (2)'!CR28</f>
        <v>0</v>
      </c>
      <c r="BY26" s="500">
        <f>'Bioenergetics (2)'!CS28</f>
        <v>0</v>
      </c>
      <c r="BZ26" s="500">
        <f>'Bioenergetics (2)'!CT28</f>
        <v>0</v>
      </c>
      <c r="CA26" s="500">
        <f>'Bioenergetics (2)'!CU28</f>
        <v>0</v>
      </c>
      <c r="CB26" s="500">
        <f>'Bioenergetics (2)'!CV28</f>
        <v>0</v>
      </c>
      <c r="CC26" s="500">
        <f>'Bioenergetics (2)'!CW28</f>
        <v>0</v>
      </c>
      <c r="CD26" s="500">
        <f>'Bioenergetics (2)'!CX28</f>
        <v>1</v>
      </c>
      <c r="CE26" s="500">
        <f>'Bioenergetics (2)'!CY28</f>
        <v>1</v>
      </c>
      <c r="CF26" s="500">
        <f>'Bioenergetics (2)'!CZ28</f>
        <v>0</v>
      </c>
      <c r="CG26" s="500">
        <f>'Bioenergetics (2)'!DA28</f>
        <v>0</v>
      </c>
      <c r="CH26" s="500">
        <f>'Bioenergetics (2)'!DB28</f>
        <v>0</v>
      </c>
      <c r="CI26" s="500">
        <f>'Bioenergetics (2)'!DC28</f>
        <v>0</v>
      </c>
      <c r="CJ26" s="500">
        <f>'Bioenergetics (2)'!DD28</f>
        <v>0</v>
      </c>
      <c r="CK26" s="500">
        <f>'Bioenergetics (2)'!DE28</f>
        <v>0</v>
      </c>
      <c r="CL26" s="500">
        <f>'Bioenergetics (2)'!DF28</f>
        <v>0</v>
      </c>
      <c r="CM26" s="500">
        <f>'Bioenergetics (2)'!DG28</f>
        <v>0</v>
      </c>
      <c r="CN26" s="500">
        <f>'Bioenergetics (2)'!DH28</f>
        <v>0</v>
      </c>
      <c r="CO26" s="500">
        <f>'Bioenergetics (2)'!DI28</f>
        <v>0</v>
      </c>
      <c r="CP26" s="500">
        <f>'Bioenergetics (2)'!DJ28</f>
        <v>0</v>
      </c>
      <c r="CQ26" s="500">
        <f>'Bioenergetics (2)'!DK28</f>
        <v>0</v>
      </c>
      <c r="CR26" s="500">
        <f>'Bioenergetics (2)'!DL28</f>
        <v>0</v>
      </c>
      <c r="CS26" s="500">
        <f>'Bioenergetics (2)'!DM28</f>
        <v>0</v>
      </c>
      <c r="CT26" s="500">
        <f>'Bioenergetics (2)'!DN28</f>
        <v>0</v>
      </c>
      <c r="CU26" s="500">
        <f>'Bioenergetics (2)'!DO28</f>
        <v>0</v>
      </c>
      <c r="CV26" s="500">
        <f>'Bioenergetics (2)'!DP28</f>
        <v>0</v>
      </c>
      <c r="CW26" s="500">
        <f>'Bioenergetics (2)'!DQ28</f>
        <v>0</v>
      </c>
      <c r="CX26" s="500">
        <f>'Bioenergetics (2)'!DR28</f>
        <v>0</v>
      </c>
      <c r="CY26" s="500">
        <f>'Bioenergetics (2)'!DS28</f>
        <v>0</v>
      </c>
      <c r="CZ26" s="500">
        <f>'Bioenergetics (2)'!DT28</f>
        <v>0</v>
      </c>
      <c r="DA26" s="500">
        <f>'Bioenergetics (2)'!DU28</f>
        <v>0</v>
      </c>
      <c r="DB26" s="500">
        <f>'Bioenergetics (2)'!DV28</f>
        <v>0</v>
      </c>
      <c r="DC26" s="500">
        <f>'Bioenergetics (2)'!DW28</f>
        <v>0</v>
      </c>
      <c r="DD26" s="500">
        <f>'Bioenergetics (2)'!DX28</f>
        <v>0</v>
      </c>
      <c r="DE26" s="500">
        <f>'Bioenergetics (2)'!DY28</f>
        <v>0</v>
      </c>
      <c r="DF26" s="500">
        <f>'Bioenergetics (2)'!DZ28</f>
        <v>0</v>
      </c>
      <c r="DG26" s="500">
        <f>'Bioenergetics (2)'!EA28</f>
        <v>0</v>
      </c>
      <c r="DH26" s="500">
        <f>'Bioenergetics (2)'!EB28</f>
        <v>0</v>
      </c>
      <c r="DI26" s="500">
        <f>'Bioenergetics (2)'!EC28</f>
        <v>0</v>
      </c>
      <c r="DJ26" s="500">
        <f>'Bioenergetics (2)'!ED28</f>
        <v>0</v>
      </c>
      <c r="DK26" s="500">
        <f>'Bioenergetics (2)'!EE28</f>
        <v>0</v>
      </c>
      <c r="DL26" s="500">
        <f>'Bioenergetics (2)'!EF28</f>
        <v>0</v>
      </c>
      <c r="DM26" s="500">
        <f>'Bioenergetics (2)'!EG28</f>
        <v>0</v>
      </c>
      <c r="DN26" s="500">
        <f>'Bioenergetics (2)'!EH28</f>
        <v>0</v>
      </c>
      <c r="DO26" s="500">
        <f>'Bioenergetics (2)'!EI28</f>
        <v>0</v>
      </c>
      <c r="DP26" s="500">
        <f>'Bioenergetics (2)'!EJ28</f>
        <v>0</v>
      </c>
      <c r="DQ26" s="500">
        <f>'Bioenergetics (2)'!EK28</f>
        <v>0</v>
      </c>
      <c r="DR26" s="500">
        <f>'Bioenergetics (2)'!EL28</f>
        <v>0</v>
      </c>
      <c r="DS26" s="500">
        <f>'Bioenergetics (2)'!EM28</f>
        <v>0</v>
      </c>
      <c r="DT26" s="500">
        <f>'Bioenergetics (2)'!EQ28</f>
        <v>0</v>
      </c>
      <c r="DU26" s="500">
        <f>'Bioenergetics (2)'!ER28</f>
        <v>0</v>
      </c>
      <c r="DV26" s="500">
        <f>'Bioenergetics (2)'!ES28</f>
        <v>0</v>
      </c>
      <c r="DW26" s="500">
        <f>'Bioenergetics (2)'!ET28</f>
        <v>0</v>
      </c>
      <c r="DX26" s="500">
        <f>'Bioenergetics (2)'!EU28</f>
        <v>0</v>
      </c>
      <c r="DY26" s="500">
        <f>'Bioenergetics (2)'!EV28</f>
        <v>0</v>
      </c>
      <c r="DZ26" s="500">
        <f>'Bioenergetics (2)'!EW28</f>
        <v>0</v>
      </c>
      <c r="EA26" s="500">
        <f>'Bioenergetics (2)'!EX28</f>
        <v>0</v>
      </c>
      <c r="EB26" s="500">
        <f>'Bioenergetics (2)'!EY28</f>
        <v>0</v>
      </c>
      <c r="EC26" s="500">
        <f>'Bioenergetics (2)'!EZ28</f>
        <v>0</v>
      </c>
      <c r="ED26" s="500">
        <f>'Bioenergetics (2)'!FA28</f>
        <v>0</v>
      </c>
      <c r="EE26" s="500">
        <f>'Bioenergetics (2)'!FB28</f>
        <v>0</v>
      </c>
      <c r="EF26" s="500">
        <f>'Bioenergetics (2)'!FC28</f>
        <v>0</v>
      </c>
      <c r="EG26" s="500">
        <f>'Bioenergetics (2)'!FD28</f>
        <v>0</v>
      </c>
      <c r="EH26" s="500">
        <f>'Bioenergetics (2)'!FE28</f>
        <v>0</v>
      </c>
      <c r="EI26" s="500">
        <f>'Bioenergetics (2)'!FF28</f>
        <v>0</v>
      </c>
      <c r="EJ26" s="500">
        <f>'Bioenergetics (2)'!FG28</f>
        <v>0</v>
      </c>
      <c r="EK26" s="500">
        <f>'Bioenergetics (2)'!FH28</f>
        <v>0</v>
      </c>
      <c r="EL26" s="500">
        <f>'Bioenergetics (2)'!FI28</f>
        <v>0</v>
      </c>
      <c r="EM26" s="500">
        <f>'Bioenergetics (2)'!FJ28</f>
        <v>0</v>
      </c>
      <c r="EN26" s="500">
        <f>'Bioenergetics (2)'!FK28</f>
        <v>0</v>
      </c>
      <c r="EO26" s="500">
        <f>'Bioenergetics (2)'!FL28</f>
        <v>0</v>
      </c>
      <c r="EP26" s="500">
        <f>'Bioenergetics (2)'!FM28</f>
        <v>0</v>
      </c>
      <c r="EQ26" s="500">
        <f>'Bioenergetics (2)'!FN28</f>
        <v>0</v>
      </c>
      <c r="ER26" s="500">
        <f>'Bioenergetics (2)'!FO28</f>
        <v>-1</v>
      </c>
      <c r="ES26" s="500">
        <f>'Bioenergetics (2)'!FP28</f>
        <v>0</v>
      </c>
      <c r="ET26" s="500">
        <f>'Bioenergetics (2)'!FQ28</f>
        <v>0</v>
      </c>
      <c r="EU26" s="500">
        <f>'Bioenergetics (2)'!FR28</f>
        <v>0</v>
      </c>
      <c r="EV26" s="500">
        <f>'Bioenergetics (2)'!FS28</f>
        <v>0</v>
      </c>
      <c r="EW26" s="500">
        <f>'Bioenergetics (2)'!FT28</f>
        <v>0</v>
      </c>
      <c r="EX26" s="500">
        <f>'Bioenergetics (2)'!FU28</f>
        <v>0</v>
      </c>
      <c r="EY26" s="500">
        <f>'Bioenergetics (2)'!FV28</f>
        <v>0</v>
      </c>
      <c r="EZ26" s="500">
        <f>'Bioenergetics (2)'!FW28</f>
        <v>0</v>
      </c>
      <c r="FA26" s="500">
        <f>'Bioenergetics (2)'!FX28</f>
        <v>0</v>
      </c>
      <c r="FB26" s="500">
        <f>'Bioenergetics (2)'!FY28</f>
        <v>0</v>
      </c>
      <c r="FC26" s="500">
        <f>'Bioenergetics (2)'!FZ28</f>
        <v>0</v>
      </c>
      <c r="FD26" s="500">
        <f>'Bioenergetics (2)'!GA28</f>
        <v>0</v>
      </c>
      <c r="FE26" s="500">
        <f>'Bioenergetics (2)'!GB28</f>
        <v>0</v>
      </c>
      <c r="FF26" s="500">
        <f>'Bioenergetics (2)'!GC28</f>
        <v>0</v>
      </c>
    </row>
    <row r="27" spans="1:162" x14ac:dyDescent="0.35">
      <c r="A27" s="144" t="str">
        <f>'Bioenergetics (2)'!A29</f>
        <v>Ci_Val</v>
      </c>
      <c r="B27" s="500">
        <f>'Bioenergetics (2)'!V29</f>
        <v>0</v>
      </c>
      <c r="C27" s="500">
        <f>'Bioenergetics (2)'!W29</f>
        <v>0</v>
      </c>
      <c r="D27" s="500">
        <f>'Bioenergetics (2)'!X29</f>
        <v>0</v>
      </c>
      <c r="E27" s="500">
        <f>'Bioenergetics (2)'!Y29</f>
        <v>0</v>
      </c>
      <c r="F27" s="500">
        <f>'Bioenergetics (2)'!Z29</f>
        <v>0</v>
      </c>
      <c r="G27" s="500">
        <f>'Bioenergetics (2)'!AA29</f>
        <v>0</v>
      </c>
      <c r="H27" s="500">
        <f>'Bioenergetics (2)'!AB29</f>
        <v>0</v>
      </c>
      <c r="I27" s="500">
        <f>'Bioenergetics (2)'!AC29</f>
        <v>0</v>
      </c>
      <c r="J27" s="500">
        <f>'Bioenergetics (2)'!AD29</f>
        <v>0</v>
      </c>
      <c r="K27" s="500">
        <f>'Bioenergetics (2)'!AE29</f>
        <v>0.5</v>
      </c>
      <c r="L27" s="500">
        <f>'Bioenergetics (2)'!AF29</f>
        <v>0</v>
      </c>
      <c r="M27" s="500">
        <f>'Bioenergetics (2)'!AG29</f>
        <v>0</v>
      </c>
      <c r="N27" s="500">
        <f>'Bioenergetics (2)'!AH29</f>
        <v>0</v>
      </c>
      <c r="O27" s="500">
        <f>'Bioenergetics (2)'!AI29</f>
        <v>0</v>
      </c>
      <c r="P27" s="500">
        <f>'Bioenergetics (2)'!AJ29</f>
        <v>0</v>
      </c>
      <c r="Q27" s="500">
        <f>'Bioenergetics (2)'!AK29</f>
        <v>0</v>
      </c>
      <c r="R27" s="500">
        <f>'Bioenergetics (2)'!AL29</f>
        <v>0</v>
      </c>
      <c r="S27" s="500">
        <f>'Bioenergetics (2)'!AM29</f>
        <v>0</v>
      </c>
      <c r="T27" s="500">
        <f>'Bioenergetics (2)'!AN29</f>
        <v>0</v>
      </c>
      <c r="U27" s="500">
        <f>'Bioenergetics (2)'!AO29</f>
        <v>0</v>
      </c>
      <c r="V27" s="500">
        <f>'Bioenergetics (2)'!AP29</f>
        <v>0</v>
      </c>
      <c r="W27" s="500">
        <f>'Bioenergetics (2)'!AQ29</f>
        <v>0</v>
      </c>
      <c r="X27" s="500">
        <f>'Bioenergetics (2)'!AR29</f>
        <v>0</v>
      </c>
      <c r="Y27" s="500">
        <f>'Bioenergetics (2)'!AS29</f>
        <v>0</v>
      </c>
      <c r="Z27" s="500">
        <f>'Bioenergetics (2)'!AT29</f>
        <v>0</v>
      </c>
      <c r="AA27" s="500">
        <f>'Bioenergetics (2)'!AU29</f>
        <v>0</v>
      </c>
      <c r="AB27" s="500">
        <f>'Bioenergetics (2)'!AV29</f>
        <v>0</v>
      </c>
      <c r="AC27" s="500">
        <f>'Bioenergetics (2)'!AW29</f>
        <v>0</v>
      </c>
      <c r="AD27" s="500">
        <f>'Bioenergetics (2)'!AX29</f>
        <v>0</v>
      </c>
      <c r="AE27" s="500">
        <f>'Bioenergetics (2)'!AY29</f>
        <v>0</v>
      </c>
      <c r="AF27" s="500">
        <f>'Bioenergetics (2)'!AZ29</f>
        <v>0</v>
      </c>
      <c r="AG27" s="500">
        <f>'Bioenergetics (2)'!BA29</f>
        <v>0</v>
      </c>
      <c r="AH27" s="500">
        <f>'Bioenergetics (2)'!BB29</f>
        <v>0</v>
      </c>
      <c r="AI27" s="500">
        <f>'Bioenergetics (2)'!BC29</f>
        <v>0</v>
      </c>
      <c r="AJ27" s="500">
        <f>'Bioenergetics (2)'!BD29</f>
        <v>0</v>
      </c>
      <c r="AK27" s="500">
        <f>'Bioenergetics (2)'!BE29</f>
        <v>0</v>
      </c>
      <c r="AL27" s="500">
        <f>'Bioenergetics (2)'!BF29</f>
        <v>0</v>
      </c>
      <c r="AM27" s="500">
        <f>'Bioenergetics (2)'!BG29</f>
        <v>0</v>
      </c>
      <c r="AN27" s="500">
        <f>'Bioenergetics (2)'!BH29</f>
        <v>0</v>
      </c>
      <c r="AO27" s="500">
        <f>'Bioenergetics (2)'!BI29</f>
        <v>0</v>
      </c>
      <c r="AP27" s="500">
        <f>'Bioenergetics (2)'!BJ29</f>
        <v>0</v>
      </c>
      <c r="AQ27" s="500">
        <f>'Bioenergetics (2)'!BK29</f>
        <v>0</v>
      </c>
      <c r="AR27" s="500">
        <f>'Bioenergetics (2)'!BL29</f>
        <v>0</v>
      </c>
      <c r="AS27" s="500">
        <f>'Bioenergetics (2)'!BM29</f>
        <v>0</v>
      </c>
      <c r="AT27" s="500">
        <f>'Bioenergetics (2)'!BN29</f>
        <v>0</v>
      </c>
      <c r="AU27" s="500">
        <f>'Bioenergetics (2)'!BO29</f>
        <v>0</v>
      </c>
      <c r="AV27" s="500">
        <f>'Bioenergetics (2)'!BP29</f>
        <v>0</v>
      </c>
      <c r="AW27" s="500">
        <f>'Bioenergetics (2)'!BQ29</f>
        <v>0</v>
      </c>
      <c r="AX27" s="500">
        <f>'Bioenergetics (2)'!BR29</f>
        <v>0</v>
      </c>
      <c r="AY27" s="500">
        <f>'Bioenergetics (2)'!BS29</f>
        <v>0</v>
      </c>
      <c r="AZ27" s="500">
        <f>'Bioenergetics (2)'!BT29</f>
        <v>0</v>
      </c>
      <c r="BA27" s="500">
        <f>'Bioenergetics (2)'!BU29</f>
        <v>0</v>
      </c>
      <c r="BB27" s="500">
        <f>'Bioenergetics (2)'!BV29</f>
        <v>0</v>
      </c>
      <c r="BC27" s="500">
        <f>'Bioenergetics (2)'!BW29</f>
        <v>0</v>
      </c>
      <c r="BD27" s="500">
        <f>'Bioenergetics (2)'!BX29</f>
        <v>0</v>
      </c>
      <c r="BE27" s="500">
        <f>'Bioenergetics (2)'!BY29</f>
        <v>0</v>
      </c>
      <c r="BF27" s="500">
        <f>'Bioenergetics (2)'!BZ29</f>
        <v>0</v>
      </c>
      <c r="BG27" s="500">
        <f>'Bioenergetics (2)'!CA29</f>
        <v>0</v>
      </c>
      <c r="BH27" s="500">
        <f>'Bioenergetics (2)'!CB29</f>
        <v>0</v>
      </c>
      <c r="BI27" s="500">
        <f>'Bioenergetics (2)'!CC29</f>
        <v>0</v>
      </c>
      <c r="BJ27" s="500">
        <f>'Bioenergetics (2)'!CD29</f>
        <v>0</v>
      </c>
      <c r="BK27" s="500">
        <f>'Bioenergetics (2)'!CE29</f>
        <v>0</v>
      </c>
      <c r="BL27" s="500">
        <f>'Bioenergetics (2)'!CF29</f>
        <v>0</v>
      </c>
      <c r="BM27" s="500">
        <f>'Bioenergetics (2)'!CG29</f>
        <v>0</v>
      </c>
      <c r="BN27" s="500">
        <f>'Bioenergetics (2)'!CH29</f>
        <v>0</v>
      </c>
      <c r="BO27" s="500">
        <f>'Bioenergetics (2)'!CI29</f>
        <v>0</v>
      </c>
      <c r="BP27" s="500">
        <f>'Bioenergetics (2)'!CJ29</f>
        <v>0</v>
      </c>
      <c r="BQ27" s="500">
        <f>'Bioenergetics (2)'!CK29</f>
        <v>0</v>
      </c>
      <c r="BR27" s="500">
        <f>'Bioenergetics (2)'!CL29</f>
        <v>0</v>
      </c>
      <c r="BS27" s="500">
        <f>'Bioenergetics (2)'!CM29</f>
        <v>0</v>
      </c>
      <c r="BT27" s="500">
        <f>'Bioenergetics (2)'!CN29</f>
        <v>0</v>
      </c>
      <c r="BU27" s="500">
        <f>'Bioenergetics (2)'!CO29</f>
        <v>0</v>
      </c>
      <c r="BV27" s="500">
        <f>'Bioenergetics (2)'!CP29</f>
        <v>0</v>
      </c>
      <c r="BW27" s="500">
        <f>'Bioenergetics (2)'!CQ29</f>
        <v>0</v>
      </c>
      <c r="BX27" s="500">
        <f>'Bioenergetics (2)'!CR29</f>
        <v>0</v>
      </c>
      <c r="BY27" s="500">
        <f>'Bioenergetics (2)'!CS29</f>
        <v>0</v>
      </c>
      <c r="BZ27" s="500">
        <f>'Bioenergetics (2)'!CT29</f>
        <v>0</v>
      </c>
      <c r="CA27" s="500">
        <f>'Bioenergetics (2)'!CU29</f>
        <v>1</v>
      </c>
      <c r="CB27" s="500">
        <f>'Bioenergetics (2)'!CV29</f>
        <v>0.5</v>
      </c>
      <c r="CC27" s="500">
        <f>'Bioenergetics (2)'!CW29</f>
        <v>0</v>
      </c>
      <c r="CD27" s="500">
        <f>'Bioenergetics (2)'!CX29</f>
        <v>0</v>
      </c>
      <c r="CE27" s="500">
        <f>'Bioenergetics (2)'!CY29</f>
        <v>0</v>
      </c>
      <c r="CF27" s="500">
        <f>'Bioenergetics (2)'!CZ29</f>
        <v>0</v>
      </c>
      <c r="CG27" s="500">
        <f>'Bioenergetics (2)'!DA29</f>
        <v>0</v>
      </c>
      <c r="CH27" s="500">
        <f>'Bioenergetics (2)'!DB29</f>
        <v>0</v>
      </c>
      <c r="CI27" s="500">
        <f>'Bioenergetics (2)'!DC29</f>
        <v>0</v>
      </c>
      <c r="CJ27" s="500">
        <f>'Bioenergetics (2)'!DD29</f>
        <v>0</v>
      </c>
      <c r="CK27" s="500">
        <f>'Bioenergetics (2)'!DE29</f>
        <v>0</v>
      </c>
      <c r="CL27" s="500">
        <f>'Bioenergetics (2)'!DF29</f>
        <v>0</v>
      </c>
      <c r="CM27" s="500">
        <f>'Bioenergetics (2)'!DG29</f>
        <v>0</v>
      </c>
      <c r="CN27" s="500">
        <f>'Bioenergetics (2)'!DH29</f>
        <v>0</v>
      </c>
      <c r="CO27" s="500">
        <f>'Bioenergetics (2)'!DI29</f>
        <v>0</v>
      </c>
      <c r="CP27" s="500">
        <f>'Bioenergetics (2)'!DJ29</f>
        <v>0</v>
      </c>
      <c r="CQ27" s="500">
        <f>'Bioenergetics (2)'!DK29</f>
        <v>0</v>
      </c>
      <c r="CR27" s="500">
        <f>'Bioenergetics (2)'!DL29</f>
        <v>0</v>
      </c>
      <c r="CS27" s="500">
        <f>'Bioenergetics (2)'!DM29</f>
        <v>0</v>
      </c>
      <c r="CT27" s="500">
        <f>'Bioenergetics (2)'!DN29</f>
        <v>0</v>
      </c>
      <c r="CU27" s="500">
        <f>'Bioenergetics (2)'!DO29</f>
        <v>0</v>
      </c>
      <c r="CV27" s="500">
        <f>'Bioenergetics (2)'!DP29</f>
        <v>0</v>
      </c>
      <c r="CW27" s="500">
        <f>'Bioenergetics (2)'!DQ29</f>
        <v>0</v>
      </c>
      <c r="CX27" s="500">
        <f>'Bioenergetics (2)'!DR29</f>
        <v>0</v>
      </c>
      <c r="CY27" s="500">
        <f>'Bioenergetics (2)'!DS29</f>
        <v>0</v>
      </c>
      <c r="CZ27" s="500">
        <f>'Bioenergetics (2)'!DT29</f>
        <v>0</v>
      </c>
      <c r="DA27" s="500">
        <f>'Bioenergetics (2)'!DU29</f>
        <v>0</v>
      </c>
      <c r="DB27" s="500">
        <f>'Bioenergetics (2)'!DV29</f>
        <v>0</v>
      </c>
      <c r="DC27" s="500">
        <f>'Bioenergetics (2)'!DW29</f>
        <v>0</v>
      </c>
      <c r="DD27" s="500">
        <f>'Bioenergetics (2)'!DX29</f>
        <v>0</v>
      </c>
      <c r="DE27" s="500">
        <f>'Bioenergetics (2)'!DY29</f>
        <v>0</v>
      </c>
      <c r="DF27" s="500">
        <f>'Bioenergetics (2)'!DZ29</f>
        <v>0</v>
      </c>
      <c r="DG27" s="500">
        <f>'Bioenergetics (2)'!EA29</f>
        <v>0</v>
      </c>
      <c r="DH27" s="500">
        <f>'Bioenergetics (2)'!EB29</f>
        <v>0</v>
      </c>
      <c r="DI27" s="500">
        <f>'Bioenergetics (2)'!EC29</f>
        <v>0</v>
      </c>
      <c r="DJ27" s="500">
        <f>'Bioenergetics (2)'!ED29</f>
        <v>0</v>
      </c>
      <c r="DK27" s="500">
        <f>'Bioenergetics (2)'!EE29</f>
        <v>0</v>
      </c>
      <c r="DL27" s="500">
        <f>'Bioenergetics (2)'!EF29</f>
        <v>0</v>
      </c>
      <c r="DM27" s="500">
        <f>'Bioenergetics (2)'!EG29</f>
        <v>0</v>
      </c>
      <c r="DN27" s="500">
        <f>'Bioenergetics (2)'!EH29</f>
        <v>0</v>
      </c>
      <c r="DO27" s="500">
        <f>'Bioenergetics (2)'!EI29</f>
        <v>0</v>
      </c>
      <c r="DP27" s="500">
        <f>'Bioenergetics (2)'!EJ29</f>
        <v>0</v>
      </c>
      <c r="DQ27" s="500">
        <f>'Bioenergetics (2)'!EK29</f>
        <v>0</v>
      </c>
      <c r="DR27" s="500">
        <f>'Bioenergetics (2)'!EL29</f>
        <v>0</v>
      </c>
      <c r="DS27" s="500">
        <f>'Bioenergetics (2)'!EM29</f>
        <v>0</v>
      </c>
      <c r="DT27" s="500">
        <f>'Bioenergetics (2)'!EQ29</f>
        <v>0</v>
      </c>
      <c r="DU27" s="500">
        <f>'Bioenergetics (2)'!ER29</f>
        <v>0</v>
      </c>
      <c r="DV27" s="500">
        <f>'Bioenergetics (2)'!ES29</f>
        <v>0</v>
      </c>
      <c r="DW27" s="500">
        <f>'Bioenergetics (2)'!ET29</f>
        <v>0</v>
      </c>
      <c r="DX27" s="500">
        <f>'Bioenergetics (2)'!EU29</f>
        <v>0</v>
      </c>
      <c r="DY27" s="500">
        <f>'Bioenergetics (2)'!EV29</f>
        <v>0</v>
      </c>
      <c r="DZ27" s="500">
        <f>'Bioenergetics (2)'!EW29</f>
        <v>0</v>
      </c>
      <c r="EA27" s="500">
        <f>'Bioenergetics (2)'!EX29</f>
        <v>0</v>
      </c>
      <c r="EB27" s="500">
        <f>'Bioenergetics (2)'!EY29</f>
        <v>0</v>
      </c>
      <c r="EC27" s="500">
        <f>'Bioenergetics (2)'!EZ29</f>
        <v>0</v>
      </c>
      <c r="ED27" s="500">
        <f>'Bioenergetics (2)'!FA29</f>
        <v>0</v>
      </c>
      <c r="EE27" s="500">
        <f>'Bioenergetics (2)'!FB29</f>
        <v>0</v>
      </c>
      <c r="EF27" s="500">
        <f>'Bioenergetics (2)'!FC29</f>
        <v>0</v>
      </c>
      <c r="EG27" s="500">
        <f>'Bioenergetics (2)'!FD29</f>
        <v>0</v>
      </c>
      <c r="EH27" s="500">
        <f>'Bioenergetics (2)'!FE29</f>
        <v>0</v>
      </c>
      <c r="EI27" s="500">
        <f>'Bioenergetics (2)'!FF29</f>
        <v>0</v>
      </c>
      <c r="EJ27" s="500">
        <f>'Bioenergetics (2)'!FG29</f>
        <v>0</v>
      </c>
      <c r="EK27" s="500">
        <f>'Bioenergetics (2)'!FH29</f>
        <v>0</v>
      </c>
      <c r="EL27" s="500">
        <f>'Bioenergetics (2)'!FI29</f>
        <v>0</v>
      </c>
      <c r="EM27" s="500">
        <f>'Bioenergetics (2)'!FJ29</f>
        <v>0</v>
      </c>
      <c r="EN27" s="500">
        <f>'Bioenergetics (2)'!FK29</f>
        <v>0</v>
      </c>
      <c r="EO27" s="500">
        <f>'Bioenergetics (2)'!FL29</f>
        <v>0</v>
      </c>
      <c r="EP27" s="500">
        <f>'Bioenergetics (2)'!FM29</f>
        <v>0</v>
      </c>
      <c r="EQ27" s="500">
        <f>'Bioenergetics (2)'!FN29</f>
        <v>0</v>
      </c>
      <c r="ER27" s="500">
        <f>'Bioenergetics (2)'!FO29</f>
        <v>0</v>
      </c>
      <c r="ES27" s="500">
        <f>'Bioenergetics (2)'!FP29</f>
        <v>-1</v>
      </c>
      <c r="ET27" s="500">
        <f>'Bioenergetics (2)'!FQ29</f>
        <v>0</v>
      </c>
      <c r="EU27" s="500">
        <f>'Bioenergetics (2)'!FR29</f>
        <v>0</v>
      </c>
      <c r="EV27" s="500">
        <f>'Bioenergetics (2)'!FS29</f>
        <v>0</v>
      </c>
      <c r="EW27" s="500">
        <f>'Bioenergetics (2)'!FT29</f>
        <v>0</v>
      </c>
      <c r="EX27" s="500">
        <f>'Bioenergetics (2)'!FU29</f>
        <v>0</v>
      </c>
      <c r="EY27" s="500">
        <f>'Bioenergetics (2)'!FV29</f>
        <v>0</v>
      </c>
      <c r="EZ27" s="500">
        <f>'Bioenergetics (2)'!FW29</f>
        <v>0</v>
      </c>
      <c r="FA27" s="500">
        <f>'Bioenergetics (2)'!FX29</f>
        <v>0</v>
      </c>
      <c r="FB27" s="500">
        <f>'Bioenergetics (2)'!FY29</f>
        <v>0</v>
      </c>
      <c r="FC27" s="500">
        <f>'Bioenergetics (2)'!FZ29</f>
        <v>0</v>
      </c>
      <c r="FD27" s="500">
        <f>'Bioenergetics (2)'!GA29</f>
        <v>0</v>
      </c>
      <c r="FE27" s="500">
        <f>'Bioenergetics (2)'!GB29</f>
        <v>0</v>
      </c>
      <c r="FF27" s="500">
        <f>'Bioenergetics (2)'!GC29</f>
        <v>0</v>
      </c>
    </row>
    <row r="28" spans="1:162" x14ac:dyDescent="0.35">
      <c r="A28" s="144" t="str">
        <f>'Bioenergetics (2)'!A30</f>
        <v>Ci_iVal</v>
      </c>
      <c r="B28" s="500">
        <f>'Bioenergetics (2)'!V30</f>
        <v>0</v>
      </c>
      <c r="C28" s="500">
        <f>'Bioenergetics (2)'!W30</f>
        <v>0</v>
      </c>
      <c r="D28" s="500">
        <f>'Bioenergetics (2)'!X30</f>
        <v>0</v>
      </c>
      <c r="E28" s="500">
        <f>'Bioenergetics (2)'!Y30</f>
        <v>0</v>
      </c>
      <c r="F28" s="500">
        <f>'Bioenergetics (2)'!Z30</f>
        <v>0</v>
      </c>
      <c r="G28" s="500">
        <f>'Bioenergetics (2)'!AA30</f>
        <v>0</v>
      </c>
      <c r="H28" s="500">
        <f>'Bioenergetics (2)'!AB30</f>
        <v>0</v>
      </c>
      <c r="I28" s="500">
        <f>'Bioenergetics (2)'!AC30</f>
        <v>0</v>
      </c>
      <c r="J28" s="500">
        <f>'Bioenergetics (2)'!AD30</f>
        <v>0</v>
      </c>
      <c r="K28" s="500">
        <f>'Bioenergetics (2)'!AE30</f>
        <v>0</v>
      </c>
      <c r="L28" s="500">
        <f>'Bioenergetics (2)'!AF30</f>
        <v>0</v>
      </c>
      <c r="M28" s="500">
        <f>'Bioenergetics (2)'!AG30</f>
        <v>0</v>
      </c>
      <c r="N28" s="500">
        <f>'Bioenergetics (2)'!AH30</f>
        <v>0</v>
      </c>
      <c r="O28" s="500">
        <f>'Bioenergetics (2)'!AI30</f>
        <v>0</v>
      </c>
      <c r="P28" s="500">
        <f>'Bioenergetics (2)'!AJ30</f>
        <v>0</v>
      </c>
      <c r="Q28" s="500">
        <f>'Bioenergetics (2)'!AK30</f>
        <v>0</v>
      </c>
      <c r="R28" s="500">
        <f>'Bioenergetics (2)'!AL30</f>
        <v>0</v>
      </c>
      <c r="S28" s="500">
        <f>'Bioenergetics (2)'!AM30</f>
        <v>0</v>
      </c>
      <c r="T28" s="500">
        <f>'Bioenergetics (2)'!AN30</f>
        <v>0</v>
      </c>
      <c r="U28" s="500">
        <f>'Bioenergetics (2)'!AO30</f>
        <v>0</v>
      </c>
      <c r="V28" s="500">
        <f>'Bioenergetics (2)'!AP30</f>
        <v>0</v>
      </c>
      <c r="W28" s="500">
        <f>'Bioenergetics (2)'!AQ30</f>
        <v>0</v>
      </c>
      <c r="X28" s="500">
        <f>'Bioenergetics (2)'!AR30</f>
        <v>0</v>
      </c>
      <c r="Y28" s="500">
        <f>'Bioenergetics (2)'!AS30</f>
        <v>0</v>
      </c>
      <c r="Z28" s="500">
        <f>'Bioenergetics (2)'!AT30</f>
        <v>0</v>
      </c>
      <c r="AA28" s="500">
        <f>'Bioenergetics (2)'!AU30</f>
        <v>0</v>
      </c>
      <c r="AB28" s="500">
        <f>'Bioenergetics (2)'!AV30</f>
        <v>0</v>
      </c>
      <c r="AC28" s="500">
        <f>'Bioenergetics (2)'!AW30</f>
        <v>0</v>
      </c>
      <c r="AD28" s="500">
        <f>'Bioenergetics (2)'!AX30</f>
        <v>0</v>
      </c>
      <c r="AE28" s="500">
        <f>'Bioenergetics (2)'!AY30</f>
        <v>0</v>
      </c>
      <c r="AF28" s="500">
        <f>'Bioenergetics (2)'!AZ30</f>
        <v>0</v>
      </c>
      <c r="AG28" s="500">
        <f>'Bioenergetics (2)'!BA30</f>
        <v>0</v>
      </c>
      <c r="AH28" s="500">
        <f>'Bioenergetics (2)'!BB30</f>
        <v>0</v>
      </c>
      <c r="AI28" s="500">
        <f>'Bioenergetics (2)'!BC30</f>
        <v>0</v>
      </c>
      <c r="AJ28" s="500">
        <f>'Bioenergetics (2)'!BD30</f>
        <v>0</v>
      </c>
      <c r="AK28" s="500">
        <f>'Bioenergetics (2)'!BE30</f>
        <v>0</v>
      </c>
      <c r="AL28" s="500">
        <f>'Bioenergetics (2)'!BF30</f>
        <v>0</v>
      </c>
      <c r="AM28" s="500">
        <f>'Bioenergetics (2)'!BG30</f>
        <v>0</v>
      </c>
      <c r="AN28" s="500">
        <f>'Bioenergetics (2)'!BH30</f>
        <v>0</v>
      </c>
      <c r="AO28" s="500">
        <f>'Bioenergetics (2)'!BI30</f>
        <v>0</v>
      </c>
      <c r="AP28" s="500">
        <f>'Bioenergetics (2)'!BJ30</f>
        <v>0</v>
      </c>
      <c r="AQ28" s="500">
        <f>'Bioenergetics (2)'!BK30</f>
        <v>0</v>
      </c>
      <c r="AR28" s="500">
        <f>'Bioenergetics (2)'!BL30</f>
        <v>0</v>
      </c>
      <c r="AS28" s="500">
        <f>'Bioenergetics (2)'!BM30</f>
        <v>0</v>
      </c>
      <c r="AT28" s="500">
        <f>'Bioenergetics (2)'!BN30</f>
        <v>0</v>
      </c>
      <c r="AU28" s="500">
        <f>'Bioenergetics (2)'!BO30</f>
        <v>0</v>
      </c>
      <c r="AV28" s="500">
        <f>'Bioenergetics (2)'!BP30</f>
        <v>0</v>
      </c>
      <c r="AW28" s="500">
        <f>'Bioenergetics (2)'!BQ30</f>
        <v>0</v>
      </c>
      <c r="AX28" s="500">
        <f>'Bioenergetics (2)'!BR30</f>
        <v>0</v>
      </c>
      <c r="AY28" s="500">
        <f>'Bioenergetics (2)'!BS30</f>
        <v>0</v>
      </c>
      <c r="AZ28" s="500">
        <f>'Bioenergetics (2)'!BT30</f>
        <v>0</v>
      </c>
      <c r="BA28" s="500">
        <f>'Bioenergetics (2)'!BU30</f>
        <v>0</v>
      </c>
      <c r="BB28" s="500">
        <f>'Bioenergetics (2)'!BV30</f>
        <v>0</v>
      </c>
      <c r="BC28" s="500">
        <f>'Bioenergetics (2)'!BW30</f>
        <v>0</v>
      </c>
      <c r="BD28" s="500">
        <f>'Bioenergetics (2)'!BX30</f>
        <v>0</v>
      </c>
      <c r="BE28" s="500">
        <f>'Bioenergetics (2)'!BY30</f>
        <v>0</v>
      </c>
      <c r="BF28" s="500">
        <f>'Bioenergetics (2)'!BZ30</f>
        <v>0</v>
      </c>
      <c r="BG28" s="500">
        <f>'Bioenergetics (2)'!CA30</f>
        <v>0</v>
      </c>
      <c r="BH28" s="500">
        <f>'Bioenergetics (2)'!CB30</f>
        <v>0</v>
      </c>
      <c r="BI28" s="500">
        <f>'Bioenergetics (2)'!CC30</f>
        <v>0</v>
      </c>
      <c r="BJ28" s="500">
        <f>'Bioenergetics (2)'!CD30</f>
        <v>0</v>
      </c>
      <c r="BK28" s="500">
        <f>'Bioenergetics (2)'!CE30</f>
        <v>0</v>
      </c>
      <c r="BL28" s="500">
        <f>'Bioenergetics (2)'!CF30</f>
        <v>0</v>
      </c>
      <c r="BM28" s="500">
        <f>'Bioenergetics (2)'!CG30</f>
        <v>0</v>
      </c>
      <c r="BN28" s="500">
        <f>'Bioenergetics (2)'!CH30</f>
        <v>0</v>
      </c>
      <c r="BO28" s="500">
        <f>'Bioenergetics (2)'!CI30</f>
        <v>0</v>
      </c>
      <c r="BP28" s="500">
        <f>'Bioenergetics (2)'!CJ30</f>
        <v>0</v>
      </c>
      <c r="BQ28" s="500">
        <f>'Bioenergetics (2)'!CK30</f>
        <v>0</v>
      </c>
      <c r="BR28" s="500">
        <f>'Bioenergetics (2)'!CL30</f>
        <v>0</v>
      </c>
      <c r="BS28" s="500">
        <f>'Bioenergetics (2)'!CM30</f>
        <v>0</v>
      </c>
      <c r="BT28" s="500">
        <f>'Bioenergetics (2)'!CN30</f>
        <v>0</v>
      </c>
      <c r="BU28" s="500">
        <f>'Bioenergetics (2)'!CO30</f>
        <v>0</v>
      </c>
      <c r="BV28" s="500">
        <f>'Bioenergetics (2)'!CP30</f>
        <v>0</v>
      </c>
      <c r="BW28" s="500">
        <f>'Bioenergetics (2)'!CQ30</f>
        <v>0</v>
      </c>
      <c r="BX28" s="500">
        <f>'Bioenergetics (2)'!CR30</f>
        <v>0</v>
      </c>
      <c r="BY28" s="500">
        <f>'Bioenergetics (2)'!CS30</f>
        <v>0</v>
      </c>
      <c r="BZ28" s="500">
        <f>'Bioenergetics (2)'!CT30</f>
        <v>0</v>
      </c>
      <c r="CA28" s="500">
        <f>'Bioenergetics (2)'!CU30</f>
        <v>0</v>
      </c>
      <c r="CB28" s="500">
        <f>'Bioenergetics (2)'!CV30</f>
        <v>0</v>
      </c>
      <c r="CC28" s="500">
        <f>'Bioenergetics (2)'!CW30</f>
        <v>0</v>
      </c>
      <c r="CD28" s="500">
        <f>'Bioenergetics (2)'!CX30</f>
        <v>0</v>
      </c>
      <c r="CE28" s="500">
        <f>'Bioenergetics (2)'!CY30</f>
        <v>0</v>
      </c>
      <c r="CF28" s="500">
        <f>'Bioenergetics (2)'!CZ30</f>
        <v>0</v>
      </c>
      <c r="CG28" s="500">
        <f>'Bioenergetics (2)'!DA30</f>
        <v>1</v>
      </c>
      <c r="CH28" s="500">
        <f>'Bioenergetics (2)'!DB30</f>
        <v>1</v>
      </c>
      <c r="CI28" s="500">
        <f>'Bioenergetics (2)'!DC30</f>
        <v>0</v>
      </c>
      <c r="CJ28" s="500">
        <f>'Bioenergetics (2)'!DD30</f>
        <v>1</v>
      </c>
      <c r="CK28" s="500">
        <f>'Bioenergetics (2)'!DE30</f>
        <v>1</v>
      </c>
      <c r="CL28" s="500">
        <f>'Bioenergetics (2)'!DF30</f>
        <v>0</v>
      </c>
      <c r="CM28" s="500">
        <f>'Bioenergetics (2)'!DG30</f>
        <v>0</v>
      </c>
      <c r="CN28" s="500">
        <f>'Bioenergetics (2)'!DH30</f>
        <v>0</v>
      </c>
      <c r="CO28" s="500">
        <f>'Bioenergetics (2)'!DI30</f>
        <v>0</v>
      </c>
      <c r="CP28" s="500">
        <f>'Bioenergetics (2)'!DJ30</f>
        <v>0</v>
      </c>
      <c r="CQ28" s="500">
        <f>'Bioenergetics (2)'!DK30</f>
        <v>0</v>
      </c>
      <c r="CR28" s="500">
        <f>'Bioenergetics (2)'!DL30</f>
        <v>0</v>
      </c>
      <c r="CS28" s="500">
        <f>'Bioenergetics (2)'!DM30</f>
        <v>0</v>
      </c>
      <c r="CT28" s="500">
        <f>'Bioenergetics (2)'!DN30</f>
        <v>0</v>
      </c>
      <c r="CU28" s="500">
        <f>'Bioenergetics (2)'!DO30</f>
        <v>0</v>
      </c>
      <c r="CV28" s="500">
        <f>'Bioenergetics (2)'!DP30</f>
        <v>0</v>
      </c>
      <c r="CW28" s="500">
        <f>'Bioenergetics (2)'!DQ30</f>
        <v>0</v>
      </c>
      <c r="CX28" s="500">
        <f>'Bioenergetics (2)'!DR30</f>
        <v>0</v>
      </c>
      <c r="CY28" s="500">
        <f>'Bioenergetics (2)'!DS30</f>
        <v>0</v>
      </c>
      <c r="CZ28" s="500">
        <f>'Bioenergetics (2)'!DT30</f>
        <v>0</v>
      </c>
      <c r="DA28" s="500">
        <f>'Bioenergetics (2)'!DU30</f>
        <v>0</v>
      </c>
      <c r="DB28" s="500">
        <f>'Bioenergetics (2)'!DV30</f>
        <v>0</v>
      </c>
      <c r="DC28" s="500">
        <f>'Bioenergetics (2)'!DW30</f>
        <v>0</v>
      </c>
      <c r="DD28" s="500">
        <f>'Bioenergetics (2)'!DX30</f>
        <v>0</v>
      </c>
      <c r="DE28" s="500">
        <f>'Bioenergetics (2)'!DY30</f>
        <v>0</v>
      </c>
      <c r="DF28" s="500">
        <f>'Bioenergetics (2)'!DZ30</f>
        <v>0</v>
      </c>
      <c r="DG28" s="500">
        <f>'Bioenergetics (2)'!EA30</f>
        <v>0</v>
      </c>
      <c r="DH28" s="500">
        <f>'Bioenergetics (2)'!EB30</f>
        <v>0</v>
      </c>
      <c r="DI28" s="500">
        <f>'Bioenergetics (2)'!EC30</f>
        <v>0</v>
      </c>
      <c r="DJ28" s="500">
        <f>'Bioenergetics (2)'!ED30</f>
        <v>0</v>
      </c>
      <c r="DK28" s="500">
        <f>'Bioenergetics (2)'!EE30</f>
        <v>0</v>
      </c>
      <c r="DL28" s="500">
        <f>'Bioenergetics (2)'!EF30</f>
        <v>0</v>
      </c>
      <c r="DM28" s="500">
        <f>'Bioenergetics (2)'!EG30</f>
        <v>0</v>
      </c>
      <c r="DN28" s="500">
        <f>'Bioenergetics (2)'!EH30</f>
        <v>0</v>
      </c>
      <c r="DO28" s="500">
        <f>'Bioenergetics (2)'!EI30</f>
        <v>0</v>
      </c>
      <c r="DP28" s="500">
        <f>'Bioenergetics (2)'!EJ30</f>
        <v>0</v>
      </c>
      <c r="DQ28" s="500">
        <f>'Bioenergetics (2)'!EK30</f>
        <v>0</v>
      </c>
      <c r="DR28" s="500">
        <f>'Bioenergetics (2)'!EL30</f>
        <v>0</v>
      </c>
      <c r="DS28" s="500">
        <f>'Bioenergetics (2)'!EM30</f>
        <v>0</v>
      </c>
      <c r="DT28" s="500">
        <f>'Bioenergetics (2)'!EQ30</f>
        <v>0</v>
      </c>
      <c r="DU28" s="500">
        <f>'Bioenergetics (2)'!ER30</f>
        <v>0</v>
      </c>
      <c r="DV28" s="500">
        <f>'Bioenergetics (2)'!ES30</f>
        <v>0</v>
      </c>
      <c r="DW28" s="500">
        <f>'Bioenergetics (2)'!ET30</f>
        <v>0</v>
      </c>
      <c r="DX28" s="500">
        <f>'Bioenergetics (2)'!EU30</f>
        <v>0</v>
      </c>
      <c r="DY28" s="500">
        <f>'Bioenergetics (2)'!EV30</f>
        <v>0</v>
      </c>
      <c r="DZ28" s="500">
        <f>'Bioenergetics (2)'!EW30</f>
        <v>0</v>
      </c>
      <c r="EA28" s="500">
        <f>'Bioenergetics (2)'!EX30</f>
        <v>0</v>
      </c>
      <c r="EB28" s="500">
        <f>'Bioenergetics (2)'!EY30</f>
        <v>0</v>
      </c>
      <c r="EC28" s="500">
        <f>'Bioenergetics (2)'!EZ30</f>
        <v>0</v>
      </c>
      <c r="ED28" s="500">
        <f>'Bioenergetics (2)'!FA30</f>
        <v>0</v>
      </c>
      <c r="EE28" s="500">
        <f>'Bioenergetics (2)'!FB30</f>
        <v>0</v>
      </c>
      <c r="EF28" s="500">
        <f>'Bioenergetics (2)'!FC30</f>
        <v>0</v>
      </c>
      <c r="EG28" s="500">
        <f>'Bioenergetics (2)'!FD30</f>
        <v>0</v>
      </c>
      <c r="EH28" s="500">
        <f>'Bioenergetics (2)'!FE30</f>
        <v>0</v>
      </c>
      <c r="EI28" s="500">
        <f>'Bioenergetics (2)'!FF30</f>
        <v>0</v>
      </c>
      <c r="EJ28" s="500">
        <f>'Bioenergetics (2)'!FG30</f>
        <v>0</v>
      </c>
      <c r="EK28" s="500">
        <f>'Bioenergetics (2)'!FH30</f>
        <v>0</v>
      </c>
      <c r="EL28" s="500">
        <f>'Bioenergetics (2)'!FI30</f>
        <v>0</v>
      </c>
      <c r="EM28" s="500">
        <f>'Bioenergetics (2)'!FJ30</f>
        <v>0</v>
      </c>
      <c r="EN28" s="500">
        <f>'Bioenergetics (2)'!FK30</f>
        <v>0</v>
      </c>
      <c r="EO28" s="500">
        <f>'Bioenergetics (2)'!FL30</f>
        <v>0</v>
      </c>
      <c r="EP28" s="500">
        <f>'Bioenergetics (2)'!FM30</f>
        <v>0</v>
      </c>
      <c r="EQ28" s="500">
        <f>'Bioenergetics (2)'!FN30</f>
        <v>0</v>
      </c>
      <c r="ER28" s="500">
        <f>'Bioenergetics (2)'!FO30</f>
        <v>0</v>
      </c>
      <c r="ES28" s="500">
        <f>'Bioenergetics (2)'!FP30</f>
        <v>0</v>
      </c>
      <c r="ET28" s="500">
        <f>'Bioenergetics (2)'!FQ30</f>
        <v>-1</v>
      </c>
      <c r="EU28" s="500">
        <f>'Bioenergetics (2)'!FR30</f>
        <v>0</v>
      </c>
      <c r="EV28" s="500">
        <f>'Bioenergetics (2)'!FS30</f>
        <v>0</v>
      </c>
      <c r="EW28" s="500">
        <f>'Bioenergetics (2)'!FT30</f>
        <v>0</v>
      </c>
      <c r="EX28" s="500">
        <f>'Bioenergetics (2)'!FU30</f>
        <v>0</v>
      </c>
      <c r="EY28" s="500">
        <f>'Bioenergetics (2)'!FV30</f>
        <v>0</v>
      </c>
      <c r="EZ28" s="500">
        <f>'Bioenergetics (2)'!FW30</f>
        <v>0</v>
      </c>
      <c r="FA28" s="500">
        <f>'Bioenergetics (2)'!FX30</f>
        <v>0</v>
      </c>
      <c r="FB28" s="500">
        <f>'Bioenergetics (2)'!FY30</f>
        <v>0</v>
      </c>
      <c r="FC28" s="500">
        <f>'Bioenergetics (2)'!FZ30</f>
        <v>0</v>
      </c>
      <c r="FD28" s="500">
        <f>'Bioenergetics (2)'!GA30</f>
        <v>0</v>
      </c>
      <c r="FE28" s="500">
        <f>'Bioenergetics (2)'!GB30</f>
        <v>0</v>
      </c>
      <c r="FF28" s="500">
        <f>'Bioenergetics (2)'!GC30</f>
        <v>0</v>
      </c>
    </row>
    <row r="29" spans="1:162" x14ac:dyDescent="0.35">
      <c r="A29" s="144" t="str">
        <f>'Bioenergetics (2)'!A31</f>
        <v>Ci_iCap</v>
      </c>
      <c r="B29" s="500">
        <f>'Bioenergetics (2)'!V31</f>
        <v>0</v>
      </c>
      <c r="C29" s="500">
        <f>'Bioenergetics (2)'!W31</f>
        <v>0</v>
      </c>
      <c r="D29" s="500">
        <f>'Bioenergetics (2)'!X31</f>
        <v>0</v>
      </c>
      <c r="E29" s="500">
        <f>'Bioenergetics (2)'!Y31</f>
        <v>0</v>
      </c>
      <c r="F29" s="500">
        <f>'Bioenergetics (2)'!Z31</f>
        <v>0</v>
      </c>
      <c r="G29" s="500">
        <f>'Bioenergetics (2)'!AA31</f>
        <v>0</v>
      </c>
      <c r="H29" s="500">
        <f>'Bioenergetics (2)'!AB31</f>
        <v>0</v>
      </c>
      <c r="I29" s="500">
        <f>'Bioenergetics (2)'!AC31</f>
        <v>0</v>
      </c>
      <c r="J29" s="500">
        <f>'Bioenergetics (2)'!AD31</f>
        <v>0</v>
      </c>
      <c r="K29" s="500">
        <f>'Bioenergetics (2)'!AE31</f>
        <v>0</v>
      </c>
      <c r="L29" s="500">
        <f>'Bioenergetics (2)'!AF31</f>
        <v>0</v>
      </c>
      <c r="M29" s="500">
        <f>'Bioenergetics (2)'!AG31</f>
        <v>0</v>
      </c>
      <c r="N29" s="500">
        <f>'Bioenergetics (2)'!AH31</f>
        <v>0</v>
      </c>
      <c r="O29" s="500">
        <f>'Bioenergetics (2)'!AI31</f>
        <v>0</v>
      </c>
      <c r="P29" s="500">
        <f>'Bioenergetics (2)'!AJ31</f>
        <v>0</v>
      </c>
      <c r="Q29" s="500">
        <f>'Bioenergetics (2)'!AK31</f>
        <v>0</v>
      </c>
      <c r="R29" s="500">
        <f>'Bioenergetics (2)'!AL31</f>
        <v>0</v>
      </c>
      <c r="S29" s="500">
        <f>'Bioenergetics (2)'!AM31</f>
        <v>0</v>
      </c>
      <c r="T29" s="500">
        <f>'Bioenergetics (2)'!AN31</f>
        <v>0</v>
      </c>
      <c r="U29" s="500">
        <f>'Bioenergetics (2)'!AO31</f>
        <v>0</v>
      </c>
      <c r="V29" s="500">
        <f>'Bioenergetics (2)'!AP31</f>
        <v>0</v>
      </c>
      <c r="W29" s="500">
        <f>'Bioenergetics (2)'!AQ31</f>
        <v>0</v>
      </c>
      <c r="X29" s="500">
        <f>'Bioenergetics (2)'!AR31</f>
        <v>0</v>
      </c>
      <c r="Y29" s="500">
        <f>'Bioenergetics (2)'!AS31</f>
        <v>0</v>
      </c>
      <c r="Z29" s="500">
        <f>'Bioenergetics (2)'!AT31</f>
        <v>0</v>
      </c>
      <c r="AA29" s="500">
        <f>'Bioenergetics (2)'!AU31</f>
        <v>0</v>
      </c>
      <c r="AB29" s="500">
        <f>'Bioenergetics (2)'!AV31</f>
        <v>0</v>
      </c>
      <c r="AC29" s="500">
        <f>'Bioenergetics (2)'!AW31</f>
        <v>0</v>
      </c>
      <c r="AD29" s="500">
        <f>'Bioenergetics (2)'!AX31</f>
        <v>0</v>
      </c>
      <c r="AE29" s="500">
        <f>'Bioenergetics (2)'!AY31</f>
        <v>0</v>
      </c>
      <c r="AF29" s="500">
        <f>'Bioenergetics (2)'!AZ31</f>
        <v>0</v>
      </c>
      <c r="AG29" s="500">
        <f>'Bioenergetics (2)'!BA31</f>
        <v>0</v>
      </c>
      <c r="AH29" s="500">
        <f>'Bioenergetics (2)'!BB31</f>
        <v>0</v>
      </c>
      <c r="AI29" s="500">
        <f>'Bioenergetics (2)'!BC31</f>
        <v>0</v>
      </c>
      <c r="AJ29" s="500">
        <f>'Bioenergetics (2)'!BD31</f>
        <v>0</v>
      </c>
      <c r="AK29" s="500">
        <f>'Bioenergetics (2)'!BE31</f>
        <v>0</v>
      </c>
      <c r="AL29" s="500">
        <f>'Bioenergetics (2)'!BF31</f>
        <v>0</v>
      </c>
      <c r="AM29" s="500">
        <f>'Bioenergetics (2)'!BG31</f>
        <v>0</v>
      </c>
      <c r="AN29" s="500">
        <f>'Bioenergetics (2)'!BH31</f>
        <v>0</v>
      </c>
      <c r="AO29" s="500">
        <f>'Bioenergetics (2)'!BI31</f>
        <v>0</v>
      </c>
      <c r="AP29" s="500">
        <f>'Bioenergetics (2)'!BJ31</f>
        <v>0</v>
      </c>
      <c r="AQ29" s="500">
        <f>'Bioenergetics (2)'!BK31</f>
        <v>0</v>
      </c>
      <c r="AR29" s="500">
        <f>'Bioenergetics (2)'!BL31</f>
        <v>0</v>
      </c>
      <c r="AS29" s="500">
        <f>'Bioenergetics (2)'!BM31</f>
        <v>0</v>
      </c>
      <c r="AT29" s="500">
        <f>'Bioenergetics (2)'!BN31</f>
        <v>0</v>
      </c>
      <c r="AU29" s="500">
        <f>'Bioenergetics (2)'!BO31</f>
        <v>0</v>
      </c>
      <c r="AV29" s="500">
        <f>'Bioenergetics (2)'!BP31</f>
        <v>0</v>
      </c>
      <c r="AW29" s="500">
        <f>'Bioenergetics (2)'!BQ31</f>
        <v>0</v>
      </c>
      <c r="AX29" s="500">
        <f>'Bioenergetics (2)'!BR31</f>
        <v>0</v>
      </c>
      <c r="AY29" s="500">
        <f>'Bioenergetics (2)'!BS31</f>
        <v>0</v>
      </c>
      <c r="AZ29" s="500">
        <f>'Bioenergetics (2)'!BT31</f>
        <v>0</v>
      </c>
      <c r="BA29" s="500">
        <f>'Bioenergetics (2)'!BU31</f>
        <v>0</v>
      </c>
      <c r="BB29" s="500">
        <f>'Bioenergetics (2)'!BV31</f>
        <v>0</v>
      </c>
      <c r="BC29" s="500">
        <f>'Bioenergetics (2)'!BW31</f>
        <v>0</v>
      </c>
      <c r="BD29" s="500">
        <f>'Bioenergetics (2)'!BX31</f>
        <v>0</v>
      </c>
      <c r="BE29" s="500">
        <f>'Bioenergetics (2)'!BY31</f>
        <v>0</v>
      </c>
      <c r="BF29" s="500">
        <f>'Bioenergetics (2)'!BZ31</f>
        <v>0</v>
      </c>
      <c r="BG29" s="500">
        <f>'Bioenergetics (2)'!CA31</f>
        <v>0</v>
      </c>
      <c r="BH29" s="500">
        <f>'Bioenergetics (2)'!CB31</f>
        <v>0</v>
      </c>
      <c r="BI29" s="500">
        <f>'Bioenergetics (2)'!CC31</f>
        <v>0</v>
      </c>
      <c r="BJ29" s="500">
        <f>'Bioenergetics (2)'!CD31</f>
        <v>0</v>
      </c>
      <c r="BK29" s="500">
        <f>'Bioenergetics (2)'!CE31</f>
        <v>0</v>
      </c>
      <c r="BL29" s="500">
        <f>'Bioenergetics (2)'!CF31</f>
        <v>0</v>
      </c>
      <c r="BM29" s="500">
        <f>'Bioenergetics (2)'!CG31</f>
        <v>0</v>
      </c>
      <c r="BN29" s="500">
        <f>'Bioenergetics (2)'!CH31</f>
        <v>0</v>
      </c>
      <c r="BO29" s="500">
        <f>'Bioenergetics (2)'!CI31</f>
        <v>0</v>
      </c>
      <c r="BP29" s="500">
        <f>'Bioenergetics (2)'!CJ31</f>
        <v>0</v>
      </c>
      <c r="BQ29" s="500">
        <f>'Bioenergetics (2)'!CK31</f>
        <v>0</v>
      </c>
      <c r="BR29" s="500">
        <f>'Bioenergetics (2)'!CL31</f>
        <v>0</v>
      </c>
      <c r="BS29" s="500">
        <f>'Bioenergetics (2)'!CM31</f>
        <v>0</v>
      </c>
      <c r="BT29" s="500">
        <f>'Bioenergetics (2)'!CN31</f>
        <v>0</v>
      </c>
      <c r="BU29" s="500">
        <f>'Bioenergetics (2)'!CO31</f>
        <v>0</v>
      </c>
      <c r="BV29" s="500">
        <f>'Bioenergetics (2)'!CP31</f>
        <v>0</v>
      </c>
      <c r="BW29" s="500">
        <f>'Bioenergetics (2)'!CQ31</f>
        <v>0</v>
      </c>
      <c r="BX29" s="500">
        <f>'Bioenergetics (2)'!CR31</f>
        <v>0</v>
      </c>
      <c r="BY29" s="500">
        <f>'Bioenergetics (2)'!CS31</f>
        <v>0</v>
      </c>
      <c r="BZ29" s="500">
        <f>'Bioenergetics (2)'!CT31</f>
        <v>0</v>
      </c>
      <c r="CA29" s="500">
        <f>'Bioenergetics (2)'!CU31</f>
        <v>0</v>
      </c>
      <c r="CB29" s="500">
        <f>'Bioenergetics (2)'!CV31</f>
        <v>0</v>
      </c>
      <c r="CC29" s="500">
        <f>'Bioenergetics (2)'!CW31</f>
        <v>0</v>
      </c>
      <c r="CD29" s="500">
        <f>'Bioenergetics (2)'!CX31</f>
        <v>0</v>
      </c>
      <c r="CE29" s="500">
        <f>'Bioenergetics (2)'!CY31</f>
        <v>0</v>
      </c>
      <c r="CF29" s="500">
        <f>'Bioenergetics (2)'!CZ31</f>
        <v>0</v>
      </c>
      <c r="CG29" s="500">
        <f>'Bioenergetics (2)'!DA31</f>
        <v>0</v>
      </c>
      <c r="CH29" s="500">
        <f>'Bioenergetics (2)'!DB31</f>
        <v>0</v>
      </c>
      <c r="CI29" s="500">
        <f>'Bioenergetics (2)'!DC31</f>
        <v>0</v>
      </c>
      <c r="CJ29" s="500">
        <f>'Bioenergetics (2)'!DD31</f>
        <v>0</v>
      </c>
      <c r="CK29" s="500">
        <f>'Bioenergetics (2)'!DE31</f>
        <v>0</v>
      </c>
      <c r="CL29" s="500">
        <f>'Bioenergetics (2)'!DF31</f>
        <v>1</v>
      </c>
      <c r="CM29" s="500">
        <f>'Bioenergetics (2)'!DG31</f>
        <v>0</v>
      </c>
      <c r="CN29" s="500">
        <f>'Bioenergetics (2)'!DH31</f>
        <v>0</v>
      </c>
      <c r="CO29" s="500">
        <f>'Bioenergetics (2)'!DI31</f>
        <v>0</v>
      </c>
      <c r="CP29" s="500">
        <f>'Bioenergetics (2)'!DJ31</f>
        <v>0</v>
      </c>
      <c r="CQ29" s="500">
        <f>'Bioenergetics (2)'!DK31</f>
        <v>0</v>
      </c>
      <c r="CR29" s="500">
        <f>'Bioenergetics (2)'!DL31</f>
        <v>0</v>
      </c>
      <c r="CS29" s="500">
        <f>'Bioenergetics (2)'!DM31</f>
        <v>0</v>
      </c>
      <c r="CT29" s="500">
        <f>'Bioenergetics (2)'!DN31</f>
        <v>0</v>
      </c>
      <c r="CU29" s="500">
        <f>'Bioenergetics (2)'!DO31</f>
        <v>0</v>
      </c>
      <c r="CV29" s="500">
        <f>'Bioenergetics (2)'!DP31</f>
        <v>0</v>
      </c>
      <c r="CW29" s="500">
        <f>'Bioenergetics (2)'!DQ31</f>
        <v>0</v>
      </c>
      <c r="CX29" s="500">
        <f>'Bioenergetics (2)'!DR31</f>
        <v>0</v>
      </c>
      <c r="CY29" s="500">
        <f>'Bioenergetics (2)'!DS31</f>
        <v>0</v>
      </c>
      <c r="CZ29" s="500">
        <f>'Bioenergetics (2)'!DT31</f>
        <v>0</v>
      </c>
      <c r="DA29" s="500">
        <f>'Bioenergetics (2)'!DU31</f>
        <v>0</v>
      </c>
      <c r="DB29" s="500">
        <f>'Bioenergetics (2)'!DV31</f>
        <v>0</v>
      </c>
      <c r="DC29" s="500">
        <f>'Bioenergetics (2)'!DW31</f>
        <v>0</v>
      </c>
      <c r="DD29" s="500">
        <f>'Bioenergetics (2)'!DX31</f>
        <v>0</v>
      </c>
      <c r="DE29" s="500">
        <f>'Bioenergetics (2)'!DY31</f>
        <v>0</v>
      </c>
      <c r="DF29" s="500">
        <f>'Bioenergetics (2)'!DZ31</f>
        <v>0</v>
      </c>
      <c r="DG29" s="500">
        <f>'Bioenergetics (2)'!EA31</f>
        <v>0</v>
      </c>
      <c r="DH29" s="500">
        <f>'Bioenergetics (2)'!EB31</f>
        <v>0</v>
      </c>
      <c r="DI29" s="500">
        <f>'Bioenergetics (2)'!EC31</f>
        <v>0</v>
      </c>
      <c r="DJ29" s="500">
        <f>'Bioenergetics (2)'!ED31</f>
        <v>0</v>
      </c>
      <c r="DK29" s="500">
        <f>'Bioenergetics (2)'!EE31</f>
        <v>0</v>
      </c>
      <c r="DL29" s="500">
        <f>'Bioenergetics (2)'!EF31</f>
        <v>0</v>
      </c>
      <c r="DM29" s="500">
        <f>'Bioenergetics (2)'!EG31</f>
        <v>0</v>
      </c>
      <c r="DN29" s="500">
        <f>'Bioenergetics (2)'!EH31</f>
        <v>0</v>
      </c>
      <c r="DO29" s="500">
        <f>'Bioenergetics (2)'!EI31</f>
        <v>0</v>
      </c>
      <c r="DP29" s="500">
        <f>'Bioenergetics (2)'!EJ31</f>
        <v>0</v>
      </c>
      <c r="DQ29" s="500">
        <f>'Bioenergetics (2)'!EK31</f>
        <v>0</v>
      </c>
      <c r="DR29" s="500">
        <f>'Bioenergetics (2)'!EL31</f>
        <v>0</v>
      </c>
      <c r="DS29" s="500">
        <f>'Bioenergetics (2)'!EM31</f>
        <v>0</v>
      </c>
      <c r="DT29" s="500">
        <f>'Bioenergetics (2)'!EQ31</f>
        <v>0</v>
      </c>
      <c r="DU29" s="500">
        <f>'Bioenergetics (2)'!ER31</f>
        <v>0</v>
      </c>
      <c r="DV29" s="500">
        <f>'Bioenergetics (2)'!ES31</f>
        <v>0</v>
      </c>
      <c r="DW29" s="500">
        <f>'Bioenergetics (2)'!ET31</f>
        <v>0</v>
      </c>
      <c r="DX29" s="500">
        <f>'Bioenergetics (2)'!EU31</f>
        <v>0</v>
      </c>
      <c r="DY29" s="500">
        <f>'Bioenergetics (2)'!EV31</f>
        <v>0</v>
      </c>
      <c r="DZ29" s="500">
        <f>'Bioenergetics (2)'!EW31</f>
        <v>0</v>
      </c>
      <c r="EA29" s="500">
        <f>'Bioenergetics (2)'!EX31</f>
        <v>0</v>
      </c>
      <c r="EB29" s="500">
        <f>'Bioenergetics (2)'!EY31</f>
        <v>0</v>
      </c>
      <c r="EC29" s="500">
        <f>'Bioenergetics (2)'!EZ31</f>
        <v>0</v>
      </c>
      <c r="ED29" s="500">
        <f>'Bioenergetics (2)'!FA31</f>
        <v>0</v>
      </c>
      <c r="EE29" s="500">
        <f>'Bioenergetics (2)'!FB31</f>
        <v>0</v>
      </c>
      <c r="EF29" s="500">
        <f>'Bioenergetics (2)'!FC31</f>
        <v>0</v>
      </c>
      <c r="EG29" s="500">
        <f>'Bioenergetics (2)'!FD31</f>
        <v>0</v>
      </c>
      <c r="EH29" s="500">
        <f>'Bioenergetics (2)'!FE31</f>
        <v>0</v>
      </c>
      <c r="EI29" s="500">
        <f>'Bioenergetics (2)'!FF31</f>
        <v>0</v>
      </c>
      <c r="EJ29" s="500">
        <f>'Bioenergetics (2)'!FG31</f>
        <v>0</v>
      </c>
      <c r="EK29" s="500">
        <f>'Bioenergetics (2)'!FH31</f>
        <v>0</v>
      </c>
      <c r="EL29" s="500">
        <f>'Bioenergetics (2)'!FI31</f>
        <v>0</v>
      </c>
      <c r="EM29" s="500">
        <f>'Bioenergetics (2)'!FJ31</f>
        <v>0</v>
      </c>
      <c r="EN29" s="500">
        <f>'Bioenergetics (2)'!FK31</f>
        <v>0</v>
      </c>
      <c r="EO29" s="500">
        <f>'Bioenergetics (2)'!FL31</f>
        <v>0</v>
      </c>
      <c r="EP29" s="500">
        <f>'Bioenergetics (2)'!FM31</f>
        <v>0</v>
      </c>
      <c r="EQ29" s="500">
        <f>'Bioenergetics (2)'!FN31</f>
        <v>0</v>
      </c>
      <c r="ER29" s="500">
        <f>'Bioenergetics (2)'!FO31</f>
        <v>0</v>
      </c>
      <c r="ES29" s="500">
        <f>'Bioenergetics (2)'!FP31</f>
        <v>0</v>
      </c>
      <c r="ET29" s="500">
        <f>'Bioenergetics (2)'!FQ31</f>
        <v>0</v>
      </c>
      <c r="EU29" s="500">
        <f>'Bioenergetics (2)'!FR31</f>
        <v>-1</v>
      </c>
      <c r="EV29" s="500">
        <f>'Bioenergetics (2)'!FS31</f>
        <v>0</v>
      </c>
      <c r="EW29" s="500">
        <f>'Bioenergetics (2)'!FT31</f>
        <v>0</v>
      </c>
      <c r="EX29" s="500">
        <f>'Bioenergetics (2)'!FU31</f>
        <v>0</v>
      </c>
      <c r="EY29" s="500">
        <f>'Bioenergetics (2)'!FV31</f>
        <v>0</v>
      </c>
      <c r="EZ29" s="500">
        <f>'Bioenergetics (2)'!FW31</f>
        <v>0</v>
      </c>
      <c r="FA29" s="500">
        <f>'Bioenergetics (2)'!FX31</f>
        <v>0</v>
      </c>
      <c r="FB29" s="500">
        <f>'Bioenergetics (2)'!FY31</f>
        <v>0</v>
      </c>
      <c r="FC29" s="500">
        <f>'Bioenergetics (2)'!FZ31</f>
        <v>0</v>
      </c>
      <c r="FD29" s="500">
        <f>'Bioenergetics (2)'!GA31</f>
        <v>0</v>
      </c>
      <c r="FE29" s="500">
        <f>'Bioenergetics (2)'!GB31</f>
        <v>0</v>
      </c>
      <c r="FF29" s="500">
        <f>'Bioenergetics (2)'!GC31</f>
        <v>0</v>
      </c>
    </row>
    <row r="30" spans="1:162" x14ac:dyDescent="0.35">
      <c r="A30" s="144" t="str">
        <f>'Bioenergetics (2)'!A32</f>
        <v>Ci_Succ</v>
      </c>
      <c r="B30" s="500">
        <f>'Bioenergetics (2)'!V32</f>
        <v>0</v>
      </c>
      <c r="C30" s="500">
        <f>'Bioenergetics (2)'!W32</f>
        <v>0</v>
      </c>
      <c r="D30" s="500">
        <f>'Bioenergetics (2)'!X32</f>
        <v>0</v>
      </c>
      <c r="E30" s="500">
        <f>'Bioenergetics (2)'!Y32</f>
        <v>0</v>
      </c>
      <c r="F30" s="500">
        <f>'Bioenergetics (2)'!Z32</f>
        <v>0</v>
      </c>
      <c r="G30" s="500">
        <f>'Bioenergetics (2)'!AA32</f>
        <v>0</v>
      </c>
      <c r="H30" s="500">
        <f>'Bioenergetics (2)'!AB32</f>
        <v>0</v>
      </c>
      <c r="I30" s="500">
        <f>'Bioenergetics (2)'!AC32</f>
        <v>0</v>
      </c>
      <c r="J30" s="500">
        <f>'Bioenergetics (2)'!AD32</f>
        <v>0</v>
      </c>
      <c r="K30" s="500">
        <f>'Bioenergetics (2)'!AE32</f>
        <v>0</v>
      </c>
      <c r="L30" s="500">
        <f>'Bioenergetics (2)'!AF32</f>
        <v>0</v>
      </c>
      <c r="M30" s="500">
        <f>'Bioenergetics (2)'!AG32</f>
        <v>0</v>
      </c>
      <c r="N30" s="500">
        <f>'Bioenergetics (2)'!AH32</f>
        <v>0</v>
      </c>
      <c r="O30" s="500">
        <f>'Bioenergetics (2)'!AI32</f>
        <v>0</v>
      </c>
      <c r="P30" s="500">
        <f>'Bioenergetics (2)'!AJ32</f>
        <v>0</v>
      </c>
      <c r="Q30" s="500">
        <f>'Bioenergetics (2)'!AK32</f>
        <v>0</v>
      </c>
      <c r="R30" s="500">
        <f>'Bioenergetics (2)'!AL32</f>
        <v>0</v>
      </c>
      <c r="S30" s="500">
        <f>'Bioenergetics (2)'!AM32</f>
        <v>0</v>
      </c>
      <c r="T30" s="500">
        <f>'Bioenergetics (2)'!AN32</f>
        <v>0</v>
      </c>
      <c r="U30" s="500">
        <f>'Bioenergetics (2)'!AO32</f>
        <v>0</v>
      </c>
      <c r="V30" s="500">
        <f>'Bioenergetics (2)'!AP32</f>
        <v>0</v>
      </c>
      <c r="W30" s="500">
        <f>'Bioenergetics (2)'!AQ32</f>
        <v>1</v>
      </c>
      <c r="X30" s="500">
        <f>'Bioenergetics (2)'!AR32</f>
        <v>0</v>
      </c>
      <c r="Y30" s="500">
        <f>'Bioenergetics (2)'!AS32</f>
        <v>0</v>
      </c>
      <c r="Z30" s="500">
        <f>'Bioenergetics (2)'!AT32</f>
        <v>0</v>
      </c>
      <c r="AA30" s="500">
        <f>'Bioenergetics (2)'!AU32</f>
        <v>0</v>
      </c>
      <c r="AB30" s="500">
        <f>'Bioenergetics (2)'!AV32</f>
        <v>0</v>
      </c>
      <c r="AC30" s="500">
        <f>'Bioenergetics (2)'!AW32</f>
        <v>0</v>
      </c>
      <c r="AD30" s="500">
        <f>'Bioenergetics (2)'!AX32</f>
        <v>0</v>
      </c>
      <c r="AE30" s="500">
        <f>'Bioenergetics (2)'!AY32</f>
        <v>0</v>
      </c>
      <c r="AF30" s="500">
        <f>'Bioenergetics (2)'!AZ32</f>
        <v>0</v>
      </c>
      <c r="AG30" s="500">
        <f>'Bioenergetics (2)'!BA32</f>
        <v>0</v>
      </c>
      <c r="AH30" s="500">
        <f>'Bioenergetics (2)'!BB32</f>
        <v>0</v>
      </c>
      <c r="AI30" s="500">
        <f>'Bioenergetics (2)'!BC32</f>
        <v>0</v>
      </c>
      <c r="AJ30" s="500">
        <f>'Bioenergetics (2)'!BD32</f>
        <v>0</v>
      </c>
      <c r="AK30" s="500">
        <f>'Bioenergetics (2)'!BE32</f>
        <v>0</v>
      </c>
      <c r="AL30" s="500">
        <f>'Bioenergetics (2)'!BF32</f>
        <v>0</v>
      </c>
      <c r="AM30" s="500">
        <f>'Bioenergetics (2)'!BG32</f>
        <v>0</v>
      </c>
      <c r="AN30" s="500">
        <f>'Bioenergetics (2)'!BH32</f>
        <v>0</v>
      </c>
      <c r="AO30" s="500">
        <f>'Bioenergetics (2)'!BI32</f>
        <v>0</v>
      </c>
      <c r="AP30" s="500">
        <f>'Bioenergetics (2)'!BJ32</f>
        <v>0</v>
      </c>
      <c r="AQ30" s="500">
        <f>'Bioenergetics (2)'!BK32</f>
        <v>0</v>
      </c>
      <c r="AR30" s="500">
        <f>'Bioenergetics (2)'!BL32</f>
        <v>0</v>
      </c>
      <c r="AS30" s="500">
        <f>'Bioenergetics (2)'!BM32</f>
        <v>0</v>
      </c>
      <c r="AT30" s="500">
        <f>'Bioenergetics (2)'!BN32</f>
        <v>0</v>
      </c>
      <c r="AU30" s="500">
        <f>'Bioenergetics (2)'!BO32</f>
        <v>0</v>
      </c>
      <c r="AV30" s="500">
        <f>'Bioenergetics (2)'!BP32</f>
        <v>0</v>
      </c>
      <c r="AW30" s="500">
        <f>'Bioenergetics (2)'!BQ32</f>
        <v>0</v>
      </c>
      <c r="AX30" s="500">
        <f>'Bioenergetics (2)'!BR32</f>
        <v>0</v>
      </c>
      <c r="AY30" s="500">
        <f>'Bioenergetics (2)'!BS32</f>
        <v>0</v>
      </c>
      <c r="AZ30" s="500">
        <f>'Bioenergetics (2)'!BT32</f>
        <v>0</v>
      </c>
      <c r="BA30" s="500">
        <f>'Bioenergetics (2)'!BU32</f>
        <v>0</v>
      </c>
      <c r="BB30" s="500">
        <f>'Bioenergetics (2)'!BV32</f>
        <v>0</v>
      </c>
      <c r="BC30" s="500">
        <f>'Bioenergetics (2)'!BW32</f>
        <v>0</v>
      </c>
      <c r="BD30" s="500">
        <f>'Bioenergetics (2)'!BX32</f>
        <v>0</v>
      </c>
      <c r="BE30" s="500">
        <f>'Bioenergetics (2)'!BY32</f>
        <v>0</v>
      </c>
      <c r="BF30" s="500">
        <f>'Bioenergetics (2)'!BZ32</f>
        <v>0</v>
      </c>
      <c r="BG30" s="500">
        <f>'Bioenergetics (2)'!CA32</f>
        <v>0</v>
      </c>
      <c r="BH30" s="500">
        <f>'Bioenergetics (2)'!CB32</f>
        <v>0</v>
      </c>
      <c r="BI30" s="500">
        <f>'Bioenergetics (2)'!CC32</f>
        <v>0</v>
      </c>
      <c r="BJ30" s="500">
        <f>'Bioenergetics (2)'!CD32</f>
        <v>0</v>
      </c>
      <c r="BK30" s="500">
        <f>'Bioenergetics (2)'!CE32</f>
        <v>0</v>
      </c>
      <c r="BL30" s="500">
        <f>'Bioenergetics (2)'!CF32</f>
        <v>0</v>
      </c>
      <c r="BM30" s="500">
        <f>'Bioenergetics (2)'!CG32</f>
        <v>0</v>
      </c>
      <c r="BN30" s="500">
        <f>'Bioenergetics (2)'!CH32</f>
        <v>0</v>
      </c>
      <c r="BO30" s="500">
        <f>'Bioenergetics (2)'!CI32</f>
        <v>0</v>
      </c>
      <c r="BP30" s="500">
        <f>'Bioenergetics (2)'!CJ32</f>
        <v>0</v>
      </c>
      <c r="BQ30" s="500">
        <f>'Bioenergetics (2)'!CK32</f>
        <v>0</v>
      </c>
      <c r="BR30" s="500">
        <f>'Bioenergetics (2)'!CL32</f>
        <v>0</v>
      </c>
      <c r="BS30" s="500">
        <f>'Bioenergetics (2)'!CM32</f>
        <v>0</v>
      </c>
      <c r="BT30" s="500">
        <f>'Bioenergetics (2)'!CN32</f>
        <v>0</v>
      </c>
      <c r="BU30" s="500">
        <f>'Bioenergetics (2)'!CO32</f>
        <v>0</v>
      </c>
      <c r="BV30" s="500">
        <f>'Bioenergetics (2)'!CP32</f>
        <v>0</v>
      </c>
      <c r="BW30" s="500">
        <f>'Bioenergetics (2)'!CQ32</f>
        <v>0</v>
      </c>
      <c r="BX30" s="500">
        <f>'Bioenergetics (2)'!CR32</f>
        <v>0</v>
      </c>
      <c r="BY30" s="500">
        <f>'Bioenergetics (2)'!CS32</f>
        <v>0</v>
      </c>
      <c r="BZ30" s="500">
        <f>'Bioenergetics (2)'!CT32</f>
        <v>0</v>
      </c>
      <c r="CA30" s="500">
        <f>'Bioenergetics (2)'!CU32</f>
        <v>0</v>
      </c>
      <c r="CB30" s="500">
        <f>'Bioenergetics (2)'!CV32</f>
        <v>0</v>
      </c>
      <c r="CC30" s="500">
        <f>'Bioenergetics (2)'!CW32</f>
        <v>0</v>
      </c>
      <c r="CD30" s="500">
        <f>'Bioenergetics (2)'!CX32</f>
        <v>0</v>
      </c>
      <c r="CE30" s="500">
        <f>'Bioenergetics (2)'!CY32</f>
        <v>0</v>
      </c>
      <c r="CF30" s="500">
        <f>'Bioenergetics (2)'!CZ32</f>
        <v>0</v>
      </c>
      <c r="CG30" s="500">
        <f>'Bioenergetics (2)'!DA32</f>
        <v>0</v>
      </c>
      <c r="CH30" s="500">
        <f>'Bioenergetics (2)'!DB32</f>
        <v>0</v>
      </c>
      <c r="CI30" s="500">
        <f>'Bioenergetics (2)'!DC32</f>
        <v>0</v>
      </c>
      <c r="CJ30" s="500">
        <f>'Bioenergetics (2)'!DD32</f>
        <v>0</v>
      </c>
      <c r="CK30" s="500">
        <f>'Bioenergetics (2)'!DE32</f>
        <v>0</v>
      </c>
      <c r="CL30" s="500">
        <f>'Bioenergetics (2)'!DF32</f>
        <v>0</v>
      </c>
      <c r="CM30" s="500">
        <f>'Bioenergetics (2)'!DG32</f>
        <v>0</v>
      </c>
      <c r="CN30" s="500">
        <f>'Bioenergetics (2)'!DH32</f>
        <v>0</v>
      </c>
      <c r="CO30" s="500">
        <f>'Bioenergetics (2)'!DI32</f>
        <v>0</v>
      </c>
      <c r="CP30" s="500">
        <f>'Bioenergetics (2)'!DJ32</f>
        <v>0</v>
      </c>
      <c r="CQ30" s="500">
        <f>'Bioenergetics (2)'!DK32</f>
        <v>0</v>
      </c>
      <c r="CR30" s="500">
        <f>'Bioenergetics (2)'!DL32</f>
        <v>0</v>
      </c>
      <c r="CS30" s="500">
        <f>'Bioenergetics (2)'!DM32</f>
        <v>0</v>
      </c>
      <c r="CT30" s="500">
        <f>'Bioenergetics (2)'!DN32</f>
        <v>0</v>
      </c>
      <c r="CU30" s="500">
        <f>'Bioenergetics (2)'!DO32</f>
        <v>0</v>
      </c>
      <c r="CV30" s="500">
        <f>'Bioenergetics (2)'!DP32</f>
        <v>0</v>
      </c>
      <c r="CW30" s="500">
        <f>'Bioenergetics (2)'!DQ32</f>
        <v>0</v>
      </c>
      <c r="CX30" s="500">
        <f>'Bioenergetics (2)'!DR32</f>
        <v>0</v>
      </c>
      <c r="CY30" s="500">
        <f>'Bioenergetics (2)'!DS32</f>
        <v>0</v>
      </c>
      <c r="CZ30" s="500">
        <f>'Bioenergetics (2)'!DT32</f>
        <v>0</v>
      </c>
      <c r="DA30" s="500">
        <f>'Bioenergetics (2)'!DU32</f>
        <v>0</v>
      </c>
      <c r="DB30" s="500">
        <f>'Bioenergetics (2)'!DV32</f>
        <v>0</v>
      </c>
      <c r="DC30" s="500">
        <f>'Bioenergetics (2)'!DW32</f>
        <v>0</v>
      </c>
      <c r="DD30" s="500">
        <f>'Bioenergetics (2)'!DX32</f>
        <v>0</v>
      </c>
      <c r="DE30" s="500">
        <f>'Bioenergetics (2)'!DY32</f>
        <v>0</v>
      </c>
      <c r="DF30" s="500">
        <f>'Bioenergetics (2)'!DZ32</f>
        <v>0</v>
      </c>
      <c r="DG30" s="500">
        <f>'Bioenergetics (2)'!EA32</f>
        <v>0</v>
      </c>
      <c r="DH30" s="500">
        <f>'Bioenergetics (2)'!EB32</f>
        <v>0</v>
      </c>
      <c r="DI30" s="500">
        <f>'Bioenergetics (2)'!EC32</f>
        <v>0</v>
      </c>
      <c r="DJ30" s="500">
        <f>'Bioenergetics (2)'!ED32</f>
        <v>0</v>
      </c>
      <c r="DK30" s="500">
        <f>'Bioenergetics (2)'!EE32</f>
        <v>1</v>
      </c>
      <c r="DL30" s="500">
        <f>'Bioenergetics (2)'!EF32</f>
        <v>0</v>
      </c>
      <c r="DM30" s="500">
        <f>'Bioenergetics (2)'!EG32</f>
        <v>0</v>
      </c>
      <c r="DN30" s="500">
        <f>'Bioenergetics (2)'!EH32</f>
        <v>0</v>
      </c>
      <c r="DO30" s="500">
        <f>'Bioenergetics (2)'!EI32</f>
        <v>0</v>
      </c>
      <c r="DP30" s="500">
        <f>'Bioenergetics (2)'!EJ32</f>
        <v>0</v>
      </c>
      <c r="DQ30" s="500">
        <f>'Bioenergetics (2)'!EK32</f>
        <v>0</v>
      </c>
      <c r="DR30" s="500">
        <f>'Bioenergetics (2)'!EL32</f>
        <v>0</v>
      </c>
      <c r="DS30" s="500">
        <f>'Bioenergetics (2)'!EM32</f>
        <v>0</v>
      </c>
      <c r="DT30" s="500">
        <f>'Bioenergetics (2)'!EQ32</f>
        <v>0</v>
      </c>
      <c r="DU30" s="500">
        <f>'Bioenergetics (2)'!ER32</f>
        <v>0</v>
      </c>
      <c r="DV30" s="500">
        <f>'Bioenergetics (2)'!ES32</f>
        <v>0</v>
      </c>
      <c r="DW30" s="500">
        <f>'Bioenergetics (2)'!ET32</f>
        <v>0</v>
      </c>
      <c r="DX30" s="500">
        <f>'Bioenergetics (2)'!EU32</f>
        <v>0</v>
      </c>
      <c r="DY30" s="500">
        <f>'Bioenergetics (2)'!EV32</f>
        <v>0</v>
      </c>
      <c r="DZ30" s="500">
        <f>'Bioenergetics (2)'!EW32</f>
        <v>0</v>
      </c>
      <c r="EA30" s="500">
        <f>'Bioenergetics (2)'!EX32</f>
        <v>0</v>
      </c>
      <c r="EB30" s="500">
        <f>'Bioenergetics (2)'!EY32</f>
        <v>0</v>
      </c>
      <c r="EC30" s="500">
        <f>'Bioenergetics (2)'!EZ32</f>
        <v>0</v>
      </c>
      <c r="ED30" s="500">
        <f>'Bioenergetics (2)'!FA32</f>
        <v>0</v>
      </c>
      <c r="EE30" s="500">
        <f>'Bioenergetics (2)'!FB32</f>
        <v>0</v>
      </c>
      <c r="EF30" s="500">
        <f>'Bioenergetics (2)'!FC32</f>
        <v>0</v>
      </c>
      <c r="EG30" s="500">
        <f>'Bioenergetics (2)'!FD32</f>
        <v>0</v>
      </c>
      <c r="EH30" s="500">
        <f>'Bioenergetics (2)'!FE32</f>
        <v>0</v>
      </c>
      <c r="EI30" s="500">
        <f>'Bioenergetics (2)'!FF32</f>
        <v>0</v>
      </c>
      <c r="EJ30" s="500">
        <f>'Bioenergetics (2)'!FG32</f>
        <v>0</v>
      </c>
      <c r="EK30" s="500">
        <f>'Bioenergetics (2)'!FH32</f>
        <v>0</v>
      </c>
      <c r="EL30" s="500">
        <f>'Bioenergetics (2)'!FI32</f>
        <v>0</v>
      </c>
      <c r="EM30" s="500">
        <f>'Bioenergetics (2)'!FJ32</f>
        <v>0</v>
      </c>
      <c r="EN30" s="500">
        <f>'Bioenergetics (2)'!FK32</f>
        <v>0</v>
      </c>
      <c r="EO30" s="500">
        <f>'Bioenergetics (2)'!FL32</f>
        <v>0</v>
      </c>
      <c r="EP30" s="500">
        <f>'Bioenergetics (2)'!FM32</f>
        <v>0</v>
      </c>
      <c r="EQ30" s="500">
        <f>'Bioenergetics (2)'!FN32</f>
        <v>0</v>
      </c>
      <c r="ER30" s="500">
        <f>'Bioenergetics (2)'!FO32</f>
        <v>0</v>
      </c>
      <c r="ES30" s="500">
        <f>'Bioenergetics (2)'!FP32</f>
        <v>0</v>
      </c>
      <c r="ET30" s="500">
        <f>'Bioenergetics (2)'!FQ32</f>
        <v>0</v>
      </c>
      <c r="EU30" s="500">
        <f>'Bioenergetics (2)'!FR32</f>
        <v>0</v>
      </c>
      <c r="EV30" s="500">
        <f>'Bioenergetics (2)'!FS32</f>
        <v>-1</v>
      </c>
      <c r="EW30" s="500">
        <f>'Bioenergetics (2)'!FT32</f>
        <v>0</v>
      </c>
      <c r="EX30" s="500">
        <f>'Bioenergetics (2)'!FU32</f>
        <v>0</v>
      </c>
      <c r="EY30" s="500">
        <f>'Bioenergetics (2)'!FV32</f>
        <v>0</v>
      </c>
      <c r="EZ30" s="500">
        <f>'Bioenergetics (2)'!FW32</f>
        <v>0</v>
      </c>
      <c r="FA30" s="500">
        <f>'Bioenergetics (2)'!FX32</f>
        <v>0</v>
      </c>
      <c r="FB30" s="500">
        <f>'Bioenergetics (2)'!FY32</f>
        <v>0</v>
      </c>
      <c r="FC30" s="500">
        <f>'Bioenergetics (2)'!FZ32</f>
        <v>0</v>
      </c>
      <c r="FD30" s="500">
        <f>'Bioenergetics (2)'!GA32</f>
        <v>0</v>
      </c>
      <c r="FE30" s="500">
        <f>'Bioenergetics (2)'!GB32</f>
        <v>0</v>
      </c>
      <c r="FF30" s="500">
        <f>'Bioenergetics (2)'!GC32</f>
        <v>0</v>
      </c>
    </row>
    <row r="31" spans="1:162" x14ac:dyDescent="0.35">
      <c r="A31" s="144" t="str">
        <f>'Bioenergetics (2)'!A33</f>
        <v>Ci_EtOH</v>
      </c>
      <c r="B31" s="500">
        <f>'Bioenergetics (2)'!V33</f>
        <v>0</v>
      </c>
      <c r="C31" s="500">
        <f>'Bioenergetics (2)'!W33</f>
        <v>0</v>
      </c>
      <c r="D31" s="500">
        <f>'Bioenergetics (2)'!X33</f>
        <v>0</v>
      </c>
      <c r="E31" s="500">
        <f>'Bioenergetics (2)'!Y33</f>
        <v>0</v>
      </c>
      <c r="F31" s="500">
        <f>'Bioenergetics (2)'!Z33</f>
        <v>0</v>
      </c>
      <c r="G31" s="500">
        <f>'Bioenergetics (2)'!AA33</f>
        <v>0</v>
      </c>
      <c r="H31" s="500">
        <f>'Bioenergetics (2)'!AB33</f>
        <v>0</v>
      </c>
      <c r="I31" s="500">
        <f>'Bioenergetics (2)'!AC33</f>
        <v>0</v>
      </c>
      <c r="J31" s="500">
        <f>'Bioenergetics (2)'!AD33</f>
        <v>1</v>
      </c>
      <c r="K31" s="500">
        <f>'Bioenergetics (2)'!AE33</f>
        <v>0</v>
      </c>
      <c r="L31" s="500">
        <f>'Bioenergetics (2)'!AF33</f>
        <v>0</v>
      </c>
      <c r="M31" s="500">
        <f>'Bioenergetics (2)'!AG33</f>
        <v>0</v>
      </c>
      <c r="N31" s="500">
        <f>'Bioenergetics (2)'!AH33</f>
        <v>0</v>
      </c>
      <c r="O31" s="500">
        <f>'Bioenergetics (2)'!AI33</f>
        <v>0</v>
      </c>
      <c r="P31" s="500">
        <f>'Bioenergetics (2)'!AJ33</f>
        <v>0</v>
      </c>
      <c r="Q31" s="500">
        <f>'Bioenergetics (2)'!AK33</f>
        <v>0</v>
      </c>
      <c r="R31" s="500">
        <f>'Bioenergetics (2)'!AL33</f>
        <v>0</v>
      </c>
      <c r="S31" s="500">
        <f>'Bioenergetics (2)'!AM33</f>
        <v>1</v>
      </c>
      <c r="T31" s="500">
        <f>'Bioenergetics (2)'!AN33</f>
        <v>1</v>
      </c>
      <c r="U31" s="500">
        <f>'Bioenergetics (2)'!AO33</f>
        <v>0</v>
      </c>
      <c r="V31" s="500">
        <f>'Bioenergetics (2)'!AP33</f>
        <v>0</v>
      </c>
      <c r="W31" s="500">
        <f>'Bioenergetics (2)'!AQ33</f>
        <v>0</v>
      </c>
      <c r="X31" s="500">
        <f>'Bioenergetics (2)'!AR33</f>
        <v>0</v>
      </c>
      <c r="Y31" s="500">
        <f>'Bioenergetics (2)'!AS33</f>
        <v>0</v>
      </c>
      <c r="Z31" s="500">
        <f>'Bioenergetics (2)'!AT33</f>
        <v>0</v>
      </c>
      <c r="AA31" s="500">
        <f>'Bioenergetics (2)'!AU33</f>
        <v>0</v>
      </c>
      <c r="AB31" s="500">
        <f>'Bioenergetics (2)'!AV33</f>
        <v>0</v>
      </c>
      <c r="AC31" s="500">
        <f>'Bioenergetics (2)'!AW33</f>
        <v>0</v>
      </c>
      <c r="AD31" s="500">
        <f>'Bioenergetics (2)'!AX33</f>
        <v>0</v>
      </c>
      <c r="AE31" s="500">
        <f>'Bioenergetics (2)'!AY33</f>
        <v>1</v>
      </c>
      <c r="AF31" s="500">
        <f>'Bioenergetics (2)'!AZ33</f>
        <v>1</v>
      </c>
      <c r="AG31" s="500">
        <f>'Bioenergetics (2)'!BA33</f>
        <v>0</v>
      </c>
      <c r="AH31" s="500">
        <f>'Bioenergetics (2)'!BB33</f>
        <v>0</v>
      </c>
      <c r="AI31" s="500">
        <f>'Bioenergetics (2)'!BC33</f>
        <v>0</v>
      </c>
      <c r="AJ31" s="500">
        <f>'Bioenergetics (2)'!BD33</f>
        <v>0</v>
      </c>
      <c r="AK31" s="500">
        <f>'Bioenergetics (2)'!BE33</f>
        <v>0</v>
      </c>
      <c r="AL31" s="500">
        <f>'Bioenergetics (2)'!BF33</f>
        <v>0</v>
      </c>
      <c r="AM31" s="500">
        <f>'Bioenergetics (2)'!BG33</f>
        <v>0</v>
      </c>
      <c r="AN31" s="500">
        <f>'Bioenergetics (2)'!BH33</f>
        <v>0</v>
      </c>
      <c r="AO31" s="500">
        <f>'Bioenergetics (2)'!BI33</f>
        <v>0</v>
      </c>
      <c r="AP31" s="500">
        <f>'Bioenergetics (2)'!BJ33</f>
        <v>1</v>
      </c>
      <c r="AQ31" s="500">
        <f>'Bioenergetics (2)'!BK33</f>
        <v>1</v>
      </c>
      <c r="AR31" s="500">
        <f>'Bioenergetics (2)'!BL33</f>
        <v>0</v>
      </c>
      <c r="AS31" s="500">
        <f>'Bioenergetics (2)'!BM33</f>
        <v>0</v>
      </c>
      <c r="AT31" s="500">
        <f>'Bioenergetics (2)'!BN33</f>
        <v>0</v>
      </c>
      <c r="AU31" s="500">
        <f>'Bioenergetics (2)'!BO33</f>
        <v>0</v>
      </c>
      <c r="AV31" s="500">
        <f>'Bioenergetics (2)'!BP33</f>
        <v>0</v>
      </c>
      <c r="AW31" s="500">
        <f>'Bioenergetics (2)'!BQ33</f>
        <v>0</v>
      </c>
      <c r="AX31" s="500">
        <f>'Bioenergetics (2)'!BR33</f>
        <v>0</v>
      </c>
      <c r="AY31" s="500">
        <f>'Bioenergetics (2)'!BS33</f>
        <v>0</v>
      </c>
      <c r="AZ31" s="500">
        <f>'Bioenergetics (2)'!BT33</f>
        <v>0</v>
      </c>
      <c r="BA31" s="500">
        <f>'Bioenergetics (2)'!BU33</f>
        <v>0</v>
      </c>
      <c r="BB31" s="500">
        <f>'Bioenergetics (2)'!BV33</f>
        <v>1</v>
      </c>
      <c r="BC31" s="500">
        <f>'Bioenergetics (2)'!BW33</f>
        <v>1</v>
      </c>
      <c r="BD31" s="500">
        <f>'Bioenergetics (2)'!BX33</f>
        <v>0</v>
      </c>
      <c r="BE31" s="500">
        <f>'Bioenergetics (2)'!BY33</f>
        <v>0</v>
      </c>
      <c r="BF31" s="500">
        <f>'Bioenergetics (2)'!BZ33</f>
        <v>0</v>
      </c>
      <c r="BG31" s="500">
        <f>'Bioenergetics (2)'!CA33</f>
        <v>0</v>
      </c>
      <c r="BH31" s="500">
        <f>'Bioenergetics (2)'!CB33</f>
        <v>0</v>
      </c>
      <c r="BI31" s="500">
        <f>'Bioenergetics (2)'!CC33</f>
        <v>1</v>
      </c>
      <c r="BJ31" s="500">
        <f>'Bioenergetics (2)'!CD33</f>
        <v>0</v>
      </c>
      <c r="BK31" s="500">
        <f>'Bioenergetics (2)'!CE33</f>
        <v>0</v>
      </c>
      <c r="BL31" s="500">
        <f>'Bioenergetics (2)'!CF33</f>
        <v>0</v>
      </c>
      <c r="BM31" s="500">
        <f>'Bioenergetics (2)'!CG33</f>
        <v>0</v>
      </c>
      <c r="BN31" s="500">
        <f>'Bioenergetics (2)'!CH33</f>
        <v>0</v>
      </c>
      <c r="BO31" s="500">
        <f>'Bioenergetics (2)'!CI33</f>
        <v>0</v>
      </c>
      <c r="BP31" s="500">
        <f>'Bioenergetics (2)'!CJ33</f>
        <v>0</v>
      </c>
      <c r="BQ31" s="500">
        <f>'Bioenergetics (2)'!CK33</f>
        <v>0</v>
      </c>
      <c r="BR31" s="500">
        <f>'Bioenergetics (2)'!CL33</f>
        <v>0</v>
      </c>
      <c r="BS31" s="500">
        <f>'Bioenergetics (2)'!CM33</f>
        <v>1</v>
      </c>
      <c r="BT31" s="500">
        <f>'Bioenergetics (2)'!CN33</f>
        <v>1</v>
      </c>
      <c r="BU31" s="500">
        <f>'Bioenergetics (2)'!CO33</f>
        <v>0</v>
      </c>
      <c r="BV31" s="500">
        <f>'Bioenergetics (2)'!CP33</f>
        <v>0</v>
      </c>
      <c r="BW31" s="500">
        <f>'Bioenergetics (2)'!CQ33</f>
        <v>0</v>
      </c>
      <c r="BX31" s="500">
        <f>'Bioenergetics (2)'!CR33</f>
        <v>0</v>
      </c>
      <c r="BY31" s="500">
        <f>'Bioenergetics (2)'!CS33</f>
        <v>0</v>
      </c>
      <c r="BZ31" s="500">
        <f>'Bioenergetics (2)'!CT33</f>
        <v>0</v>
      </c>
      <c r="CA31" s="500">
        <f>'Bioenergetics (2)'!CU33</f>
        <v>0</v>
      </c>
      <c r="CB31" s="500">
        <f>'Bioenergetics (2)'!CV33</f>
        <v>0</v>
      </c>
      <c r="CC31" s="500">
        <f>'Bioenergetics (2)'!CW33</f>
        <v>0</v>
      </c>
      <c r="CD31" s="500">
        <f>'Bioenergetics (2)'!CX33</f>
        <v>0</v>
      </c>
      <c r="CE31" s="500">
        <f>'Bioenergetics (2)'!CY33</f>
        <v>0</v>
      </c>
      <c r="CF31" s="500">
        <f>'Bioenergetics (2)'!CZ33</f>
        <v>0</v>
      </c>
      <c r="CG31" s="500">
        <f>'Bioenergetics (2)'!DA33</f>
        <v>0</v>
      </c>
      <c r="CH31" s="500">
        <f>'Bioenergetics (2)'!DB33</f>
        <v>0</v>
      </c>
      <c r="CI31" s="500">
        <f>'Bioenergetics (2)'!DC33</f>
        <v>0</v>
      </c>
      <c r="CJ31" s="500">
        <f>'Bioenergetics (2)'!DD33</f>
        <v>0</v>
      </c>
      <c r="CK31" s="500">
        <f>'Bioenergetics (2)'!DE33</f>
        <v>0</v>
      </c>
      <c r="CL31" s="500">
        <f>'Bioenergetics (2)'!DF33</f>
        <v>0</v>
      </c>
      <c r="CM31" s="500">
        <f>'Bioenergetics (2)'!DG33</f>
        <v>0</v>
      </c>
      <c r="CN31" s="500">
        <f>'Bioenergetics (2)'!DH33</f>
        <v>0</v>
      </c>
      <c r="CO31" s="500">
        <f>'Bioenergetics (2)'!DI33</f>
        <v>0</v>
      </c>
      <c r="CP31" s="500">
        <f>'Bioenergetics (2)'!DJ33</f>
        <v>0</v>
      </c>
      <c r="CQ31" s="500">
        <f>'Bioenergetics (2)'!DK33</f>
        <v>0</v>
      </c>
      <c r="CR31" s="500">
        <f>'Bioenergetics (2)'!DL33</f>
        <v>0</v>
      </c>
      <c r="CS31" s="500">
        <f>'Bioenergetics (2)'!DM33</f>
        <v>0</v>
      </c>
      <c r="CT31" s="500">
        <f>'Bioenergetics (2)'!DN33</f>
        <v>0</v>
      </c>
      <c r="CU31" s="500">
        <f>'Bioenergetics (2)'!DO33</f>
        <v>0</v>
      </c>
      <c r="CV31" s="500">
        <f>'Bioenergetics (2)'!DP33</f>
        <v>0</v>
      </c>
      <c r="CW31" s="500">
        <f>'Bioenergetics (2)'!DQ33</f>
        <v>0</v>
      </c>
      <c r="CX31" s="500">
        <f>'Bioenergetics (2)'!DR33</f>
        <v>1</v>
      </c>
      <c r="CY31" s="500">
        <f>'Bioenergetics (2)'!DS33</f>
        <v>1</v>
      </c>
      <c r="CZ31" s="500">
        <f>'Bioenergetics (2)'!DT33</f>
        <v>1</v>
      </c>
      <c r="DA31" s="500">
        <f>'Bioenergetics (2)'!DU33</f>
        <v>1</v>
      </c>
      <c r="DB31" s="500">
        <f>'Bioenergetics (2)'!DV33</f>
        <v>0</v>
      </c>
      <c r="DC31" s="500">
        <f>'Bioenergetics (2)'!DW33</f>
        <v>0</v>
      </c>
      <c r="DD31" s="500">
        <f>'Bioenergetics (2)'!DX33</f>
        <v>0</v>
      </c>
      <c r="DE31" s="500">
        <f>'Bioenergetics (2)'!DY33</f>
        <v>0</v>
      </c>
      <c r="DF31" s="500">
        <f>'Bioenergetics (2)'!DZ33</f>
        <v>0</v>
      </c>
      <c r="DG31" s="500">
        <f>'Bioenergetics (2)'!EA33</f>
        <v>0</v>
      </c>
      <c r="DH31" s="500">
        <f>'Bioenergetics (2)'!EB33</f>
        <v>0</v>
      </c>
      <c r="DI31" s="500">
        <f>'Bioenergetics (2)'!EC33</f>
        <v>0</v>
      </c>
      <c r="DJ31" s="500">
        <f>'Bioenergetics (2)'!ED33</f>
        <v>0</v>
      </c>
      <c r="DK31" s="500">
        <f>'Bioenergetics (2)'!EE33</f>
        <v>0</v>
      </c>
      <c r="DL31" s="500">
        <f>'Bioenergetics (2)'!EF33</f>
        <v>0</v>
      </c>
      <c r="DM31" s="500">
        <f>'Bioenergetics (2)'!EG33</f>
        <v>0</v>
      </c>
      <c r="DN31" s="500">
        <f>'Bioenergetics (2)'!EH33</f>
        <v>0</v>
      </c>
      <c r="DO31" s="500">
        <f>'Bioenergetics (2)'!EI33</f>
        <v>0</v>
      </c>
      <c r="DP31" s="500">
        <f>'Bioenergetics (2)'!EJ33</f>
        <v>0</v>
      </c>
      <c r="DQ31" s="500">
        <f>'Bioenergetics (2)'!EK33</f>
        <v>0</v>
      </c>
      <c r="DR31" s="500">
        <f>'Bioenergetics (2)'!EL33</f>
        <v>0</v>
      </c>
      <c r="DS31" s="500">
        <f>'Bioenergetics (2)'!EM33</f>
        <v>0</v>
      </c>
      <c r="DT31" s="500">
        <f>'Bioenergetics (2)'!EQ33</f>
        <v>0</v>
      </c>
      <c r="DU31" s="500">
        <f>'Bioenergetics (2)'!ER33</f>
        <v>0</v>
      </c>
      <c r="DV31" s="500">
        <f>'Bioenergetics (2)'!ES33</f>
        <v>0</v>
      </c>
      <c r="DW31" s="500">
        <f>'Bioenergetics (2)'!ET33</f>
        <v>0</v>
      </c>
      <c r="DX31" s="500">
        <f>'Bioenergetics (2)'!EU33</f>
        <v>0</v>
      </c>
      <c r="DY31" s="500">
        <f>'Bioenergetics (2)'!EV33</f>
        <v>0</v>
      </c>
      <c r="DZ31" s="500">
        <f>'Bioenergetics (2)'!EW33</f>
        <v>0</v>
      </c>
      <c r="EA31" s="500">
        <f>'Bioenergetics (2)'!EX33</f>
        <v>0</v>
      </c>
      <c r="EB31" s="500">
        <f>'Bioenergetics (2)'!EY33</f>
        <v>0</v>
      </c>
      <c r="EC31" s="500">
        <f>'Bioenergetics (2)'!EZ33</f>
        <v>0</v>
      </c>
      <c r="ED31" s="500">
        <f>'Bioenergetics (2)'!FA33</f>
        <v>0</v>
      </c>
      <c r="EE31" s="500">
        <f>'Bioenergetics (2)'!FB33</f>
        <v>0</v>
      </c>
      <c r="EF31" s="500">
        <f>'Bioenergetics (2)'!FC33</f>
        <v>0</v>
      </c>
      <c r="EG31" s="500">
        <f>'Bioenergetics (2)'!FD33</f>
        <v>0</v>
      </c>
      <c r="EH31" s="500">
        <f>'Bioenergetics (2)'!FE33</f>
        <v>0</v>
      </c>
      <c r="EI31" s="500">
        <f>'Bioenergetics (2)'!FF33</f>
        <v>0</v>
      </c>
      <c r="EJ31" s="500">
        <f>'Bioenergetics (2)'!FG33</f>
        <v>0</v>
      </c>
      <c r="EK31" s="500">
        <f>'Bioenergetics (2)'!FH33</f>
        <v>0</v>
      </c>
      <c r="EL31" s="500">
        <f>'Bioenergetics (2)'!FI33</f>
        <v>0</v>
      </c>
      <c r="EM31" s="500">
        <f>'Bioenergetics (2)'!FJ33</f>
        <v>0</v>
      </c>
      <c r="EN31" s="500">
        <f>'Bioenergetics (2)'!FK33</f>
        <v>0</v>
      </c>
      <c r="EO31" s="500">
        <f>'Bioenergetics (2)'!FL33</f>
        <v>0</v>
      </c>
      <c r="EP31" s="500">
        <f>'Bioenergetics (2)'!FM33</f>
        <v>0</v>
      </c>
      <c r="EQ31" s="500">
        <f>'Bioenergetics (2)'!FN33</f>
        <v>0</v>
      </c>
      <c r="ER31" s="500">
        <f>'Bioenergetics (2)'!FO33</f>
        <v>0</v>
      </c>
      <c r="ES31" s="500">
        <f>'Bioenergetics (2)'!FP33</f>
        <v>0</v>
      </c>
      <c r="ET31" s="500">
        <f>'Bioenergetics (2)'!FQ33</f>
        <v>0</v>
      </c>
      <c r="EU31" s="500">
        <f>'Bioenergetics (2)'!FR33</f>
        <v>0</v>
      </c>
      <c r="EV31" s="500">
        <f>'Bioenergetics (2)'!FS33</f>
        <v>0</v>
      </c>
      <c r="EW31" s="500">
        <f>'Bioenergetics (2)'!FT33</f>
        <v>-1</v>
      </c>
      <c r="EX31" s="500">
        <f>'Bioenergetics (2)'!FU33</f>
        <v>0</v>
      </c>
      <c r="EY31" s="500">
        <f>'Bioenergetics (2)'!FV33</f>
        <v>0</v>
      </c>
      <c r="EZ31" s="500">
        <f>'Bioenergetics (2)'!FW33</f>
        <v>0</v>
      </c>
      <c r="FA31" s="500">
        <f>'Bioenergetics (2)'!FX33</f>
        <v>0</v>
      </c>
      <c r="FB31" s="500">
        <f>'Bioenergetics (2)'!FY33</f>
        <v>0</v>
      </c>
      <c r="FC31" s="500">
        <f>'Bioenergetics (2)'!FZ33</f>
        <v>0</v>
      </c>
      <c r="FD31" s="500">
        <f>'Bioenergetics (2)'!GA33</f>
        <v>0</v>
      </c>
      <c r="FE31" s="500">
        <f>'Bioenergetics (2)'!GB33</f>
        <v>0</v>
      </c>
      <c r="FF31" s="500">
        <f>'Bioenergetics (2)'!GC33</f>
        <v>0</v>
      </c>
    </row>
    <row r="32" spans="1:162" x14ac:dyDescent="0.35">
      <c r="A32" s="144" t="str">
        <f>'Bioenergetics (2)'!A34</f>
        <v>Ci_BuOH</v>
      </c>
      <c r="B32" s="500">
        <f>'Bioenergetics (2)'!V34</f>
        <v>0</v>
      </c>
      <c r="C32" s="500">
        <f>'Bioenergetics (2)'!W34</f>
        <v>0</v>
      </c>
      <c r="D32" s="500">
        <f>'Bioenergetics (2)'!X34</f>
        <v>0</v>
      </c>
      <c r="E32" s="500">
        <f>'Bioenergetics (2)'!Y34</f>
        <v>0</v>
      </c>
      <c r="F32" s="500">
        <f>'Bioenergetics (2)'!Z34</f>
        <v>0</v>
      </c>
      <c r="G32" s="500">
        <f>'Bioenergetics (2)'!AA34</f>
        <v>0</v>
      </c>
      <c r="H32" s="500">
        <f>'Bioenergetics (2)'!AB34</f>
        <v>0</v>
      </c>
      <c r="I32" s="500">
        <f>'Bioenergetics (2)'!AC34</f>
        <v>0</v>
      </c>
      <c r="J32" s="500">
        <f>'Bioenergetics (2)'!AD34</f>
        <v>0</v>
      </c>
      <c r="K32" s="500">
        <f>'Bioenergetics (2)'!AE34</f>
        <v>0</v>
      </c>
      <c r="L32" s="500">
        <f>'Bioenergetics (2)'!AF34</f>
        <v>0</v>
      </c>
      <c r="M32" s="500">
        <f>'Bioenergetics (2)'!AG34</f>
        <v>0</v>
      </c>
      <c r="N32" s="500">
        <f>'Bioenergetics (2)'!AH34</f>
        <v>0</v>
      </c>
      <c r="O32" s="500">
        <f>'Bioenergetics (2)'!AI34</f>
        <v>0</v>
      </c>
      <c r="P32" s="500">
        <f>'Bioenergetics (2)'!AJ34</f>
        <v>0</v>
      </c>
      <c r="Q32" s="500">
        <f>'Bioenergetics (2)'!AK34</f>
        <v>0</v>
      </c>
      <c r="R32" s="500">
        <f>'Bioenergetics (2)'!AL34</f>
        <v>0</v>
      </c>
      <c r="S32" s="500">
        <f>'Bioenergetics (2)'!AM34</f>
        <v>0</v>
      </c>
      <c r="T32" s="500">
        <f>'Bioenergetics (2)'!AN34</f>
        <v>0</v>
      </c>
      <c r="U32" s="500">
        <f>'Bioenergetics (2)'!AO34</f>
        <v>0</v>
      </c>
      <c r="V32" s="500">
        <f>'Bioenergetics (2)'!AP34</f>
        <v>0</v>
      </c>
      <c r="W32" s="500">
        <f>'Bioenergetics (2)'!AQ34</f>
        <v>0</v>
      </c>
      <c r="X32" s="500">
        <f>'Bioenergetics (2)'!AR34</f>
        <v>0</v>
      </c>
      <c r="Y32" s="500">
        <f>'Bioenergetics (2)'!AS34</f>
        <v>0</v>
      </c>
      <c r="Z32" s="500">
        <f>'Bioenergetics (2)'!AT34</f>
        <v>0</v>
      </c>
      <c r="AA32" s="500">
        <f>'Bioenergetics (2)'!AU34</f>
        <v>0</v>
      </c>
      <c r="AB32" s="500">
        <f>'Bioenergetics (2)'!AV34</f>
        <v>0</v>
      </c>
      <c r="AC32" s="500">
        <f>'Bioenergetics (2)'!AW34</f>
        <v>0</v>
      </c>
      <c r="AD32" s="500">
        <f>'Bioenergetics (2)'!AX34</f>
        <v>0</v>
      </c>
      <c r="AE32" s="500">
        <f>'Bioenergetics (2)'!AY34</f>
        <v>0</v>
      </c>
      <c r="AF32" s="500">
        <f>'Bioenergetics (2)'!AZ34</f>
        <v>0</v>
      </c>
      <c r="AG32" s="500">
        <f>'Bioenergetics (2)'!BA34</f>
        <v>0</v>
      </c>
      <c r="AH32" s="500">
        <f>'Bioenergetics (2)'!BB34</f>
        <v>0</v>
      </c>
      <c r="AI32" s="500">
        <f>'Bioenergetics (2)'!BC34</f>
        <v>0</v>
      </c>
      <c r="AJ32" s="500">
        <f>'Bioenergetics (2)'!BD34</f>
        <v>0</v>
      </c>
      <c r="AK32" s="500">
        <f>'Bioenergetics (2)'!BE34</f>
        <v>0</v>
      </c>
      <c r="AL32" s="500">
        <f>'Bioenergetics (2)'!BF34</f>
        <v>0</v>
      </c>
      <c r="AM32" s="500">
        <f>'Bioenergetics (2)'!BG34</f>
        <v>0</v>
      </c>
      <c r="AN32" s="500">
        <f>'Bioenergetics (2)'!BH34</f>
        <v>0</v>
      </c>
      <c r="AO32" s="500">
        <f>'Bioenergetics (2)'!BI34</f>
        <v>0</v>
      </c>
      <c r="AP32" s="500">
        <f>'Bioenergetics (2)'!BJ34</f>
        <v>0</v>
      </c>
      <c r="AQ32" s="500">
        <f>'Bioenergetics (2)'!BK34</f>
        <v>0</v>
      </c>
      <c r="AR32" s="500">
        <f>'Bioenergetics (2)'!BL34</f>
        <v>0</v>
      </c>
      <c r="AS32" s="500">
        <f>'Bioenergetics (2)'!BM34</f>
        <v>0</v>
      </c>
      <c r="AT32" s="500">
        <f>'Bioenergetics (2)'!BN34</f>
        <v>0</v>
      </c>
      <c r="AU32" s="500">
        <f>'Bioenergetics (2)'!BO34</f>
        <v>0</v>
      </c>
      <c r="AV32" s="500">
        <f>'Bioenergetics (2)'!BP34</f>
        <v>0</v>
      </c>
      <c r="AW32" s="500">
        <f>'Bioenergetics (2)'!BQ34</f>
        <v>0</v>
      </c>
      <c r="AX32" s="500">
        <f>'Bioenergetics (2)'!BR34</f>
        <v>0</v>
      </c>
      <c r="AY32" s="500">
        <f>'Bioenergetics (2)'!BS34</f>
        <v>0</v>
      </c>
      <c r="AZ32" s="500">
        <f>'Bioenergetics (2)'!BT34</f>
        <v>0</v>
      </c>
      <c r="BA32" s="500">
        <f>'Bioenergetics (2)'!BU34</f>
        <v>0</v>
      </c>
      <c r="BB32" s="500">
        <f>'Bioenergetics (2)'!BV34</f>
        <v>0</v>
      </c>
      <c r="BC32" s="500">
        <f>'Bioenergetics (2)'!BW34</f>
        <v>0</v>
      </c>
      <c r="BD32" s="500">
        <f>'Bioenergetics (2)'!BX34</f>
        <v>0</v>
      </c>
      <c r="BE32" s="500">
        <f>'Bioenergetics (2)'!BY34</f>
        <v>0</v>
      </c>
      <c r="BF32" s="500">
        <f>'Bioenergetics (2)'!BZ34</f>
        <v>0</v>
      </c>
      <c r="BG32" s="500">
        <f>'Bioenergetics (2)'!CA34</f>
        <v>0</v>
      </c>
      <c r="BH32" s="500">
        <f>'Bioenergetics (2)'!CB34</f>
        <v>0</v>
      </c>
      <c r="BI32" s="500">
        <f>'Bioenergetics (2)'!CC34</f>
        <v>0</v>
      </c>
      <c r="BJ32" s="500">
        <f>'Bioenergetics (2)'!CD34</f>
        <v>0</v>
      </c>
      <c r="BK32" s="500">
        <f>'Bioenergetics (2)'!CE34</f>
        <v>0</v>
      </c>
      <c r="BL32" s="500">
        <f>'Bioenergetics (2)'!CF34</f>
        <v>0</v>
      </c>
      <c r="BM32" s="500">
        <f>'Bioenergetics (2)'!CG34</f>
        <v>0</v>
      </c>
      <c r="BN32" s="500">
        <f>'Bioenergetics (2)'!CH34</f>
        <v>0</v>
      </c>
      <c r="BO32" s="500">
        <f>'Bioenergetics (2)'!CI34</f>
        <v>0</v>
      </c>
      <c r="BP32" s="500">
        <f>'Bioenergetics (2)'!CJ34</f>
        <v>0</v>
      </c>
      <c r="BQ32" s="500">
        <f>'Bioenergetics (2)'!CK34</f>
        <v>0</v>
      </c>
      <c r="BR32" s="500">
        <f>'Bioenergetics (2)'!CL34</f>
        <v>0</v>
      </c>
      <c r="BS32" s="500">
        <f>'Bioenergetics (2)'!CM34</f>
        <v>0</v>
      </c>
      <c r="BT32" s="500">
        <f>'Bioenergetics (2)'!CN34</f>
        <v>0</v>
      </c>
      <c r="BU32" s="500">
        <f>'Bioenergetics (2)'!CO34</f>
        <v>0</v>
      </c>
      <c r="BV32" s="500">
        <f>'Bioenergetics (2)'!CP34</f>
        <v>0</v>
      </c>
      <c r="BW32" s="500">
        <f>'Bioenergetics (2)'!CQ34</f>
        <v>0</v>
      </c>
      <c r="BX32" s="500">
        <f>'Bioenergetics (2)'!CR34</f>
        <v>0</v>
      </c>
      <c r="BY32" s="500">
        <f>'Bioenergetics (2)'!CS34</f>
        <v>0</v>
      </c>
      <c r="BZ32" s="500">
        <f>'Bioenergetics (2)'!CT34</f>
        <v>0</v>
      </c>
      <c r="CA32" s="500">
        <f>'Bioenergetics (2)'!CU34</f>
        <v>0</v>
      </c>
      <c r="CB32" s="500">
        <f>'Bioenergetics (2)'!CV34</f>
        <v>0</v>
      </c>
      <c r="CC32" s="500">
        <f>'Bioenergetics (2)'!CW34</f>
        <v>0</v>
      </c>
      <c r="CD32" s="500">
        <f>'Bioenergetics (2)'!CX34</f>
        <v>0</v>
      </c>
      <c r="CE32" s="500">
        <f>'Bioenergetics (2)'!CY34</f>
        <v>0</v>
      </c>
      <c r="CF32" s="500">
        <f>'Bioenergetics (2)'!CZ34</f>
        <v>0</v>
      </c>
      <c r="CG32" s="500">
        <f>'Bioenergetics (2)'!DA34</f>
        <v>0</v>
      </c>
      <c r="CH32" s="500">
        <f>'Bioenergetics (2)'!DB34</f>
        <v>0</v>
      </c>
      <c r="CI32" s="500">
        <f>'Bioenergetics (2)'!DC34</f>
        <v>0</v>
      </c>
      <c r="CJ32" s="500">
        <f>'Bioenergetics (2)'!DD34</f>
        <v>0</v>
      </c>
      <c r="CK32" s="500">
        <f>'Bioenergetics (2)'!DE34</f>
        <v>0</v>
      </c>
      <c r="CL32" s="500">
        <f>'Bioenergetics (2)'!DF34</f>
        <v>0</v>
      </c>
      <c r="CM32" s="500">
        <f>'Bioenergetics (2)'!DG34</f>
        <v>0</v>
      </c>
      <c r="CN32" s="500">
        <f>'Bioenergetics (2)'!DH34</f>
        <v>0</v>
      </c>
      <c r="CO32" s="500">
        <f>'Bioenergetics (2)'!DI34</f>
        <v>0</v>
      </c>
      <c r="CP32" s="500">
        <f>'Bioenergetics (2)'!DJ34</f>
        <v>0</v>
      </c>
      <c r="CQ32" s="500">
        <f>'Bioenergetics (2)'!DK34</f>
        <v>0</v>
      </c>
      <c r="CR32" s="500">
        <f>'Bioenergetics (2)'!DL34</f>
        <v>0</v>
      </c>
      <c r="CS32" s="500">
        <f>'Bioenergetics (2)'!DM34</f>
        <v>0</v>
      </c>
      <c r="CT32" s="500">
        <f>'Bioenergetics (2)'!DN34</f>
        <v>0</v>
      </c>
      <c r="CU32" s="500">
        <f>'Bioenergetics (2)'!DO34</f>
        <v>0</v>
      </c>
      <c r="CV32" s="500">
        <f>'Bioenergetics (2)'!DP34</f>
        <v>0</v>
      </c>
      <c r="CW32" s="500">
        <f>'Bioenergetics (2)'!DQ34</f>
        <v>0</v>
      </c>
      <c r="CX32" s="500">
        <f>'Bioenergetics (2)'!DR34</f>
        <v>0</v>
      </c>
      <c r="CY32" s="500">
        <f>'Bioenergetics (2)'!DS34</f>
        <v>0</v>
      </c>
      <c r="CZ32" s="500">
        <f>'Bioenergetics (2)'!DT34</f>
        <v>0</v>
      </c>
      <c r="DA32" s="500">
        <f>'Bioenergetics (2)'!DU34</f>
        <v>0</v>
      </c>
      <c r="DB32" s="500">
        <f>'Bioenergetics (2)'!DV34</f>
        <v>0</v>
      </c>
      <c r="DC32" s="500">
        <f>'Bioenergetics (2)'!DW34</f>
        <v>0</v>
      </c>
      <c r="DD32" s="500">
        <f>'Bioenergetics (2)'!DX34</f>
        <v>0</v>
      </c>
      <c r="DE32" s="500">
        <f>'Bioenergetics (2)'!DY34</f>
        <v>0</v>
      </c>
      <c r="DF32" s="500">
        <f>'Bioenergetics (2)'!DZ34</f>
        <v>0.5</v>
      </c>
      <c r="DG32" s="500">
        <f>'Bioenergetics (2)'!EA34</f>
        <v>0.5</v>
      </c>
      <c r="DH32" s="500">
        <f>'Bioenergetics (2)'!EB34</f>
        <v>0.5</v>
      </c>
      <c r="DI32" s="500">
        <f>'Bioenergetics (2)'!EC34</f>
        <v>0.5</v>
      </c>
      <c r="DJ32" s="500">
        <f>'Bioenergetics (2)'!ED34</f>
        <v>0</v>
      </c>
      <c r="DK32" s="500">
        <f>'Bioenergetics (2)'!EE34</f>
        <v>0</v>
      </c>
      <c r="DL32" s="500">
        <f>'Bioenergetics (2)'!EF34</f>
        <v>0</v>
      </c>
      <c r="DM32" s="500">
        <f>'Bioenergetics (2)'!EG34</f>
        <v>0</v>
      </c>
      <c r="DN32" s="500">
        <f>'Bioenergetics (2)'!EH34</f>
        <v>0</v>
      </c>
      <c r="DO32" s="500">
        <f>'Bioenergetics (2)'!EI34</f>
        <v>0</v>
      </c>
      <c r="DP32" s="500">
        <f>'Bioenergetics (2)'!EJ34</f>
        <v>0</v>
      </c>
      <c r="DQ32" s="500">
        <f>'Bioenergetics (2)'!EK34</f>
        <v>0</v>
      </c>
      <c r="DR32" s="500">
        <f>'Bioenergetics (2)'!EL34</f>
        <v>0</v>
      </c>
      <c r="DS32" s="500">
        <f>'Bioenergetics (2)'!EM34</f>
        <v>0</v>
      </c>
      <c r="DT32" s="500">
        <f>'Bioenergetics (2)'!EQ34</f>
        <v>0</v>
      </c>
      <c r="DU32" s="500">
        <f>'Bioenergetics (2)'!ER34</f>
        <v>0</v>
      </c>
      <c r="DV32" s="500">
        <f>'Bioenergetics (2)'!ES34</f>
        <v>0</v>
      </c>
      <c r="DW32" s="500">
        <f>'Bioenergetics (2)'!ET34</f>
        <v>0</v>
      </c>
      <c r="DX32" s="500">
        <f>'Bioenergetics (2)'!EU34</f>
        <v>0</v>
      </c>
      <c r="DY32" s="500">
        <f>'Bioenergetics (2)'!EV34</f>
        <v>0</v>
      </c>
      <c r="DZ32" s="500">
        <f>'Bioenergetics (2)'!EW34</f>
        <v>0</v>
      </c>
      <c r="EA32" s="500">
        <f>'Bioenergetics (2)'!EX34</f>
        <v>0</v>
      </c>
      <c r="EB32" s="500">
        <f>'Bioenergetics (2)'!EY34</f>
        <v>0</v>
      </c>
      <c r="EC32" s="500">
        <f>'Bioenergetics (2)'!EZ34</f>
        <v>0</v>
      </c>
      <c r="ED32" s="500">
        <f>'Bioenergetics (2)'!FA34</f>
        <v>0</v>
      </c>
      <c r="EE32" s="500">
        <f>'Bioenergetics (2)'!FB34</f>
        <v>0</v>
      </c>
      <c r="EF32" s="500">
        <f>'Bioenergetics (2)'!FC34</f>
        <v>0</v>
      </c>
      <c r="EG32" s="500">
        <f>'Bioenergetics (2)'!FD34</f>
        <v>0</v>
      </c>
      <c r="EH32" s="500">
        <f>'Bioenergetics (2)'!FE34</f>
        <v>0</v>
      </c>
      <c r="EI32" s="500">
        <f>'Bioenergetics (2)'!FF34</f>
        <v>0</v>
      </c>
      <c r="EJ32" s="500">
        <f>'Bioenergetics (2)'!FG34</f>
        <v>0</v>
      </c>
      <c r="EK32" s="500">
        <f>'Bioenergetics (2)'!FH34</f>
        <v>0</v>
      </c>
      <c r="EL32" s="500">
        <f>'Bioenergetics (2)'!FI34</f>
        <v>0</v>
      </c>
      <c r="EM32" s="500">
        <f>'Bioenergetics (2)'!FJ34</f>
        <v>0</v>
      </c>
      <c r="EN32" s="500">
        <f>'Bioenergetics (2)'!FK34</f>
        <v>0</v>
      </c>
      <c r="EO32" s="500">
        <f>'Bioenergetics (2)'!FL34</f>
        <v>0</v>
      </c>
      <c r="EP32" s="500">
        <f>'Bioenergetics (2)'!FM34</f>
        <v>0</v>
      </c>
      <c r="EQ32" s="500">
        <f>'Bioenergetics (2)'!FN34</f>
        <v>0</v>
      </c>
      <c r="ER32" s="500">
        <f>'Bioenergetics (2)'!FO34</f>
        <v>0</v>
      </c>
      <c r="ES32" s="500">
        <f>'Bioenergetics (2)'!FP34</f>
        <v>0</v>
      </c>
      <c r="ET32" s="500">
        <f>'Bioenergetics (2)'!FQ34</f>
        <v>0</v>
      </c>
      <c r="EU32" s="500">
        <f>'Bioenergetics (2)'!FR34</f>
        <v>0</v>
      </c>
      <c r="EV32" s="500">
        <f>'Bioenergetics (2)'!FS34</f>
        <v>0</v>
      </c>
      <c r="EW32" s="500">
        <f>'Bioenergetics (2)'!FT34</f>
        <v>0</v>
      </c>
      <c r="EX32" s="500">
        <f>'Bioenergetics (2)'!FU34</f>
        <v>-1</v>
      </c>
      <c r="EY32" s="500">
        <f>'Bioenergetics (2)'!FV34</f>
        <v>0</v>
      </c>
      <c r="EZ32" s="500">
        <f>'Bioenergetics (2)'!FW34</f>
        <v>0</v>
      </c>
      <c r="FA32" s="500">
        <f>'Bioenergetics (2)'!FX34</f>
        <v>0</v>
      </c>
      <c r="FB32" s="500">
        <f>'Bioenergetics (2)'!FY34</f>
        <v>0</v>
      </c>
      <c r="FC32" s="500">
        <f>'Bioenergetics (2)'!FZ34</f>
        <v>0</v>
      </c>
      <c r="FD32" s="500">
        <f>'Bioenergetics (2)'!GA34</f>
        <v>0</v>
      </c>
      <c r="FE32" s="500">
        <f>'Bioenergetics (2)'!GB34</f>
        <v>0</v>
      </c>
      <c r="FF32" s="500">
        <f>'Bioenergetics (2)'!GC34</f>
        <v>0</v>
      </c>
    </row>
    <row r="33" spans="1:162" x14ac:dyDescent="0.35">
      <c r="A33" s="144" t="str">
        <f>'Bioenergetics (2)'!A35</f>
        <v>Ci_SH2</v>
      </c>
      <c r="B33" s="500">
        <f>'Bioenergetics (2)'!V35</f>
        <v>0</v>
      </c>
      <c r="C33" s="500">
        <f>'Bioenergetics (2)'!W35</f>
        <v>0</v>
      </c>
      <c r="D33" s="500">
        <f>'Bioenergetics (2)'!X35</f>
        <v>0</v>
      </c>
      <c r="E33" s="500">
        <f>'Bioenergetics (2)'!Y35</f>
        <v>0</v>
      </c>
      <c r="F33" s="500">
        <f>'Bioenergetics (2)'!Z35</f>
        <v>0</v>
      </c>
      <c r="G33" s="500">
        <f>'Bioenergetics (2)'!AA35</f>
        <v>0</v>
      </c>
      <c r="H33" s="500">
        <f>'Bioenergetics (2)'!AB35</f>
        <v>0</v>
      </c>
      <c r="I33" s="500">
        <f>'Bioenergetics (2)'!AC35</f>
        <v>0</v>
      </c>
      <c r="J33" s="500">
        <f>'Bioenergetics (2)'!AD35</f>
        <v>0</v>
      </c>
      <c r="K33" s="500">
        <f>'Bioenergetics (2)'!AE35</f>
        <v>0</v>
      </c>
      <c r="L33" s="500">
        <f>'Bioenergetics (2)'!AF35</f>
        <v>0</v>
      </c>
      <c r="M33" s="500">
        <f>'Bioenergetics (2)'!AG35</f>
        <v>0</v>
      </c>
      <c r="N33" s="500">
        <f>'Bioenergetics (2)'!AH35</f>
        <v>0</v>
      </c>
      <c r="O33" s="500">
        <f>'Bioenergetics (2)'!AI35</f>
        <v>0</v>
      </c>
      <c r="P33" s="500">
        <f>'Bioenergetics (2)'!AJ35</f>
        <v>0</v>
      </c>
      <c r="Q33" s="500">
        <f>'Bioenergetics (2)'!AK35</f>
        <v>0</v>
      </c>
      <c r="R33" s="500">
        <f>'Bioenergetics (2)'!AL35</f>
        <v>0</v>
      </c>
      <c r="S33" s="500">
        <f>'Bioenergetics (2)'!AM35</f>
        <v>0</v>
      </c>
      <c r="T33" s="500">
        <f>'Bioenergetics (2)'!AN35</f>
        <v>0</v>
      </c>
      <c r="U33" s="500">
        <f>'Bioenergetics (2)'!AO35</f>
        <v>0</v>
      </c>
      <c r="V33" s="500">
        <f>'Bioenergetics (2)'!AP35</f>
        <v>0</v>
      </c>
      <c r="W33" s="500">
        <f>'Bioenergetics (2)'!AQ35</f>
        <v>0</v>
      </c>
      <c r="X33" s="500">
        <f>'Bioenergetics (2)'!AR35</f>
        <v>0</v>
      </c>
      <c r="Y33" s="500">
        <f>'Bioenergetics (2)'!AS35</f>
        <v>0</v>
      </c>
      <c r="Z33" s="500">
        <f>'Bioenergetics (2)'!AT35</f>
        <v>0</v>
      </c>
      <c r="AA33" s="500">
        <f>'Bioenergetics (2)'!AU35</f>
        <v>0</v>
      </c>
      <c r="AB33" s="500">
        <f>'Bioenergetics (2)'!AV35</f>
        <v>0</v>
      </c>
      <c r="AC33" s="500">
        <f>'Bioenergetics (2)'!AW35</f>
        <v>0</v>
      </c>
      <c r="AD33" s="500">
        <f>'Bioenergetics (2)'!AX35</f>
        <v>0</v>
      </c>
      <c r="AE33" s="500">
        <f>'Bioenergetics (2)'!AY35</f>
        <v>0</v>
      </c>
      <c r="AF33" s="500">
        <f>'Bioenergetics (2)'!AZ35</f>
        <v>0</v>
      </c>
      <c r="AG33" s="500">
        <f>'Bioenergetics (2)'!BA35</f>
        <v>0</v>
      </c>
      <c r="AH33" s="500">
        <f>'Bioenergetics (2)'!BB35</f>
        <v>0</v>
      </c>
      <c r="AI33" s="500">
        <f>'Bioenergetics (2)'!BC35</f>
        <v>0</v>
      </c>
      <c r="AJ33" s="500">
        <f>'Bioenergetics (2)'!BD35</f>
        <v>0</v>
      </c>
      <c r="AK33" s="500">
        <f>'Bioenergetics (2)'!BE35</f>
        <v>0</v>
      </c>
      <c r="AL33" s="500">
        <f>'Bioenergetics (2)'!BF35</f>
        <v>0</v>
      </c>
      <c r="AM33" s="500">
        <f>'Bioenergetics (2)'!BG35</f>
        <v>0</v>
      </c>
      <c r="AN33" s="500">
        <f>'Bioenergetics (2)'!BH35</f>
        <v>0</v>
      </c>
      <c r="AO33" s="500">
        <f>'Bioenergetics (2)'!BI35</f>
        <v>0</v>
      </c>
      <c r="AP33" s="500">
        <f>'Bioenergetics (2)'!BJ35</f>
        <v>0</v>
      </c>
      <c r="AQ33" s="500">
        <f>'Bioenergetics (2)'!BK35</f>
        <v>0</v>
      </c>
      <c r="AR33" s="500">
        <f>'Bioenergetics (2)'!BL35</f>
        <v>0</v>
      </c>
      <c r="AS33" s="500">
        <f>'Bioenergetics (2)'!BM35</f>
        <v>0</v>
      </c>
      <c r="AT33" s="500">
        <f>'Bioenergetics (2)'!BN35</f>
        <v>0</v>
      </c>
      <c r="AU33" s="500">
        <f>'Bioenergetics (2)'!BO35</f>
        <v>0</v>
      </c>
      <c r="AV33" s="500">
        <f>'Bioenergetics (2)'!BP35</f>
        <v>0</v>
      </c>
      <c r="AW33" s="500">
        <f>'Bioenergetics (2)'!BQ35</f>
        <v>0</v>
      </c>
      <c r="AX33" s="500">
        <f>'Bioenergetics (2)'!BR35</f>
        <v>0</v>
      </c>
      <c r="AY33" s="500">
        <f>'Bioenergetics (2)'!BS35</f>
        <v>0</v>
      </c>
      <c r="AZ33" s="500">
        <f>'Bioenergetics (2)'!BT35</f>
        <v>0</v>
      </c>
      <c r="BA33" s="500">
        <f>'Bioenergetics (2)'!BU35</f>
        <v>0</v>
      </c>
      <c r="BB33" s="500">
        <f>'Bioenergetics (2)'!BV35</f>
        <v>0</v>
      </c>
      <c r="BC33" s="500">
        <f>'Bioenergetics (2)'!BW35</f>
        <v>0</v>
      </c>
      <c r="BD33" s="500">
        <f>'Bioenergetics (2)'!BX35</f>
        <v>0</v>
      </c>
      <c r="BE33" s="500">
        <f>'Bioenergetics (2)'!BY35</f>
        <v>0</v>
      </c>
      <c r="BF33" s="500">
        <f>'Bioenergetics (2)'!BZ35</f>
        <v>0</v>
      </c>
      <c r="BG33" s="500">
        <f>'Bioenergetics (2)'!CA35</f>
        <v>0</v>
      </c>
      <c r="BH33" s="500">
        <f>'Bioenergetics (2)'!CB35</f>
        <v>0</v>
      </c>
      <c r="BI33" s="500">
        <f>'Bioenergetics (2)'!CC35</f>
        <v>0</v>
      </c>
      <c r="BJ33" s="500">
        <f>'Bioenergetics (2)'!CD35</f>
        <v>0</v>
      </c>
      <c r="BK33" s="500">
        <f>'Bioenergetics (2)'!CE35</f>
        <v>0</v>
      </c>
      <c r="BL33" s="500">
        <f>'Bioenergetics (2)'!CF35</f>
        <v>0</v>
      </c>
      <c r="BM33" s="500">
        <f>'Bioenergetics (2)'!CG35</f>
        <v>1</v>
      </c>
      <c r="BN33" s="500">
        <f>'Bioenergetics (2)'!CH35</f>
        <v>1</v>
      </c>
      <c r="BO33" s="500">
        <f>'Bioenergetics (2)'!CI35</f>
        <v>1</v>
      </c>
      <c r="BP33" s="500">
        <f>'Bioenergetics (2)'!CJ35</f>
        <v>1</v>
      </c>
      <c r="BQ33" s="500">
        <f>'Bioenergetics (2)'!CK35</f>
        <v>1</v>
      </c>
      <c r="BR33" s="500">
        <f>'Bioenergetics (2)'!CL35</f>
        <v>1</v>
      </c>
      <c r="BS33" s="500">
        <f>'Bioenergetics (2)'!CM35</f>
        <v>1</v>
      </c>
      <c r="BT33" s="500">
        <f>'Bioenergetics (2)'!CN35</f>
        <v>1</v>
      </c>
      <c r="BU33" s="500">
        <f>'Bioenergetics (2)'!CO35</f>
        <v>1</v>
      </c>
      <c r="BV33" s="500">
        <f>'Bioenergetics (2)'!CP35</f>
        <v>0</v>
      </c>
      <c r="BW33" s="500">
        <f>'Bioenergetics (2)'!CQ35</f>
        <v>0</v>
      </c>
      <c r="BX33" s="500">
        <f>'Bioenergetics (2)'!CR35</f>
        <v>0</v>
      </c>
      <c r="BY33" s="500">
        <f>'Bioenergetics (2)'!CS35</f>
        <v>0</v>
      </c>
      <c r="BZ33" s="500">
        <f>'Bioenergetics (2)'!CT35</f>
        <v>0</v>
      </c>
      <c r="CA33" s="500">
        <f>'Bioenergetics (2)'!CU35</f>
        <v>0</v>
      </c>
      <c r="CB33" s="500">
        <f>'Bioenergetics (2)'!CV35</f>
        <v>0</v>
      </c>
      <c r="CC33" s="500">
        <f>'Bioenergetics (2)'!CW35</f>
        <v>0</v>
      </c>
      <c r="CD33" s="500">
        <f>'Bioenergetics (2)'!CX35</f>
        <v>0</v>
      </c>
      <c r="CE33" s="500">
        <f>'Bioenergetics (2)'!CY35</f>
        <v>0</v>
      </c>
      <c r="CF33" s="500">
        <f>'Bioenergetics (2)'!CZ35</f>
        <v>0</v>
      </c>
      <c r="CG33" s="500">
        <f>'Bioenergetics (2)'!DA35</f>
        <v>0</v>
      </c>
      <c r="CH33" s="500">
        <f>'Bioenergetics (2)'!DB35</f>
        <v>0</v>
      </c>
      <c r="CI33" s="500">
        <f>'Bioenergetics (2)'!DC35</f>
        <v>0</v>
      </c>
      <c r="CJ33" s="500">
        <f>'Bioenergetics (2)'!DD35</f>
        <v>0</v>
      </c>
      <c r="CK33" s="500">
        <f>'Bioenergetics (2)'!DE35</f>
        <v>0</v>
      </c>
      <c r="CL33" s="500">
        <f>'Bioenergetics (2)'!DF35</f>
        <v>0</v>
      </c>
      <c r="CM33" s="500">
        <f>'Bioenergetics (2)'!DG35</f>
        <v>0</v>
      </c>
      <c r="CN33" s="500">
        <f>'Bioenergetics (2)'!DH35</f>
        <v>0</v>
      </c>
      <c r="CO33" s="500">
        <f>'Bioenergetics (2)'!DI35</f>
        <v>0</v>
      </c>
      <c r="CP33" s="500">
        <f>'Bioenergetics (2)'!DJ35</f>
        <v>0</v>
      </c>
      <c r="CQ33" s="500">
        <f>'Bioenergetics (2)'!DK35</f>
        <v>0</v>
      </c>
      <c r="CR33" s="500">
        <f>'Bioenergetics (2)'!DL35</f>
        <v>0</v>
      </c>
      <c r="CS33" s="500">
        <f>'Bioenergetics (2)'!DM35</f>
        <v>0</v>
      </c>
      <c r="CT33" s="500">
        <f>'Bioenergetics (2)'!DN35</f>
        <v>0</v>
      </c>
      <c r="CU33" s="500">
        <f>'Bioenergetics (2)'!DO35</f>
        <v>0</v>
      </c>
      <c r="CV33" s="500">
        <f>'Bioenergetics (2)'!DP35</f>
        <v>0</v>
      </c>
      <c r="CW33" s="500">
        <f>'Bioenergetics (2)'!DQ35</f>
        <v>0</v>
      </c>
      <c r="CX33" s="500">
        <f>'Bioenergetics (2)'!DR35</f>
        <v>0</v>
      </c>
      <c r="CY33" s="500">
        <f>'Bioenergetics (2)'!DS35</f>
        <v>0</v>
      </c>
      <c r="CZ33" s="500">
        <f>'Bioenergetics (2)'!DT35</f>
        <v>0</v>
      </c>
      <c r="DA33" s="500">
        <f>'Bioenergetics (2)'!DU35</f>
        <v>0</v>
      </c>
      <c r="DB33" s="500">
        <f>'Bioenergetics (2)'!DV35</f>
        <v>0</v>
      </c>
      <c r="DC33" s="500">
        <f>'Bioenergetics (2)'!DW35</f>
        <v>0</v>
      </c>
      <c r="DD33" s="500">
        <f>'Bioenergetics (2)'!DX35</f>
        <v>0</v>
      </c>
      <c r="DE33" s="500">
        <f>'Bioenergetics (2)'!DY35</f>
        <v>0</v>
      </c>
      <c r="DF33" s="500">
        <f>'Bioenergetics (2)'!DZ35</f>
        <v>0</v>
      </c>
      <c r="DG33" s="500">
        <f>'Bioenergetics (2)'!EA35</f>
        <v>0</v>
      </c>
      <c r="DH33" s="500">
        <f>'Bioenergetics (2)'!EB35</f>
        <v>0</v>
      </c>
      <c r="DI33" s="500">
        <f>'Bioenergetics (2)'!EC35</f>
        <v>0</v>
      </c>
      <c r="DJ33" s="500">
        <f>'Bioenergetics (2)'!ED35</f>
        <v>0</v>
      </c>
      <c r="DK33" s="500">
        <f>'Bioenergetics (2)'!EE35</f>
        <v>0</v>
      </c>
      <c r="DL33" s="500">
        <f>'Bioenergetics (2)'!EF35</f>
        <v>0</v>
      </c>
      <c r="DM33" s="500">
        <f>'Bioenergetics (2)'!EG35</f>
        <v>0</v>
      </c>
      <c r="DN33" s="500">
        <f>'Bioenergetics (2)'!EH35</f>
        <v>0</v>
      </c>
      <c r="DO33" s="500">
        <f>'Bioenergetics (2)'!EI35</f>
        <v>0</v>
      </c>
      <c r="DP33" s="500">
        <f>'Bioenergetics (2)'!EJ35</f>
        <v>0</v>
      </c>
      <c r="DQ33" s="500">
        <f>'Bioenergetics (2)'!EK35</f>
        <v>0</v>
      </c>
      <c r="DR33" s="500">
        <f>'Bioenergetics (2)'!EL35</f>
        <v>0</v>
      </c>
      <c r="DS33" s="500">
        <f>'Bioenergetics (2)'!EM35</f>
        <v>0</v>
      </c>
      <c r="DT33" s="500">
        <f>'Bioenergetics (2)'!EQ35</f>
        <v>0</v>
      </c>
      <c r="DU33" s="500">
        <f>'Bioenergetics (2)'!ER35</f>
        <v>0</v>
      </c>
      <c r="DV33" s="500">
        <f>'Bioenergetics (2)'!ES35</f>
        <v>0</v>
      </c>
      <c r="DW33" s="500">
        <f>'Bioenergetics (2)'!ET35</f>
        <v>0</v>
      </c>
      <c r="DX33" s="500">
        <f>'Bioenergetics (2)'!EU35</f>
        <v>0</v>
      </c>
      <c r="DY33" s="500">
        <f>'Bioenergetics (2)'!EV35</f>
        <v>0</v>
      </c>
      <c r="DZ33" s="500">
        <f>'Bioenergetics (2)'!EW35</f>
        <v>0</v>
      </c>
      <c r="EA33" s="500">
        <f>'Bioenergetics (2)'!EX35</f>
        <v>0</v>
      </c>
      <c r="EB33" s="500">
        <f>'Bioenergetics (2)'!EY35</f>
        <v>0</v>
      </c>
      <c r="EC33" s="500">
        <f>'Bioenergetics (2)'!EZ35</f>
        <v>0</v>
      </c>
      <c r="ED33" s="500">
        <f>'Bioenergetics (2)'!FA35</f>
        <v>0</v>
      </c>
      <c r="EE33" s="500">
        <f>'Bioenergetics (2)'!FB35</f>
        <v>0</v>
      </c>
      <c r="EF33" s="500">
        <f>'Bioenergetics (2)'!FC35</f>
        <v>0</v>
      </c>
      <c r="EG33" s="500">
        <f>'Bioenergetics (2)'!FD35</f>
        <v>0</v>
      </c>
      <c r="EH33" s="500">
        <f>'Bioenergetics (2)'!FE35</f>
        <v>0</v>
      </c>
      <c r="EI33" s="500">
        <f>'Bioenergetics (2)'!FF35</f>
        <v>0</v>
      </c>
      <c r="EJ33" s="500">
        <f>'Bioenergetics (2)'!FG35</f>
        <v>0</v>
      </c>
      <c r="EK33" s="500">
        <f>'Bioenergetics (2)'!FH35</f>
        <v>0</v>
      </c>
      <c r="EL33" s="500">
        <f>'Bioenergetics (2)'!FI35</f>
        <v>0</v>
      </c>
      <c r="EM33" s="500">
        <f>'Bioenergetics (2)'!FJ35</f>
        <v>0</v>
      </c>
      <c r="EN33" s="500">
        <f>'Bioenergetics (2)'!FK35</f>
        <v>0</v>
      </c>
      <c r="EO33" s="500">
        <f>'Bioenergetics (2)'!FL35</f>
        <v>0</v>
      </c>
      <c r="EP33" s="500">
        <f>'Bioenergetics (2)'!FM35</f>
        <v>0</v>
      </c>
      <c r="EQ33" s="500">
        <f>'Bioenergetics (2)'!FN35</f>
        <v>0</v>
      </c>
      <c r="ER33" s="500">
        <f>'Bioenergetics (2)'!FO35</f>
        <v>0</v>
      </c>
      <c r="ES33" s="500">
        <f>'Bioenergetics (2)'!FP35</f>
        <v>0</v>
      </c>
      <c r="ET33" s="500">
        <f>'Bioenergetics (2)'!FQ35</f>
        <v>0</v>
      </c>
      <c r="EU33" s="500">
        <f>'Bioenergetics (2)'!FR35</f>
        <v>0</v>
      </c>
      <c r="EV33" s="500">
        <f>'Bioenergetics (2)'!FS35</f>
        <v>0</v>
      </c>
      <c r="EW33" s="500">
        <f>'Bioenergetics (2)'!FT35</f>
        <v>0</v>
      </c>
      <c r="EX33" s="500">
        <f>'Bioenergetics (2)'!FU35</f>
        <v>0</v>
      </c>
      <c r="EY33" s="500">
        <f>'Bioenergetics (2)'!FV35</f>
        <v>-1</v>
      </c>
      <c r="EZ33" s="500">
        <f>'Bioenergetics (2)'!FW35</f>
        <v>0</v>
      </c>
      <c r="FA33" s="500">
        <f>'Bioenergetics (2)'!FX35</f>
        <v>0</v>
      </c>
      <c r="FB33" s="500">
        <f>'Bioenergetics (2)'!FY35</f>
        <v>0</v>
      </c>
      <c r="FC33" s="500">
        <f>'Bioenergetics (2)'!FZ35</f>
        <v>0</v>
      </c>
      <c r="FD33" s="500">
        <f>'Bioenergetics (2)'!GA35</f>
        <v>0</v>
      </c>
      <c r="FE33" s="500">
        <f>'Bioenergetics (2)'!GB35</f>
        <v>0</v>
      </c>
      <c r="FF33" s="500">
        <f>'Bioenergetics (2)'!GC35</f>
        <v>0</v>
      </c>
    </row>
    <row r="34" spans="1:162" x14ac:dyDescent="0.35">
      <c r="A34" s="144" t="str">
        <f>'Bioenergetics (2)'!A36</f>
        <v>Ci_CH4S</v>
      </c>
      <c r="B34" s="500">
        <f>'Bioenergetics (2)'!V36</f>
        <v>0</v>
      </c>
      <c r="C34" s="500">
        <f>'Bioenergetics (2)'!W36</f>
        <v>0</v>
      </c>
      <c r="D34" s="500">
        <f>'Bioenergetics (2)'!X36</f>
        <v>0</v>
      </c>
      <c r="E34" s="500">
        <f>'Bioenergetics (2)'!Y36</f>
        <v>0</v>
      </c>
      <c r="F34" s="500">
        <f>'Bioenergetics (2)'!Z36</f>
        <v>0</v>
      </c>
      <c r="G34" s="500">
        <f>'Bioenergetics (2)'!AA36</f>
        <v>0</v>
      </c>
      <c r="H34" s="500">
        <f>'Bioenergetics (2)'!AB36</f>
        <v>0</v>
      </c>
      <c r="I34" s="500">
        <f>'Bioenergetics (2)'!AC36</f>
        <v>0</v>
      </c>
      <c r="J34" s="500">
        <f>'Bioenergetics (2)'!AD36</f>
        <v>0</v>
      </c>
      <c r="K34" s="500">
        <f>'Bioenergetics (2)'!AE36</f>
        <v>0</v>
      </c>
      <c r="L34" s="500">
        <f>'Bioenergetics (2)'!AF36</f>
        <v>0</v>
      </c>
      <c r="M34" s="500">
        <f>'Bioenergetics (2)'!AG36</f>
        <v>0</v>
      </c>
      <c r="N34" s="500">
        <f>'Bioenergetics (2)'!AH36</f>
        <v>0</v>
      </c>
      <c r="O34" s="500">
        <f>'Bioenergetics (2)'!AI36</f>
        <v>0</v>
      </c>
      <c r="P34" s="500">
        <f>'Bioenergetics (2)'!AJ36</f>
        <v>0</v>
      </c>
      <c r="Q34" s="500">
        <f>'Bioenergetics (2)'!AK36</f>
        <v>0</v>
      </c>
      <c r="R34" s="500">
        <f>'Bioenergetics (2)'!AL36</f>
        <v>0</v>
      </c>
      <c r="S34" s="500">
        <f>'Bioenergetics (2)'!AM36</f>
        <v>0</v>
      </c>
      <c r="T34" s="500">
        <f>'Bioenergetics (2)'!AN36</f>
        <v>0</v>
      </c>
      <c r="U34" s="500">
        <f>'Bioenergetics (2)'!AO36</f>
        <v>0</v>
      </c>
      <c r="V34" s="500">
        <f>'Bioenergetics (2)'!AP36</f>
        <v>0</v>
      </c>
      <c r="W34" s="500">
        <f>'Bioenergetics (2)'!AQ36</f>
        <v>0</v>
      </c>
      <c r="X34" s="500">
        <f>'Bioenergetics (2)'!AR36</f>
        <v>0</v>
      </c>
      <c r="Y34" s="500">
        <f>'Bioenergetics (2)'!AS36</f>
        <v>0</v>
      </c>
      <c r="Z34" s="500">
        <f>'Bioenergetics (2)'!AT36</f>
        <v>0</v>
      </c>
      <c r="AA34" s="500">
        <f>'Bioenergetics (2)'!AU36</f>
        <v>0</v>
      </c>
      <c r="AB34" s="500">
        <f>'Bioenergetics (2)'!AV36</f>
        <v>0</v>
      </c>
      <c r="AC34" s="500">
        <f>'Bioenergetics (2)'!AW36</f>
        <v>0</v>
      </c>
      <c r="AD34" s="500">
        <f>'Bioenergetics (2)'!AX36</f>
        <v>0</v>
      </c>
      <c r="AE34" s="500">
        <f>'Bioenergetics (2)'!AY36</f>
        <v>0</v>
      </c>
      <c r="AF34" s="500">
        <f>'Bioenergetics (2)'!AZ36</f>
        <v>0</v>
      </c>
      <c r="AG34" s="500">
        <f>'Bioenergetics (2)'!BA36</f>
        <v>0</v>
      </c>
      <c r="AH34" s="500">
        <f>'Bioenergetics (2)'!BB36</f>
        <v>0</v>
      </c>
      <c r="AI34" s="500">
        <f>'Bioenergetics (2)'!BC36</f>
        <v>0</v>
      </c>
      <c r="AJ34" s="500">
        <f>'Bioenergetics (2)'!BD36</f>
        <v>0</v>
      </c>
      <c r="AK34" s="500">
        <f>'Bioenergetics (2)'!BE36</f>
        <v>0</v>
      </c>
      <c r="AL34" s="500">
        <f>'Bioenergetics (2)'!BF36</f>
        <v>0</v>
      </c>
      <c r="AM34" s="500">
        <f>'Bioenergetics (2)'!BG36</f>
        <v>0</v>
      </c>
      <c r="AN34" s="500">
        <f>'Bioenergetics (2)'!BH36</f>
        <v>0</v>
      </c>
      <c r="AO34" s="500">
        <f>'Bioenergetics (2)'!BI36</f>
        <v>0</v>
      </c>
      <c r="AP34" s="500">
        <f>'Bioenergetics (2)'!BJ36</f>
        <v>0</v>
      </c>
      <c r="AQ34" s="500">
        <f>'Bioenergetics (2)'!BK36</f>
        <v>0</v>
      </c>
      <c r="AR34" s="500">
        <f>'Bioenergetics (2)'!BL36</f>
        <v>0</v>
      </c>
      <c r="AS34" s="500">
        <f>'Bioenergetics (2)'!BM36</f>
        <v>0</v>
      </c>
      <c r="AT34" s="500">
        <f>'Bioenergetics (2)'!BN36</f>
        <v>0</v>
      </c>
      <c r="AU34" s="500">
        <f>'Bioenergetics (2)'!BO36</f>
        <v>0</v>
      </c>
      <c r="AV34" s="500">
        <f>'Bioenergetics (2)'!BP36</f>
        <v>0</v>
      </c>
      <c r="AW34" s="500">
        <f>'Bioenergetics (2)'!BQ36</f>
        <v>0</v>
      </c>
      <c r="AX34" s="500">
        <f>'Bioenergetics (2)'!BR36</f>
        <v>0</v>
      </c>
      <c r="AY34" s="500">
        <f>'Bioenergetics (2)'!BS36</f>
        <v>0</v>
      </c>
      <c r="AZ34" s="500">
        <f>'Bioenergetics (2)'!BT36</f>
        <v>0</v>
      </c>
      <c r="BA34" s="500">
        <f>'Bioenergetics (2)'!BU36</f>
        <v>0</v>
      </c>
      <c r="BB34" s="500">
        <f>'Bioenergetics (2)'!BV36</f>
        <v>0</v>
      </c>
      <c r="BC34" s="500">
        <f>'Bioenergetics (2)'!BW36</f>
        <v>0</v>
      </c>
      <c r="BD34" s="500">
        <f>'Bioenergetics (2)'!BX36</f>
        <v>0</v>
      </c>
      <c r="BE34" s="500">
        <f>'Bioenergetics (2)'!BY36</f>
        <v>0</v>
      </c>
      <c r="BF34" s="500">
        <f>'Bioenergetics (2)'!BZ36</f>
        <v>0</v>
      </c>
      <c r="BG34" s="500">
        <f>'Bioenergetics (2)'!CA36</f>
        <v>0</v>
      </c>
      <c r="BH34" s="500">
        <f>'Bioenergetics (2)'!CB36</f>
        <v>0</v>
      </c>
      <c r="BI34" s="500">
        <f>'Bioenergetics (2)'!CC36</f>
        <v>0</v>
      </c>
      <c r="BJ34" s="500">
        <f>'Bioenergetics (2)'!CD36</f>
        <v>0</v>
      </c>
      <c r="BK34" s="500">
        <f>'Bioenergetics (2)'!CE36</f>
        <v>0</v>
      </c>
      <c r="BL34" s="500">
        <f>'Bioenergetics (2)'!CF36</f>
        <v>0</v>
      </c>
      <c r="BM34" s="500">
        <f>'Bioenergetics (2)'!CG36</f>
        <v>0</v>
      </c>
      <c r="BN34" s="500">
        <f>'Bioenergetics (2)'!CH36</f>
        <v>0</v>
      </c>
      <c r="BO34" s="500">
        <f>'Bioenergetics (2)'!CI36</f>
        <v>0</v>
      </c>
      <c r="BP34" s="500">
        <f>'Bioenergetics (2)'!CJ36</f>
        <v>0</v>
      </c>
      <c r="BQ34" s="500">
        <f>'Bioenergetics (2)'!CK36</f>
        <v>0</v>
      </c>
      <c r="BR34" s="500">
        <f>'Bioenergetics (2)'!CL36</f>
        <v>0</v>
      </c>
      <c r="BS34" s="500">
        <f>'Bioenergetics (2)'!CM36</f>
        <v>0</v>
      </c>
      <c r="BT34" s="500">
        <f>'Bioenergetics (2)'!CN36</f>
        <v>0</v>
      </c>
      <c r="BU34" s="500">
        <f>'Bioenergetics (2)'!CO36</f>
        <v>0</v>
      </c>
      <c r="BV34" s="500">
        <f>'Bioenergetics (2)'!CP36</f>
        <v>0</v>
      </c>
      <c r="BW34" s="500">
        <f>'Bioenergetics (2)'!CQ36</f>
        <v>0</v>
      </c>
      <c r="BX34" s="500">
        <f>'Bioenergetics (2)'!CR36</f>
        <v>0</v>
      </c>
      <c r="BY34" s="500">
        <f>'Bioenergetics (2)'!CS36</f>
        <v>0</v>
      </c>
      <c r="BZ34" s="500">
        <f>'Bioenergetics (2)'!CT36</f>
        <v>0</v>
      </c>
      <c r="CA34" s="500">
        <f>'Bioenergetics (2)'!CU36</f>
        <v>0</v>
      </c>
      <c r="CB34" s="500">
        <f>'Bioenergetics (2)'!CV36</f>
        <v>0</v>
      </c>
      <c r="CC34" s="500">
        <f>'Bioenergetics (2)'!CW36</f>
        <v>0</v>
      </c>
      <c r="CD34" s="500">
        <f>'Bioenergetics (2)'!CX36</f>
        <v>0</v>
      </c>
      <c r="CE34" s="500">
        <f>'Bioenergetics (2)'!CY36</f>
        <v>0</v>
      </c>
      <c r="CF34" s="500">
        <f>'Bioenergetics (2)'!CZ36</f>
        <v>0</v>
      </c>
      <c r="CG34" s="500">
        <f>'Bioenergetics (2)'!DA36</f>
        <v>0</v>
      </c>
      <c r="CH34" s="500">
        <f>'Bioenergetics (2)'!DB36</f>
        <v>0</v>
      </c>
      <c r="CI34" s="500">
        <f>'Bioenergetics (2)'!DC36</f>
        <v>0</v>
      </c>
      <c r="CJ34" s="500">
        <f>'Bioenergetics (2)'!DD36</f>
        <v>0</v>
      </c>
      <c r="CK34" s="500">
        <f>'Bioenergetics (2)'!DE36</f>
        <v>0</v>
      </c>
      <c r="CL34" s="500">
        <f>'Bioenergetics (2)'!DF36</f>
        <v>0</v>
      </c>
      <c r="CM34" s="500">
        <f>'Bioenergetics (2)'!DG36</f>
        <v>0</v>
      </c>
      <c r="CN34" s="500">
        <f>'Bioenergetics (2)'!DH36</f>
        <v>1</v>
      </c>
      <c r="CO34" s="500">
        <f>'Bioenergetics (2)'!DI36</f>
        <v>1</v>
      </c>
      <c r="CP34" s="500">
        <f>'Bioenergetics (2)'!DJ36</f>
        <v>1</v>
      </c>
      <c r="CQ34" s="500">
        <f>'Bioenergetics (2)'!DK36</f>
        <v>1</v>
      </c>
      <c r="CR34" s="500">
        <f>'Bioenergetics (2)'!DL36</f>
        <v>0</v>
      </c>
      <c r="CS34" s="500">
        <f>'Bioenergetics (2)'!DM36</f>
        <v>0</v>
      </c>
      <c r="CT34" s="500">
        <f>'Bioenergetics (2)'!DN36</f>
        <v>0</v>
      </c>
      <c r="CU34" s="500">
        <f>'Bioenergetics (2)'!DO36</f>
        <v>0</v>
      </c>
      <c r="CV34" s="500">
        <f>'Bioenergetics (2)'!DP36</f>
        <v>0</v>
      </c>
      <c r="CW34" s="500">
        <f>'Bioenergetics (2)'!DQ36</f>
        <v>0</v>
      </c>
      <c r="CX34" s="500">
        <f>'Bioenergetics (2)'!DR36</f>
        <v>0</v>
      </c>
      <c r="CY34" s="500">
        <f>'Bioenergetics (2)'!DS36</f>
        <v>0</v>
      </c>
      <c r="CZ34" s="500">
        <f>'Bioenergetics (2)'!DT36</f>
        <v>0</v>
      </c>
      <c r="DA34" s="500">
        <f>'Bioenergetics (2)'!DU36</f>
        <v>0</v>
      </c>
      <c r="DB34" s="500">
        <f>'Bioenergetics (2)'!DV36</f>
        <v>0</v>
      </c>
      <c r="DC34" s="500">
        <f>'Bioenergetics (2)'!DW36</f>
        <v>0</v>
      </c>
      <c r="DD34" s="500">
        <f>'Bioenergetics (2)'!DX36</f>
        <v>0</v>
      </c>
      <c r="DE34" s="500">
        <f>'Bioenergetics (2)'!DY36</f>
        <v>0</v>
      </c>
      <c r="DF34" s="500">
        <f>'Bioenergetics (2)'!DZ36</f>
        <v>0</v>
      </c>
      <c r="DG34" s="500">
        <f>'Bioenergetics (2)'!EA36</f>
        <v>0</v>
      </c>
      <c r="DH34" s="500">
        <f>'Bioenergetics (2)'!EB36</f>
        <v>0</v>
      </c>
      <c r="DI34" s="500">
        <f>'Bioenergetics (2)'!EC36</f>
        <v>0</v>
      </c>
      <c r="DJ34" s="500">
        <f>'Bioenergetics (2)'!ED36</f>
        <v>0</v>
      </c>
      <c r="DK34" s="500">
        <f>'Bioenergetics (2)'!EE36</f>
        <v>0</v>
      </c>
      <c r="DL34" s="500">
        <f>'Bioenergetics (2)'!EF36</f>
        <v>0</v>
      </c>
      <c r="DM34" s="500">
        <f>'Bioenergetics (2)'!EG36</f>
        <v>0</v>
      </c>
      <c r="DN34" s="500">
        <f>'Bioenergetics (2)'!EH36</f>
        <v>0</v>
      </c>
      <c r="DO34" s="500">
        <f>'Bioenergetics (2)'!EI36</f>
        <v>0</v>
      </c>
      <c r="DP34" s="500">
        <f>'Bioenergetics (2)'!EJ36</f>
        <v>0</v>
      </c>
      <c r="DQ34" s="500">
        <f>'Bioenergetics (2)'!EK36</f>
        <v>0</v>
      </c>
      <c r="DR34" s="500">
        <f>'Bioenergetics (2)'!EL36</f>
        <v>0</v>
      </c>
      <c r="DS34" s="500">
        <f>'Bioenergetics (2)'!EM36</f>
        <v>0</v>
      </c>
      <c r="DT34" s="500">
        <f>'Bioenergetics (2)'!EQ36</f>
        <v>0</v>
      </c>
      <c r="DU34" s="500">
        <f>'Bioenergetics (2)'!ER36</f>
        <v>0</v>
      </c>
      <c r="DV34" s="500">
        <f>'Bioenergetics (2)'!ES36</f>
        <v>0</v>
      </c>
      <c r="DW34" s="500">
        <f>'Bioenergetics (2)'!ET36</f>
        <v>0</v>
      </c>
      <c r="DX34" s="500">
        <f>'Bioenergetics (2)'!EU36</f>
        <v>0</v>
      </c>
      <c r="DY34" s="500">
        <f>'Bioenergetics (2)'!EV36</f>
        <v>0</v>
      </c>
      <c r="DZ34" s="500">
        <f>'Bioenergetics (2)'!EW36</f>
        <v>0</v>
      </c>
      <c r="EA34" s="500">
        <f>'Bioenergetics (2)'!EX36</f>
        <v>0</v>
      </c>
      <c r="EB34" s="500">
        <f>'Bioenergetics (2)'!EY36</f>
        <v>0</v>
      </c>
      <c r="EC34" s="500">
        <f>'Bioenergetics (2)'!EZ36</f>
        <v>0</v>
      </c>
      <c r="ED34" s="500">
        <f>'Bioenergetics (2)'!FA36</f>
        <v>0</v>
      </c>
      <c r="EE34" s="500">
        <f>'Bioenergetics (2)'!FB36</f>
        <v>0</v>
      </c>
      <c r="EF34" s="500">
        <f>'Bioenergetics (2)'!FC36</f>
        <v>0</v>
      </c>
      <c r="EG34" s="500">
        <f>'Bioenergetics (2)'!FD36</f>
        <v>0</v>
      </c>
      <c r="EH34" s="500">
        <f>'Bioenergetics (2)'!FE36</f>
        <v>0</v>
      </c>
      <c r="EI34" s="500">
        <f>'Bioenergetics (2)'!FF36</f>
        <v>0</v>
      </c>
      <c r="EJ34" s="500">
        <f>'Bioenergetics (2)'!FG36</f>
        <v>0</v>
      </c>
      <c r="EK34" s="500">
        <f>'Bioenergetics (2)'!FH36</f>
        <v>0</v>
      </c>
      <c r="EL34" s="500">
        <f>'Bioenergetics (2)'!FI36</f>
        <v>0</v>
      </c>
      <c r="EM34" s="500">
        <f>'Bioenergetics (2)'!FJ36</f>
        <v>0</v>
      </c>
      <c r="EN34" s="500">
        <f>'Bioenergetics (2)'!FK36</f>
        <v>0</v>
      </c>
      <c r="EO34" s="500">
        <f>'Bioenergetics (2)'!FL36</f>
        <v>0</v>
      </c>
      <c r="EP34" s="500">
        <f>'Bioenergetics (2)'!FM36</f>
        <v>0</v>
      </c>
      <c r="EQ34" s="500">
        <f>'Bioenergetics (2)'!FN36</f>
        <v>0</v>
      </c>
      <c r="ER34" s="500">
        <f>'Bioenergetics (2)'!FO36</f>
        <v>0</v>
      </c>
      <c r="ES34" s="500">
        <f>'Bioenergetics (2)'!FP36</f>
        <v>0</v>
      </c>
      <c r="ET34" s="500">
        <f>'Bioenergetics (2)'!FQ36</f>
        <v>0</v>
      </c>
      <c r="EU34" s="500">
        <f>'Bioenergetics (2)'!FR36</f>
        <v>0</v>
      </c>
      <c r="EV34" s="500">
        <f>'Bioenergetics (2)'!FS36</f>
        <v>0</v>
      </c>
      <c r="EW34" s="500">
        <f>'Bioenergetics (2)'!FT36</f>
        <v>0</v>
      </c>
      <c r="EX34" s="500">
        <f>'Bioenergetics (2)'!FU36</f>
        <v>0</v>
      </c>
      <c r="EY34" s="500">
        <f>'Bioenergetics (2)'!FV36</f>
        <v>0</v>
      </c>
      <c r="EZ34" s="500">
        <f>'Bioenergetics (2)'!FW36</f>
        <v>-1</v>
      </c>
      <c r="FA34" s="500">
        <f>'Bioenergetics (2)'!FX36</f>
        <v>0</v>
      </c>
      <c r="FB34" s="500">
        <f>'Bioenergetics (2)'!FY36</f>
        <v>0</v>
      </c>
      <c r="FC34" s="500">
        <f>'Bioenergetics (2)'!FZ36</f>
        <v>0</v>
      </c>
      <c r="FD34" s="500">
        <f>'Bioenergetics (2)'!GA36</f>
        <v>0</v>
      </c>
      <c r="FE34" s="500">
        <f>'Bioenergetics (2)'!GB36</f>
        <v>0</v>
      </c>
      <c r="FF34" s="500">
        <f>'Bioenergetics (2)'!GC36</f>
        <v>0</v>
      </c>
    </row>
    <row r="35" spans="1:162" x14ac:dyDescent="0.35">
      <c r="A35" s="144" t="str">
        <f>'Bioenergetics (2)'!A37</f>
        <v>Ci_Dval</v>
      </c>
      <c r="B35" s="500">
        <f>'Bioenergetics (2)'!V37</f>
        <v>0</v>
      </c>
      <c r="C35" s="500">
        <f>'Bioenergetics (2)'!W37</f>
        <v>0</v>
      </c>
      <c r="D35" s="500">
        <f>'Bioenergetics (2)'!X37</f>
        <v>0</v>
      </c>
      <c r="E35" s="500">
        <f>'Bioenergetics (2)'!Y37</f>
        <v>0</v>
      </c>
      <c r="F35" s="500">
        <f>'Bioenergetics (2)'!Z37</f>
        <v>0</v>
      </c>
      <c r="G35" s="500">
        <f>'Bioenergetics (2)'!AA37</f>
        <v>0</v>
      </c>
      <c r="H35" s="500">
        <f>'Bioenergetics (2)'!AB37</f>
        <v>0</v>
      </c>
      <c r="I35" s="500">
        <f>'Bioenergetics (2)'!AC37</f>
        <v>0</v>
      </c>
      <c r="J35" s="500">
        <f>'Bioenergetics (2)'!AD37</f>
        <v>0</v>
      </c>
      <c r="K35" s="500">
        <f>'Bioenergetics (2)'!AE37</f>
        <v>0</v>
      </c>
      <c r="L35" s="500">
        <f>'Bioenergetics (2)'!AF37</f>
        <v>0</v>
      </c>
      <c r="M35" s="500">
        <f>'Bioenergetics (2)'!AG37</f>
        <v>0</v>
      </c>
      <c r="N35" s="500">
        <f>'Bioenergetics (2)'!AH37</f>
        <v>0</v>
      </c>
      <c r="O35" s="500">
        <f>'Bioenergetics (2)'!AI37</f>
        <v>0</v>
      </c>
      <c r="P35" s="500">
        <f>'Bioenergetics (2)'!AJ37</f>
        <v>0</v>
      </c>
      <c r="Q35" s="500">
        <f>'Bioenergetics (2)'!AK37</f>
        <v>0</v>
      </c>
      <c r="R35" s="500">
        <f>'Bioenergetics (2)'!AL37</f>
        <v>0</v>
      </c>
      <c r="S35" s="500">
        <f>'Bioenergetics (2)'!AM37</f>
        <v>0</v>
      </c>
      <c r="T35" s="500">
        <f>'Bioenergetics (2)'!AN37</f>
        <v>0</v>
      </c>
      <c r="U35" s="500">
        <f>'Bioenergetics (2)'!AO37</f>
        <v>0</v>
      </c>
      <c r="V35" s="500">
        <f>'Bioenergetics (2)'!AP37</f>
        <v>0</v>
      </c>
      <c r="W35" s="500">
        <f>'Bioenergetics (2)'!AQ37</f>
        <v>0</v>
      </c>
      <c r="X35" s="500">
        <f>'Bioenergetics (2)'!AR37</f>
        <v>0</v>
      </c>
      <c r="Y35" s="500">
        <f>'Bioenergetics (2)'!AS37</f>
        <v>0</v>
      </c>
      <c r="Z35" s="500">
        <f>'Bioenergetics (2)'!AT37</f>
        <v>0</v>
      </c>
      <c r="AA35" s="500">
        <f>'Bioenergetics (2)'!AU37</f>
        <v>0</v>
      </c>
      <c r="AB35" s="500">
        <f>'Bioenergetics (2)'!AV37</f>
        <v>0</v>
      </c>
      <c r="AC35" s="500">
        <f>'Bioenergetics (2)'!AW37</f>
        <v>0</v>
      </c>
      <c r="AD35" s="500">
        <f>'Bioenergetics (2)'!AX37</f>
        <v>0</v>
      </c>
      <c r="AE35" s="500">
        <f>'Bioenergetics (2)'!AY37</f>
        <v>0</v>
      </c>
      <c r="AF35" s="500">
        <f>'Bioenergetics (2)'!AZ37</f>
        <v>0</v>
      </c>
      <c r="AG35" s="500">
        <f>'Bioenergetics (2)'!BA37</f>
        <v>0</v>
      </c>
      <c r="AH35" s="500">
        <f>'Bioenergetics (2)'!BB37</f>
        <v>0</v>
      </c>
      <c r="AI35" s="500">
        <f>'Bioenergetics (2)'!BC37</f>
        <v>0</v>
      </c>
      <c r="AJ35" s="500">
        <f>'Bioenergetics (2)'!BD37</f>
        <v>0</v>
      </c>
      <c r="AK35" s="500">
        <f>'Bioenergetics (2)'!BE37</f>
        <v>0</v>
      </c>
      <c r="AL35" s="500">
        <f>'Bioenergetics (2)'!BF37</f>
        <v>0</v>
      </c>
      <c r="AM35" s="500">
        <f>'Bioenergetics (2)'!BG37</f>
        <v>0</v>
      </c>
      <c r="AN35" s="500">
        <f>'Bioenergetics (2)'!BH37</f>
        <v>0</v>
      </c>
      <c r="AO35" s="500">
        <f>'Bioenergetics (2)'!BI37</f>
        <v>0</v>
      </c>
      <c r="AP35" s="500">
        <f>'Bioenergetics (2)'!BJ37</f>
        <v>0</v>
      </c>
      <c r="AQ35" s="500">
        <f>'Bioenergetics (2)'!BK37</f>
        <v>0</v>
      </c>
      <c r="AR35" s="500">
        <f>'Bioenergetics (2)'!BL37</f>
        <v>0</v>
      </c>
      <c r="AS35" s="500">
        <f>'Bioenergetics (2)'!BM37</f>
        <v>0</v>
      </c>
      <c r="AT35" s="500">
        <f>'Bioenergetics (2)'!BN37</f>
        <v>0</v>
      </c>
      <c r="AU35" s="500">
        <f>'Bioenergetics (2)'!BO37</f>
        <v>0</v>
      </c>
      <c r="AV35" s="500">
        <f>'Bioenergetics (2)'!BP37</f>
        <v>0</v>
      </c>
      <c r="AW35" s="500">
        <f>'Bioenergetics (2)'!BQ37</f>
        <v>0</v>
      </c>
      <c r="AX35" s="500">
        <f>'Bioenergetics (2)'!BR37</f>
        <v>0</v>
      </c>
      <c r="AY35" s="500">
        <f>'Bioenergetics (2)'!BS37</f>
        <v>0</v>
      </c>
      <c r="AZ35" s="500">
        <f>'Bioenergetics (2)'!BT37</f>
        <v>0</v>
      </c>
      <c r="BA35" s="500">
        <f>'Bioenergetics (2)'!BU37</f>
        <v>0</v>
      </c>
      <c r="BB35" s="500">
        <f>'Bioenergetics (2)'!BV37</f>
        <v>0</v>
      </c>
      <c r="BC35" s="500">
        <f>'Bioenergetics (2)'!BW37</f>
        <v>0</v>
      </c>
      <c r="BD35" s="500">
        <f>'Bioenergetics (2)'!BX37</f>
        <v>0</v>
      </c>
      <c r="BE35" s="500">
        <f>'Bioenergetics (2)'!BY37</f>
        <v>0</v>
      </c>
      <c r="BF35" s="500">
        <f>'Bioenergetics (2)'!BZ37</f>
        <v>0</v>
      </c>
      <c r="BG35" s="500">
        <f>'Bioenergetics (2)'!CA37</f>
        <v>0</v>
      </c>
      <c r="BH35" s="500">
        <f>'Bioenergetics (2)'!CB37</f>
        <v>0</v>
      </c>
      <c r="BI35" s="500">
        <f>'Bioenergetics (2)'!CC37</f>
        <v>0</v>
      </c>
      <c r="BJ35" s="500">
        <f>'Bioenergetics (2)'!CD37</f>
        <v>0</v>
      </c>
      <c r="BK35" s="500">
        <f>'Bioenergetics (2)'!CE37</f>
        <v>0</v>
      </c>
      <c r="BL35" s="500">
        <f>'Bioenergetics (2)'!CF37</f>
        <v>0</v>
      </c>
      <c r="BM35" s="500">
        <f>'Bioenergetics (2)'!CG37</f>
        <v>0</v>
      </c>
      <c r="BN35" s="500">
        <f>'Bioenergetics (2)'!CH37</f>
        <v>0</v>
      </c>
      <c r="BO35" s="500">
        <f>'Bioenergetics (2)'!CI37</f>
        <v>0</v>
      </c>
      <c r="BP35" s="500">
        <f>'Bioenergetics (2)'!CJ37</f>
        <v>0</v>
      </c>
      <c r="BQ35" s="500">
        <f>'Bioenergetics (2)'!CK37</f>
        <v>0</v>
      </c>
      <c r="BR35" s="500">
        <f>'Bioenergetics (2)'!CL37</f>
        <v>0</v>
      </c>
      <c r="BS35" s="500">
        <f>'Bioenergetics (2)'!CM37</f>
        <v>0</v>
      </c>
      <c r="BT35" s="500">
        <f>'Bioenergetics (2)'!CN37</f>
        <v>0</v>
      </c>
      <c r="BU35" s="500">
        <f>'Bioenergetics (2)'!CO37</f>
        <v>0</v>
      </c>
      <c r="BV35" s="500">
        <f>'Bioenergetics (2)'!CP37</f>
        <v>0</v>
      </c>
      <c r="BW35" s="500">
        <f>'Bioenergetics (2)'!CQ37</f>
        <v>0</v>
      </c>
      <c r="BX35" s="500">
        <f>'Bioenergetics (2)'!CR37</f>
        <v>0</v>
      </c>
      <c r="BY35" s="500">
        <f>'Bioenergetics (2)'!CS37</f>
        <v>0</v>
      </c>
      <c r="BZ35" s="500">
        <f>'Bioenergetics (2)'!CT37</f>
        <v>0</v>
      </c>
      <c r="CA35" s="500">
        <f>'Bioenergetics (2)'!CU37</f>
        <v>0</v>
      </c>
      <c r="CB35" s="500">
        <f>'Bioenergetics (2)'!CV37</f>
        <v>0</v>
      </c>
      <c r="CC35" s="500">
        <f>'Bioenergetics (2)'!CW37</f>
        <v>0</v>
      </c>
      <c r="CD35" s="500">
        <f>'Bioenergetics (2)'!CX37</f>
        <v>0</v>
      </c>
      <c r="CE35" s="500">
        <f>'Bioenergetics (2)'!CY37</f>
        <v>0</v>
      </c>
      <c r="CF35" s="500">
        <f>'Bioenergetics (2)'!CZ37</f>
        <v>0</v>
      </c>
      <c r="CG35" s="500">
        <f>'Bioenergetics (2)'!DA37</f>
        <v>0</v>
      </c>
      <c r="CH35" s="500">
        <f>'Bioenergetics (2)'!DB37</f>
        <v>0</v>
      </c>
      <c r="CI35" s="500">
        <f>'Bioenergetics (2)'!DC37</f>
        <v>0</v>
      </c>
      <c r="CJ35" s="500">
        <f>'Bioenergetics (2)'!DD37</f>
        <v>0</v>
      </c>
      <c r="CK35" s="500">
        <f>'Bioenergetics (2)'!DE37</f>
        <v>0</v>
      </c>
      <c r="CL35" s="500">
        <f>'Bioenergetics (2)'!DF37</f>
        <v>0</v>
      </c>
      <c r="CM35" s="500">
        <f>'Bioenergetics (2)'!DG37</f>
        <v>0</v>
      </c>
      <c r="CN35" s="500">
        <f>'Bioenergetics (2)'!DH37</f>
        <v>0</v>
      </c>
      <c r="CO35" s="500">
        <f>'Bioenergetics (2)'!DI37</f>
        <v>0</v>
      </c>
      <c r="CP35" s="500">
        <f>'Bioenergetics (2)'!DJ37</f>
        <v>0</v>
      </c>
      <c r="CQ35" s="500">
        <f>'Bioenergetics (2)'!DK37</f>
        <v>0</v>
      </c>
      <c r="CR35" s="500">
        <f>'Bioenergetics (2)'!DL37</f>
        <v>0</v>
      </c>
      <c r="CS35" s="500">
        <f>'Bioenergetics (2)'!DM37</f>
        <v>0</v>
      </c>
      <c r="CT35" s="500">
        <f>'Bioenergetics (2)'!DN37</f>
        <v>0</v>
      </c>
      <c r="CU35" s="500">
        <f>'Bioenergetics (2)'!DO37</f>
        <v>0</v>
      </c>
      <c r="CV35" s="500">
        <f>'Bioenergetics (2)'!DP37</f>
        <v>0</v>
      </c>
      <c r="CW35" s="500">
        <f>'Bioenergetics (2)'!DQ37</f>
        <v>0</v>
      </c>
      <c r="CX35" s="500">
        <f>'Bioenergetics (2)'!DR37</f>
        <v>0</v>
      </c>
      <c r="CY35" s="500">
        <f>'Bioenergetics (2)'!DS37</f>
        <v>0</v>
      </c>
      <c r="CZ35" s="500">
        <f>'Bioenergetics (2)'!DT37</f>
        <v>0</v>
      </c>
      <c r="DA35" s="500">
        <f>'Bioenergetics (2)'!DU37</f>
        <v>0</v>
      </c>
      <c r="DB35" s="500">
        <f>'Bioenergetics (2)'!DV37</f>
        <v>0</v>
      </c>
      <c r="DC35" s="500">
        <f>'Bioenergetics (2)'!DW37</f>
        <v>0</v>
      </c>
      <c r="DD35" s="500">
        <f>'Bioenergetics (2)'!DX37</f>
        <v>0</v>
      </c>
      <c r="DE35" s="500">
        <f>'Bioenergetics (2)'!DY37</f>
        <v>0</v>
      </c>
      <c r="DF35" s="500">
        <f>'Bioenergetics (2)'!DZ37</f>
        <v>0</v>
      </c>
      <c r="DG35" s="500">
        <f>'Bioenergetics (2)'!EA37</f>
        <v>0</v>
      </c>
      <c r="DH35" s="500">
        <f>'Bioenergetics (2)'!EB37</f>
        <v>0</v>
      </c>
      <c r="DI35" s="500">
        <f>'Bioenergetics (2)'!EC37</f>
        <v>0</v>
      </c>
      <c r="DJ35" s="500">
        <f>'Bioenergetics (2)'!ED37</f>
        <v>0</v>
      </c>
      <c r="DK35" s="500">
        <f>'Bioenergetics (2)'!EE37</f>
        <v>0</v>
      </c>
      <c r="DL35" s="500">
        <f>'Bioenergetics (2)'!EF37</f>
        <v>0</v>
      </c>
      <c r="DM35" s="500">
        <f>'Bioenergetics (2)'!EG37</f>
        <v>0</v>
      </c>
      <c r="DN35" s="500">
        <f>'Bioenergetics (2)'!EH37</f>
        <v>0</v>
      </c>
      <c r="DO35" s="500">
        <f>'Bioenergetics (2)'!EI37</f>
        <v>0</v>
      </c>
      <c r="DP35" s="500">
        <f>'Bioenergetics (2)'!EJ37</f>
        <v>0</v>
      </c>
      <c r="DQ35" s="500">
        <f>'Bioenergetics (2)'!EK37</f>
        <v>0</v>
      </c>
      <c r="DR35" s="500">
        <f>'Bioenergetics (2)'!EL37</f>
        <v>0</v>
      </c>
      <c r="DS35" s="500">
        <f>'Bioenergetics (2)'!EM37</f>
        <v>0</v>
      </c>
      <c r="DT35" s="500">
        <f>'Bioenergetics (2)'!EQ37</f>
        <v>0</v>
      </c>
      <c r="DU35" s="500">
        <f>'Bioenergetics (2)'!ER37</f>
        <v>0</v>
      </c>
      <c r="DV35" s="500">
        <f>'Bioenergetics (2)'!ES37</f>
        <v>0</v>
      </c>
      <c r="DW35" s="500">
        <f>'Bioenergetics (2)'!ET37</f>
        <v>0</v>
      </c>
      <c r="DX35" s="500">
        <f>'Bioenergetics (2)'!EU37</f>
        <v>0</v>
      </c>
      <c r="DY35" s="500">
        <f>'Bioenergetics (2)'!EV37</f>
        <v>0</v>
      </c>
      <c r="DZ35" s="500">
        <f>'Bioenergetics (2)'!EW37</f>
        <v>0</v>
      </c>
      <c r="EA35" s="500">
        <f>'Bioenergetics (2)'!EX37</f>
        <v>0</v>
      </c>
      <c r="EB35" s="500">
        <f>'Bioenergetics (2)'!EY37</f>
        <v>0</v>
      </c>
      <c r="EC35" s="500">
        <f>'Bioenergetics (2)'!EZ37</f>
        <v>0</v>
      </c>
      <c r="ED35" s="500">
        <f>'Bioenergetics (2)'!FA37</f>
        <v>0</v>
      </c>
      <c r="EE35" s="500">
        <f>'Bioenergetics (2)'!FB37</f>
        <v>0</v>
      </c>
      <c r="EF35" s="500">
        <f>'Bioenergetics (2)'!FC37</f>
        <v>0</v>
      </c>
      <c r="EG35" s="500">
        <f>'Bioenergetics (2)'!FD37</f>
        <v>0</v>
      </c>
      <c r="EH35" s="500">
        <f>'Bioenergetics (2)'!FE37</f>
        <v>0</v>
      </c>
      <c r="EI35" s="500">
        <f>'Bioenergetics (2)'!FF37</f>
        <v>0</v>
      </c>
      <c r="EJ35" s="500">
        <f>'Bioenergetics (2)'!FG37</f>
        <v>0</v>
      </c>
      <c r="EK35" s="500">
        <f>'Bioenergetics (2)'!FH37</f>
        <v>0</v>
      </c>
      <c r="EL35" s="500">
        <f>'Bioenergetics (2)'!FI37</f>
        <v>0</v>
      </c>
      <c r="EM35" s="500">
        <f>'Bioenergetics (2)'!FJ37</f>
        <v>0</v>
      </c>
      <c r="EN35" s="500">
        <f>'Bioenergetics (2)'!FK37</f>
        <v>0</v>
      </c>
      <c r="EO35" s="500">
        <f>'Bioenergetics (2)'!FL37</f>
        <v>0</v>
      </c>
      <c r="EP35" s="500">
        <f>'Bioenergetics (2)'!FM37</f>
        <v>0</v>
      </c>
      <c r="EQ35" s="500">
        <f>'Bioenergetics (2)'!FN37</f>
        <v>0</v>
      </c>
      <c r="ER35" s="500">
        <f>'Bioenergetics (2)'!FO37</f>
        <v>0</v>
      </c>
      <c r="ES35" s="500">
        <f>'Bioenergetics (2)'!FP37</f>
        <v>0</v>
      </c>
      <c r="ET35" s="500">
        <f>'Bioenergetics (2)'!FQ37</f>
        <v>0</v>
      </c>
      <c r="EU35" s="500">
        <f>'Bioenergetics (2)'!FR37</f>
        <v>0</v>
      </c>
      <c r="EV35" s="500">
        <f>'Bioenergetics (2)'!FS37</f>
        <v>0</v>
      </c>
      <c r="EW35" s="500">
        <f>'Bioenergetics (2)'!FT37</f>
        <v>0</v>
      </c>
      <c r="EX35" s="500">
        <f>'Bioenergetics (2)'!FU37</f>
        <v>0</v>
      </c>
      <c r="EY35" s="500">
        <f>'Bioenergetics (2)'!FV37</f>
        <v>0</v>
      </c>
      <c r="EZ35" s="500">
        <f>'Bioenergetics (2)'!FW37</f>
        <v>0</v>
      </c>
      <c r="FA35" s="500">
        <f>'Bioenergetics (2)'!FX37</f>
        <v>-1</v>
      </c>
      <c r="FB35" s="500">
        <f>'Bioenergetics (2)'!FY37</f>
        <v>0</v>
      </c>
      <c r="FC35" s="500">
        <f>'Bioenergetics (2)'!FZ37</f>
        <v>0</v>
      </c>
      <c r="FD35" s="500">
        <f>'Bioenergetics (2)'!GA37</f>
        <v>0</v>
      </c>
      <c r="FE35" s="500">
        <f>'Bioenergetics (2)'!GB37</f>
        <v>0</v>
      </c>
      <c r="FF35" s="500">
        <f>'Bioenergetics (2)'!GC37</f>
        <v>0</v>
      </c>
    </row>
    <row r="36" spans="1:162" x14ac:dyDescent="0.35">
      <c r="A36" s="144" t="str">
        <f>'Bioenergetics (2)'!A38</f>
        <v>Ci_H2</v>
      </c>
      <c r="B36" s="500">
        <f>'Bioenergetics (2)'!V38</f>
        <v>0</v>
      </c>
      <c r="C36" s="500">
        <f>'Bioenergetics (2)'!W38</f>
        <v>0</v>
      </c>
      <c r="D36" s="500">
        <f>'Bioenergetics (2)'!X38</f>
        <v>0</v>
      </c>
      <c r="E36" s="500">
        <f>'Bioenergetics (2)'!Y38</f>
        <v>0</v>
      </c>
      <c r="F36" s="500">
        <f>'Bioenergetics (2)'!Z38</f>
        <v>0</v>
      </c>
      <c r="G36" s="500">
        <f>'Bioenergetics (2)'!AA38</f>
        <v>0</v>
      </c>
      <c r="H36" s="500">
        <f>'Bioenergetics (2)'!AB38</f>
        <v>0.5</v>
      </c>
      <c r="I36" s="500">
        <f>'Bioenergetics (2)'!AC38</f>
        <v>0</v>
      </c>
      <c r="J36" s="500">
        <f>'Bioenergetics (2)'!AD38</f>
        <v>0</v>
      </c>
      <c r="K36" s="500">
        <f>'Bioenergetics (2)'!AE38</f>
        <v>0</v>
      </c>
      <c r="L36" s="500">
        <f>'Bioenergetics (2)'!AF38</f>
        <v>0</v>
      </c>
      <c r="M36" s="500">
        <f>'Bioenergetics (2)'!AG38</f>
        <v>0</v>
      </c>
      <c r="N36" s="500">
        <f>'Bioenergetics (2)'!AH38</f>
        <v>1</v>
      </c>
      <c r="O36" s="500">
        <f>'Bioenergetics (2)'!AI38</f>
        <v>0.5</v>
      </c>
      <c r="P36" s="500">
        <f>'Bioenergetics (2)'!AJ38</f>
        <v>0</v>
      </c>
      <c r="Q36" s="500">
        <f>'Bioenergetics (2)'!AK38</f>
        <v>1.5</v>
      </c>
      <c r="R36" s="500">
        <f>'Bioenergetics (2)'!AL38</f>
        <v>1</v>
      </c>
      <c r="S36" s="500">
        <f>'Bioenergetics (2)'!AM38</f>
        <v>0</v>
      </c>
      <c r="T36" s="500">
        <f>'Bioenergetics (2)'!AN38</f>
        <v>1</v>
      </c>
      <c r="U36" s="500">
        <f>'Bioenergetics (2)'!AO38</f>
        <v>0</v>
      </c>
      <c r="V36" s="500">
        <f>'Bioenergetics (2)'!AP38</f>
        <v>0</v>
      </c>
      <c r="W36" s="500">
        <f>'Bioenergetics (2)'!AQ38</f>
        <v>0</v>
      </c>
      <c r="X36" s="500">
        <f>'Bioenergetics (2)'!AR38</f>
        <v>0</v>
      </c>
      <c r="Y36" s="500">
        <f>'Bioenergetics (2)'!AS38</f>
        <v>0</v>
      </c>
      <c r="Z36" s="500">
        <f>'Bioenergetics (2)'!AT38</f>
        <v>1</v>
      </c>
      <c r="AA36" s="500">
        <f>'Bioenergetics (2)'!AU38</f>
        <v>0.5</v>
      </c>
      <c r="AB36" s="500">
        <f>'Bioenergetics (2)'!AV38</f>
        <v>0</v>
      </c>
      <c r="AC36" s="500">
        <f>'Bioenergetics (2)'!AW38</f>
        <v>1.5</v>
      </c>
      <c r="AD36" s="500">
        <f>'Bioenergetics (2)'!AX38</f>
        <v>1</v>
      </c>
      <c r="AE36" s="500">
        <f>'Bioenergetics (2)'!AY38</f>
        <v>0</v>
      </c>
      <c r="AF36" s="500">
        <f>'Bioenergetics (2)'!AZ38</f>
        <v>1</v>
      </c>
      <c r="AG36" s="500">
        <f>'Bioenergetics (2)'!BA38</f>
        <v>0</v>
      </c>
      <c r="AH36" s="500">
        <f>'Bioenergetics (2)'!BB38</f>
        <v>0</v>
      </c>
      <c r="AI36" s="500">
        <f>'Bioenergetics (2)'!BC38</f>
        <v>0</v>
      </c>
      <c r="AJ36" s="500">
        <f>'Bioenergetics (2)'!BD38</f>
        <v>0</v>
      </c>
      <c r="AK36" s="500">
        <f>'Bioenergetics (2)'!BE38</f>
        <v>1</v>
      </c>
      <c r="AL36" s="500">
        <f>'Bioenergetics (2)'!BF38</f>
        <v>0.5</v>
      </c>
      <c r="AM36" s="500">
        <f>'Bioenergetics (2)'!BG38</f>
        <v>0</v>
      </c>
      <c r="AN36" s="500">
        <f>'Bioenergetics (2)'!BH38</f>
        <v>1.5</v>
      </c>
      <c r="AO36" s="500">
        <f>'Bioenergetics (2)'!BI38</f>
        <v>1</v>
      </c>
      <c r="AP36" s="500">
        <f>'Bioenergetics (2)'!BJ38</f>
        <v>0</v>
      </c>
      <c r="AQ36" s="500">
        <f>'Bioenergetics (2)'!BK38</f>
        <v>1</v>
      </c>
      <c r="AR36" s="500">
        <f>'Bioenergetics (2)'!BL38</f>
        <v>0</v>
      </c>
      <c r="AS36" s="500">
        <f>'Bioenergetics (2)'!BM38</f>
        <v>0.5</v>
      </c>
      <c r="AT36" s="500">
        <f>'Bioenergetics (2)'!BN38</f>
        <v>0</v>
      </c>
      <c r="AU36" s="500">
        <f>'Bioenergetics (2)'!BO38</f>
        <v>0</v>
      </c>
      <c r="AV36" s="500">
        <f>'Bioenergetics (2)'!BP38</f>
        <v>0</v>
      </c>
      <c r="AW36" s="500">
        <f>'Bioenergetics (2)'!BQ38</f>
        <v>1</v>
      </c>
      <c r="AX36" s="500">
        <f>'Bioenergetics (2)'!BR38</f>
        <v>0.5</v>
      </c>
      <c r="AY36" s="500">
        <f>'Bioenergetics (2)'!BS38</f>
        <v>0</v>
      </c>
      <c r="AZ36" s="500">
        <f>'Bioenergetics (2)'!BT38</f>
        <v>1.5</v>
      </c>
      <c r="BA36" s="500">
        <f>'Bioenergetics (2)'!BU38</f>
        <v>1</v>
      </c>
      <c r="BB36" s="500">
        <f>'Bioenergetics (2)'!BV38</f>
        <v>0</v>
      </c>
      <c r="BC36" s="500">
        <f>'Bioenergetics (2)'!BW38</f>
        <v>1</v>
      </c>
      <c r="BD36" s="500">
        <f>'Bioenergetics (2)'!BX38</f>
        <v>0</v>
      </c>
      <c r="BE36" s="500">
        <f>'Bioenergetics (2)'!BY38</f>
        <v>0</v>
      </c>
      <c r="BF36" s="500">
        <f>'Bioenergetics (2)'!BZ38</f>
        <v>0</v>
      </c>
      <c r="BG36" s="500">
        <f>'Bioenergetics (2)'!CA38</f>
        <v>0.5</v>
      </c>
      <c r="BH36" s="500">
        <f>'Bioenergetics (2)'!CB38</f>
        <v>0</v>
      </c>
      <c r="BI36" s="500">
        <f>'Bioenergetics (2)'!CC38</f>
        <v>0</v>
      </c>
      <c r="BJ36" s="500">
        <f>'Bioenergetics (2)'!CD38</f>
        <v>1</v>
      </c>
      <c r="BK36" s="500">
        <f>'Bioenergetics (2)'!CE38</f>
        <v>0</v>
      </c>
      <c r="BL36" s="500">
        <f>'Bioenergetics (2)'!CF38</f>
        <v>0</v>
      </c>
      <c r="BM36" s="500">
        <f>'Bioenergetics (2)'!CG38</f>
        <v>0</v>
      </c>
      <c r="BN36" s="500">
        <f>'Bioenergetics (2)'!CH38</f>
        <v>1</v>
      </c>
      <c r="BO36" s="500">
        <f>'Bioenergetics (2)'!CI38</f>
        <v>0.5</v>
      </c>
      <c r="BP36" s="500">
        <f>'Bioenergetics (2)'!CJ38</f>
        <v>0</v>
      </c>
      <c r="BQ36" s="500">
        <f>'Bioenergetics (2)'!CK38</f>
        <v>1.5</v>
      </c>
      <c r="BR36" s="500">
        <f>'Bioenergetics (2)'!CL38</f>
        <v>1</v>
      </c>
      <c r="BS36" s="500">
        <f>'Bioenergetics (2)'!CM38</f>
        <v>0</v>
      </c>
      <c r="BT36" s="500">
        <f>'Bioenergetics (2)'!CN38</f>
        <v>1</v>
      </c>
      <c r="BU36" s="500">
        <f>'Bioenergetics (2)'!CO38</f>
        <v>0</v>
      </c>
      <c r="BV36" s="500">
        <f>'Bioenergetics (2)'!CP38</f>
        <v>0</v>
      </c>
      <c r="BW36" s="500">
        <f>'Bioenergetics (2)'!CQ38</f>
        <v>0</v>
      </c>
      <c r="BX36" s="500">
        <f>'Bioenergetics (2)'!CR38</f>
        <v>0</v>
      </c>
      <c r="BY36" s="500">
        <f>'Bioenergetics (2)'!CS38</f>
        <v>0</v>
      </c>
      <c r="BZ36" s="500">
        <f>'Bioenergetics (2)'!CT38</f>
        <v>0</v>
      </c>
      <c r="CA36" s="500">
        <f>'Bioenergetics (2)'!CU38</f>
        <v>0</v>
      </c>
      <c r="CB36" s="500">
        <f>'Bioenergetics (2)'!CV38</f>
        <v>0</v>
      </c>
      <c r="CC36" s="500">
        <f>'Bioenergetics (2)'!CW38</f>
        <v>0</v>
      </c>
      <c r="CD36" s="500">
        <f>'Bioenergetics (2)'!CX38</f>
        <v>1</v>
      </c>
      <c r="CE36" s="500">
        <f>'Bioenergetics (2)'!CY38</f>
        <v>0</v>
      </c>
      <c r="CF36" s="500">
        <f>'Bioenergetics (2)'!CZ38</f>
        <v>0</v>
      </c>
      <c r="CG36" s="500">
        <f>'Bioenergetics (2)'!DA38</f>
        <v>1</v>
      </c>
      <c r="CH36" s="500">
        <f>'Bioenergetics (2)'!DB38</f>
        <v>0</v>
      </c>
      <c r="CI36" s="500">
        <f>'Bioenergetics (2)'!DC38</f>
        <v>0</v>
      </c>
      <c r="CJ36" s="500">
        <f>'Bioenergetics (2)'!DD38</f>
        <v>1</v>
      </c>
      <c r="CK36" s="500">
        <f>'Bioenergetics (2)'!DE38</f>
        <v>0</v>
      </c>
      <c r="CL36" s="500">
        <f>'Bioenergetics (2)'!DF38</f>
        <v>0</v>
      </c>
      <c r="CM36" s="500">
        <f>'Bioenergetics (2)'!DG38</f>
        <v>0</v>
      </c>
      <c r="CN36" s="500">
        <f>'Bioenergetics (2)'!DH38</f>
        <v>1</v>
      </c>
      <c r="CO36" s="500">
        <f>'Bioenergetics (2)'!DI38</f>
        <v>0</v>
      </c>
      <c r="CP36" s="500">
        <f>'Bioenergetics (2)'!DJ38</f>
        <v>1</v>
      </c>
      <c r="CQ36" s="500">
        <f>'Bioenergetics (2)'!DK38</f>
        <v>0</v>
      </c>
      <c r="CR36" s="500">
        <f>'Bioenergetics (2)'!DL38</f>
        <v>0</v>
      </c>
      <c r="CS36" s="500">
        <f>'Bioenergetics (2)'!DM38</f>
        <v>0</v>
      </c>
      <c r="CT36" s="500">
        <f>'Bioenergetics (2)'!DN38</f>
        <v>0</v>
      </c>
      <c r="CU36" s="500">
        <f>'Bioenergetics (2)'!DO38</f>
        <v>0</v>
      </c>
      <c r="CV36" s="500">
        <f>'Bioenergetics (2)'!DP38</f>
        <v>0</v>
      </c>
      <c r="CW36" s="500">
        <f>'Bioenergetics (2)'!DQ38</f>
        <v>1</v>
      </c>
      <c r="CX36" s="500">
        <f>'Bioenergetics (2)'!DR38</f>
        <v>0</v>
      </c>
      <c r="CY36" s="500">
        <f>'Bioenergetics (2)'!DS38</f>
        <v>1</v>
      </c>
      <c r="CZ36" s="500">
        <f>'Bioenergetics (2)'!DT38</f>
        <v>0</v>
      </c>
      <c r="DA36" s="500">
        <f>'Bioenergetics (2)'!DU38</f>
        <v>1</v>
      </c>
      <c r="DB36" s="500">
        <f>'Bioenergetics (2)'!DV38</f>
        <v>0.5</v>
      </c>
      <c r="DC36" s="500">
        <f>'Bioenergetics (2)'!DW38</f>
        <v>1.5</v>
      </c>
      <c r="DD36" s="500">
        <f>'Bioenergetics (2)'!DX38</f>
        <v>0</v>
      </c>
      <c r="DE36" s="500">
        <f>'Bioenergetics (2)'!DY38</f>
        <v>1</v>
      </c>
      <c r="DF36" s="500">
        <f>'Bioenergetics (2)'!DZ38</f>
        <v>0.5</v>
      </c>
      <c r="DG36" s="500">
        <f>'Bioenergetics (2)'!EA38</f>
        <v>1.5</v>
      </c>
      <c r="DH36" s="500">
        <f>'Bioenergetics (2)'!EB38</f>
        <v>0</v>
      </c>
      <c r="DI36" s="500">
        <f>'Bioenergetics (2)'!EC38</f>
        <v>1</v>
      </c>
      <c r="DJ36" s="500">
        <f>'Bioenergetics (2)'!ED38</f>
        <v>0</v>
      </c>
      <c r="DK36" s="500">
        <f>'Bioenergetics (2)'!EE38</f>
        <v>0</v>
      </c>
      <c r="DL36" s="500">
        <f>'Bioenergetics (2)'!EF38</f>
        <v>0</v>
      </c>
      <c r="DM36" s="500">
        <f>'Bioenergetics (2)'!EG38</f>
        <v>0</v>
      </c>
      <c r="DN36" s="500">
        <f>'Bioenergetics (2)'!EH38</f>
        <v>1</v>
      </c>
      <c r="DO36" s="500">
        <f>'Bioenergetics (2)'!EI38</f>
        <v>1</v>
      </c>
      <c r="DP36" s="500">
        <f>'Bioenergetics (2)'!EJ38</f>
        <v>0</v>
      </c>
      <c r="DQ36" s="500">
        <f>'Bioenergetics (2)'!EK38</f>
        <v>0</v>
      </c>
      <c r="DR36" s="500">
        <f>'Bioenergetics (2)'!EL38</f>
        <v>0</v>
      </c>
      <c r="DS36" s="500">
        <f>'Bioenergetics (2)'!EM38</f>
        <v>0</v>
      </c>
      <c r="DT36" s="500">
        <f>'Bioenergetics (2)'!EQ38</f>
        <v>0</v>
      </c>
      <c r="DU36" s="500">
        <f>'Bioenergetics (2)'!ER38</f>
        <v>0</v>
      </c>
      <c r="DV36" s="500">
        <f>'Bioenergetics (2)'!ES38</f>
        <v>0</v>
      </c>
      <c r="DW36" s="500">
        <f>'Bioenergetics (2)'!ET38</f>
        <v>0</v>
      </c>
      <c r="DX36" s="500">
        <f>'Bioenergetics (2)'!EU38</f>
        <v>0</v>
      </c>
      <c r="DY36" s="500">
        <f>'Bioenergetics (2)'!EV38</f>
        <v>0</v>
      </c>
      <c r="DZ36" s="500">
        <f>'Bioenergetics (2)'!EW38</f>
        <v>0</v>
      </c>
      <c r="EA36" s="500">
        <f>'Bioenergetics (2)'!EX38</f>
        <v>0</v>
      </c>
      <c r="EB36" s="500">
        <f>'Bioenergetics (2)'!EY38</f>
        <v>0</v>
      </c>
      <c r="EC36" s="500">
        <f>'Bioenergetics (2)'!EZ38</f>
        <v>0</v>
      </c>
      <c r="ED36" s="500">
        <f>'Bioenergetics (2)'!FA38</f>
        <v>0</v>
      </c>
      <c r="EE36" s="500">
        <f>'Bioenergetics (2)'!FB38</f>
        <v>0</v>
      </c>
      <c r="EF36" s="500">
        <f>'Bioenergetics (2)'!FC38</f>
        <v>0</v>
      </c>
      <c r="EG36" s="500">
        <f>'Bioenergetics (2)'!FD38</f>
        <v>0</v>
      </c>
      <c r="EH36" s="500">
        <f>'Bioenergetics (2)'!FE38</f>
        <v>0</v>
      </c>
      <c r="EI36" s="500">
        <f>'Bioenergetics (2)'!FF38</f>
        <v>0</v>
      </c>
      <c r="EJ36" s="500">
        <f>'Bioenergetics (2)'!FG38</f>
        <v>0</v>
      </c>
      <c r="EK36" s="500">
        <f>'Bioenergetics (2)'!FH38</f>
        <v>0</v>
      </c>
      <c r="EL36" s="500">
        <f>'Bioenergetics (2)'!FI38</f>
        <v>0</v>
      </c>
      <c r="EM36" s="500">
        <f>'Bioenergetics (2)'!FJ38</f>
        <v>0</v>
      </c>
      <c r="EN36" s="500">
        <f>'Bioenergetics (2)'!FK38</f>
        <v>0</v>
      </c>
      <c r="EO36" s="500">
        <f>'Bioenergetics (2)'!FL38</f>
        <v>0</v>
      </c>
      <c r="EP36" s="500">
        <f>'Bioenergetics (2)'!FM38</f>
        <v>0</v>
      </c>
      <c r="EQ36" s="500">
        <f>'Bioenergetics (2)'!FN38</f>
        <v>0</v>
      </c>
      <c r="ER36" s="500">
        <f>'Bioenergetics (2)'!FO38</f>
        <v>0</v>
      </c>
      <c r="ES36" s="500">
        <f>'Bioenergetics (2)'!FP38</f>
        <v>0</v>
      </c>
      <c r="ET36" s="500">
        <f>'Bioenergetics (2)'!FQ38</f>
        <v>0</v>
      </c>
      <c r="EU36" s="500">
        <f>'Bioenergetics (2)'!FR38</f>
        <v>0</v>
      </c>
      <c r="EV36" s="500">
        <f>'Bioenergetics (2)'!FS38</f>
        <v>0</v>
      </c>
      <c r="EW36" s="500">
        <f>'Bioenergetics (2)'!FT38</f>
        <v>0</v>
      </c>
      <c r="EX36" s="500">
        <f>'Bioenergetics (2)'!FU38</f>
        <v>0</v>
      </c>
      <c r="EY36" s="500">
        <f>'Bioenergetics (2)'!FV38</f>
        <v>0</v>
      </c>
      <c r="EZ36" s="500">
        <f>'Bioenergetics (2)'!FW38</f>
        <v>0</v>
      </c>
      <c r="FA36" s="500">
        <f>'Bioenergetics (2)'!FX38</f>
        <v>0</v>
      </c>
      <c r="FB36" s="500">
        <f>'Bioenergetics (2)'!FY38</f>
        <v>-1</v>
      </c>
      <c r="FC36" s="500">
        <f>'Bioenergetics (2)'!FZ38</f>
        <v>0</v>
      </c>
      <c r="FD36" s="500">
        <f>'Bioenergetics (2)'!GA38</f>
        <v>0</v>
      </c>
      <c r="FE36" s="500">
        <f>'Bioenergetics (2)'!GB38</f>
        <v>0</v>
      </c>
      <c r="FF36" s="500">
        <f>'Bioenergetics (2)'!GC38</f>
        <v>0</v>
      </c>
    </row>
    <row r="37" spans="1:162" x14ac:dyDescent="0.35">
      <c r="A37" s="144" t="str">
        <f>'Bioenergetics (2)'!A39</f>
        <v>Ci_NH3</v>
      </c>
      <c r="B37" s="500">
        <f>'Bioenergetics (2)'!V39</f>
        <v>-0.98360655737704916</v>
      </c>
      <c r="C37" s="500">
        <f ca="1">'Bioenergetics (2)'!W39</f>
        <v>0.69058823529411795</v>
      </c>
      <c r="D37" s="500">
        <f>'Bioenergetics (2)'!X39</f>
        <v>0.19999999999999998</v>
      </c>
      <c r="E37" s="500">
        <f ca="1">'Bioenergetics (2)'!Y39</f>
        <v>-0.17707390648567131</v>
      </c>
      <c r="F37" s="500">
        <f>'Bioenergetics (2)'!Z39</f>
        <v>0</v>
      </c>
      <c r="G37" s="500">
        <f>'Bioenergetics (2)'!AA39</f>
        <v>3</v>
      </c>
      <c r="H37" s="500">
        <f>'Bioenergetics (2)'!AB39</f>
        <v>3</v>
      </c>
      <c r="I37" s="500">
        <f>'Bioenergetics (2)'!AC39</f>
        <v>3</v>
      </c>
      <c r="J37" s="500">
        <f>'Bioenergetics (2)'!AD39</f>
        <v>3</v>
      </c>
      <c r="K37" s="500">
        <f>'Bioenergetics (2)'!AE39</f>
        <v>4</v>
      </c>
      <c r="L37" s="500">
        <f>'Bioenergetics (2)'!AF39</f>
        <v>0</v>
      </c>
      <c r="M37" s="500">
        <f>'Bioenergetics (2)'!AG39</f>
        <v>1</v>
      </c>
      <c r="N37" s="500">
        <f>'Bioenergetics (2)'!AH39</f>
        <v>1</v>
      </c>
      <c r="O37" s="500">
        <f>'Bioenergetics (2)'!AI39</f>
        <v>1</v>
      </c>
      <c r="P37" s="500">
        <f>'Bioenergetics (2)'!AJ39</f>
        <v>1</v>
      </c>
      <c r="Q37" s="500">
        <f>'Bioenergetics (2)'!AK39</f>
        <v>1</v>
      </c>
      <c r="R37" s="500">
        <f>'Bioenergetics (2)'!AL39</f>
        <v>1</v>
      </c>
      <c r="S37" s="500">
        <f>'Bioenergetics (2)'!AM39</f>
        <v>1</v>
      </c>
      <c r="T37" s="500">
        <f>'Bioenergetics (2)'!AN39</f>
        <v>1</v>
      </c>
      <c r="U37" s="500">
        <f>'Bioenergetics (2)'!AO39</f>
        <v>1</v>
      </c>
      <c r="V37" s="500">
        <f>'Bioenergetics (2)'!AP39</f>
        <v>0</v>
      </c>
      <c r="W37" s="500">
        <f>'Bioenergetics (2)'!AQ39</f>
        <v>1</v>
      </c>
      <c r="X37" s="500">
        <f>'Bioenergetics (2)'!AR39</f>
        <v>1</v>
      </c>
      <c r="Y37" s="500">
        <f>'Bioenergetics (2)'!AS39</f>
        <v>1</v>
      </c>
      <c r="Z37" s="500">
        <f>'Bioenergetics (2)'!AT39</f>
        <v>1</v>
      </c>
      <c r="AA37" s="500">
        <f>'Bioenergetics (2)'!AU39</f>
        <v>1</v>
      </c>
      <c r="AB37" s="500">
        <f>'Bioenergetics (2)'!AV39</f>
        <v>1</v>
      </c>
      <c r="AC37" s="500">
        <f>'Bioenergetics (2)'!AW39</f>
        <v>1</v>
      </c>
      <c r="AD37" s="500">
        <f>'Bioenergetics (2)'!AX39</f>
        <v>1</v>
      </c>
      <c r="AE37" s="500">
        <f>'Bioenergetics (2)'!AY39</f>
        <v>1</v>
      </c>
      <c r="AF37" s="500">
        <f>'Bioenergetics (2)'!AZ39</f>
        <v>1</v>
      </c>
      <c r="AG37" s="500">
        <f>'Bioenergetics (2)'!BA39</f>
        <v>0</v>
      </c>
      <c r="AH37" s="500">
        <f>'Bioenergetics (2)'!BB39</f>
        <v>2</v>
      </c>
      <c r="AI37" s="500">
        <f>'Bioenergetics (2)'!BC39</f>
        <v>0</v>
      </c>
      <c r="AJ37" s="500">
        <f>'Bioenergetics (2)'!BD39</f>
        <v>1</v>
      </c>
      <c r="AK37" s="500">
        <f>'Bioenergetics (2)'!BE39</f>
        <v>1</v>
      </c>
      <c r="AL37" s="500">
        <f>'Bioenergetics (2)'!BF39</f>
        <v>1</v>
      </c>
      <c r="AM37" s="500">
        <f>'Bioenergetics (2)'!BG39</f>
        <v>1</v>
      </c>
      <c r="AN37" s="500">
        <f>'Bioenergetics (2)'!BH39</f>
        <v>1</v>
      </c>
      <c r="AO37" s="500">
        <f>'Bioenergetics (2)'!BI39</f>
        <v>1</v>
      </c>
      <c r="AP37" s="500">
        <f>'Bioenergetics (2)'!BJ39</f>
        <v>1</v>
      </c>
      <c r="AQ37" s="500">
        <f>'Bioenergetics (2)'!BK39</f>
        <v>1</v>
      </c>
      <c r="AR37" s="500">
        <f>'Bioenergetics (2)'!BL39</f>
        <v>1</v>
      </c>
      <c r="AS37" s="500">
        <f>'Bioenergetics (2)'!BM39</f>
        <v>1</v>
      </c>
      <c r="AT37" s="500">
        <f>'Bioenergetics (2)'!BN39</f>
        <v>1</v>
      </c>
      <c r="AU37" s="500">
        <f>'Bioenergetics (2)'!BO39</f>
        <v>0</v>
      </c>
      <c r="AV37" s="500">
        <f>'Bioenergetics (2)'!BP39</f>
        <v>1</v>
      </c>
      <c r="AW37" s="500">
        <f>'Bioenergetics (2)'!BQ39</f>
        <v>1</v>
      </c>
      <c r="AX37" s="500">
        <f>'Bioenergetics (2)'!BR39</f>
        <v>1</v>
      </c>
      <c r="AY37" s="500">
        <f>'Bioenergetics (2)'!BS39</f>
        <v>1</v>
      </c>
      <c r="AZ37" s="500">
        <f>'Bioenergetics (2)'!BT39</f>
        <v>1</v>
      </c>
      <c r="BA37" s="500">
        <f>'Bioenergetics (2)'!BU39</f>
        <v>1</v>
      </c>
      <c r="BB37" s="500">
        <f>'Bioenergetics (2)'!BV39</f>
        <v>1</v>
      </c>
      <c r="BC37" s="500">
        <f>'Bioenergetics (2)'!BW39</f>
        <v>1</v>
      </c>
      <c r="BD37" s="500">
        <f>'Bioenergetics (2)'!BX39</f>
        <v>1</v>
      </c>
      <c r="BE37" s="500">
        <f>'Bioenergetics (2)'!BY39</f>
        <v>0</v>
      </c>
      <c r="BF37" s="500">
        <f>'Bioenergetics (2)'!BZ39</f>
        <v>0</v>
      </c>
      <c r="BG37" s="500">
        <f>'Bioenergetics (2)'!CA39</f>
        <v>0</v>
      </c>
      <c r="BH37" s="500">
        <f>'Bioenergetics (2)'!CB39</f>
        <v>0</v>
      </c>
      <c r="BI37" s="500">
        <f>'Bioenergetics (2)'!CC39</f>
        <v>0</v>
      </c>
      <c r="BJ37" s="500">
        <f>'Bioenergetics (2)'!CD39</f>
        <v>1</v>
      </c>
      <c r="BK37" s="500">
        <f>'Bioenergetics (2)'!CE39</f>
        <v>1</v>
      </c>
      <c r="BL37" s="500">
        <f>'Bioenergetics (2)'!CF39</f>
        <v>0</v>
      </c>
      <c r="BM37" s="500">
        <f>'Bioenergetics (2)'!CG39</f>
        <v>1</v>
      </c>
      <c r="BN37" s="500">
        <f>'Bioenergetics (2)'!CH39</f>
        <v>1</v>
      </c>
      <c r="BO37" s="500">
        <f>'Bioenergetics (2)'!CI39</f>
        <v>1</v>
      </c>
      <c r="BP37" s="500">
        <f>'Bioenergetics (2)'!CJ39</f>
        <v>1</v>
      </c>
      <c r="BQ37" s="500">
        <f>'Bioenergetics (2)'!CK39</f>
        <v>1</v>
      </c>
      <c r="BR37" s="500">
        <f>'Bioenergetics (2)'!CL39</f>
        <v>1</v>
      </c>
      <c r="BS37" s="500">
        <f>'Bioenergetics (2)'!CM39</f>
        <v>1</v>
      </c>
      <c r="BT37" s="500">
        <f>'Bioenergetics (2)'!CN39</f>
        <v>1</v>
      </c>
      <c r="BU37" s="500">
        <f>'Bioenergetics (2)'!CO39</f>
        <v>1</v>
      </c>
      <c r="BV37" s="500">
        <f>'Bioenergetics (2)'!CP39</f>
        <v>0</v>
      </c>
      <c r="BW37" s="500">
        <f>'Bioenergetics (2)'!CQ39</f>
        <v>1</v>
      </c>
      <c r="BX37" s="500">
        <f>'Bioenergetics (2)'!CR39</f>
        <v>1</v>
      </c>
      <c r="BY37" s="500">
        <f>'Bioenergetics (2)'!CS39</f>
        <v>0</v>
      </c>
      <c r="BZ37" s="500">
        <f>'Bioenergetics (2)'!CT39</f>
        <v>1</v>
      </c>
      <c r="CA37" s="500">
        <f>'Bioenergetics (2)'!CU39</f>
        <v>1</v>
      </c>
      <c r="CB37" s="500">
        <f>'Bioenergetics (2)'!CV39</f>
        <v>1</v>
      </c>
      <c r="CC37" s="500">
        <f>'Bioenergetics (2)'!CW39</f>
        <v>0</v>
      </c>
      <c r="CD37" s="500">
        <f>'Bioenergetics (2)'!CX39</f>
        <v>1</v>
      </c>
      <c r="CE37" s="500">
        <f>'Bioenergetics (2)'!CY39</f>
        <v>1</v>
      </c>
      <c r="CF37" s="500">
        <f>'Bioenergetics (2)'!CZ39</f>
        <v>0</v>
      </c>
      <c r="CG37" s="500">
        <f>'Bioenergetics (2)'!DA39</f>
        <v>1</v>
      </c>
      <c r="CH37" s="500">
        <f>'Bioenergetics (2)'!DB39</f>
        <v>1</v>
      </c>
      <c r="CI37" s="500">
        <f>'Bioenergetics (2)'!DC39</f>
        <v>0</v>
      </c>
      <c r="CJ37" s="500">
        <f>'Bioenergetics (2)'!DD39</f>
        <v>1</v>
      </c>
      <c r="CK37" s="500">
        <f>'Bioenergetics (2)'!DE39</f>
        <v>1</v>
      </c>
      <c r="CL37" s="500">
        <f>'Bioenergetics (2)'!DF39</f>
        <v>1</v>
      </c>
      <c r="CM37" s="500">
        <f>'Bioenergetics (2)'!DG39</f>
        <v>0</v>
      </c>
      <c r="CN37" s="500">
        <f>'Bioenergetics (2)'!DH39</f>
        <v>1</v>
      </c>
      <c r="CO37" s="500">
        <f>'Bioenergetics (2)'!DI39</f>
        <v>1</v>
      </c>
      <c r="CP37" s="500">
        <f>'Bioenergetics (2)'!DJ39</f>
        <v>1</v>
      </c>
      <c r="CQ37" s="500">
        <f>'Bioenergetics (2)'!DK39</f>
        <v>1</v>
      </c>
      <c r="CR37" s="500">
        <f>'Bioenergetics (2)'!DL39</f>
        <v>0</v>
      </c>
      <c r="CS37" s="500">
        <f>'Bioenergetics (2)'!DM39</f>
        <v>1</v>
      </c>
      <c r="CT37" s="500">
        <f>'Bioenergetics (2)'!DN39</f>
        <v>1</v>
      </c>
      <c r="CU37" s="500">
        <f>'Bioenergetics (2)'!DO39</f>
        <v>2</v>
      </c>
      <c r="CV37" s="500">
        <f>'Bioenergetics (2)'!DP39</f>
        <v>0</v>
      </c>
      <c r="CW37" s="500">
        <f>'Bioenergetics (2)'!DQ39</f>
        <v>0</v>
      </c>
      <c r="CX37" s="500">
        <f>'Bioenergetics (2)'!DR39</f>
        <v>0</v>
      </c>
      <c r="CY37" s="500">
        <f>'Bioenergetics (2)'!DS39</f>
        <v>0</v>
      </c>
      <c r="CZ37" s="500">
        <f>'Bioenergetics (2)'!DT39</f>
        <v>0</v>
      </c>
      <c r="DA37" s="500">
        <f>'Bioenergetics (2)'!DU39</f>
        <v>0</v>
      </c>
      <c r="DB37" s="500">
        <f>'Bioenergetics (2)'!DV39</f>
        <v>0</v>
      </c>
      <c r="DC37" s="500">
        <f>'Bioenergetics (2)'!DW39</f>
        <v>0</v>
      </c>
      <c r="DD37" s="500">
        <f>'Bioenergetics (2)'!DX39</f>
        <v>0</v>
      </c>
      <c r="DE37" s="500">
        <f>'Bioenergetics (2)'!DY39</f>
        <v>0</v>
      </c>
      <c r="DF37" s="500">
        <f>'Bioenergetics (2)'!DZ39</f>
        <v>0</v>
      </c>
      <c r="DG37" s="500">
        <f>'Bioenergetics (2)'!EA39</f>
        <v>0</v>
      </c>
      <c r="DH37" s="500">
        <f>'Bioenergetics (2)'!EB39</f>
        <v>0</v>
      </c>
      <c r="DI37" s="500">
        <f>'Bioenergetics (2)'!EC39</f>
        <v>0</v>
      </c>
      <c r="DJ37" s="500">
        <f>'Bioenergetics (2)'!ED39</f>
        <v>0</v>
      </c>
      <c r="DK37" s="500">
        <f>'Bioenergetics (2)'!EE39</f>
        <v>0</v>
      </c>
      <c r="DL37" s="500">
        <f>'Bioenergetics (2)'!EF39</f>
        <v>0</v>
      </c>
      <c r="DM37" s="500">
        <f>'Bioenergetics (2)'!EG39</f>
        <v>0</v>
      </c>
      <c r="DN37" s="500">
        <f>'Bioenergetics (2)'!EH39</f>
        <v>0</v>
      </c>
      <c r="DO37" s="500">
        <f>'Bioenergetics (2)'!EI39</f>
        <v>0</v>
      </c>
      <c r="DP37" s="500">
        <f>'Bioenergetics (2)'!EJ39</f>
        <v>0</v>
      </c>
      <c r="DQ37" s="500">
        <f>'Bioenergetics (2)'!EK39</f>
        <v>0</v>
      </c>
      <c r="DR37" s="500">
        <f>'Bioenergetics (2)'!EL39</f>
        <v>0</v>
      </c>
      <c r="DS37" s="500">
        <f>'Bioenergetics (2)'!EM39</f>
        <v>0</v>
      </c>
      <c r="DT37" s="500">
        <f>'Bioenergetics (2)'!EQ39</f>
        <v>0</v>
      </c>
      <c r="DU37" s="500">
        <f>'Bioenergetics (2)'!ER39</f>
        <v>0</v>
      </c>
      <c r="DV37" s="500">
        <f>'Bioenergetics (2)'!ES39</f>
        <v>0</v>
      </c>
      <c r="DW37" s="500">
        <f>'Bioenergetics (2)'!ET39</f>
        <v>0</v>
      </c>
      <c r="DX37" s="500">
        <f>'Bioenergetics (2)'!EU39</f>
        <v>0</v>
      </c>
      <c r="DY37" s="500">
        <f>'Bioenergetics (2)'!EV39</f>
        <v>0</v>
      </c>
      <c r="DZ37" s="500">
        <f>'Bioenergetics (2)'!EW39</f>
        <v>0</v>
      </c>
      <c r="EA37" s="500">
        <f>'Bioenergetics (2)'!EX39</f>
        <v>0</v>
      </c>
      <c r="EB37" s="500">
        <f>'Bioenergetics (2)'!EY39</f>
        <v>0</v>
      </c>
      <c r="EC37" s="500">
        <f>'Bioenergetics (2)'!EZ39</f>
        <v>0</v>
      </c>
      <c r="ED37" s="500">
        <f>'Bioenergetics (2)'!FA39</f>
        <v>0</v>
      </c>
      <c r="EE37" s="500">
        <f>'Bioenergetics (2)'!FB39</f>
        <v>0</v>
      </c>
      <c r="EF37" s="500">
        <f>'Bioenergetics (2)'!FC39</f>
        <v>0</v>
      </c>
      <c r="EG37" s="500">
        <f>'Bioenergetics (2)'!FD39</f>
        <v>0</v>
      </c>
      <c r="EH37" s="500">
        <f>'Bioenergetics (2)'!FE39</f>
        <v>0</v>
      </c>
      <c r="EI37" s="500">
        <f>'Bioenergetics (2)'!FF39</f>
        <v>0</v>
      </c>
      <c r="EJ37" s="500">
        <f>'Bioenergetics (2)'!FG39</f>
        <v>0</v>
      </c>
      <c r="EK37" s="500">
        <f>'Bioenergetics (2)'!FH39</f>
        <v>0</v>
      </c>
      <c r="EL37" s="500">
        <f>'Bioenergetics (2)'!FI39</f>
        <v>0</v>
      </c>
      <c r="EM37" s="500">
        <f>'Bioenergetics (2)'!FJ39</f>
        <v>0</v>
      </c>
      <c r="EN37" s="500">
        <f>'Bioenergetics (2)'!FK39</f>
        <v>0</v>
      </c>
      <c r="EO37" s="500">
        <f>'Bioenergetics (2)'!FL39</f>
        <v>0</v>
      </c>
      <c r="EP37" s="500">
        <f>'Bioenergetics (2)'!FM39</f>
        <v>0</v>
      </c>
      <c r="EQ37" s="500">
        <f>'Bioenergetics (2)'!FN39</f>
        <v>0</v>
      </c>
      <c r="ER37" s="500">
        <f>'Bioenergetics (2)'!FO39</f>
        <v>0</v>
      </c>
      <c r="ES37" s="500">
        <f>'Bioenergetics (2)'!FP39</f>
        <v>0</v>
      </c>
      <c r="ET37" s="500">
        <f>'Bioenergetics (2)'!FQ39</f>
        <v>0</v>
      </c>
      <c r="EU37" s="500">
        <f>'Bioenergetics (2)'!FR39</f>
        <v>0</v>
      </c>
      <c r="EV37" s="500">
        <f>'Bioenergetics (2)'!FS39</f>
        <v>0</v>
      </c>
      <c r="EW37" s="500">
        <f>'Bioenergetics (2)'!FT39</f>
        <v>0</v>
      </c>
      <c r="EX37" s="500">
        <f>'Bioenergetics (2)'!FU39</f>
        <v>0</v>
      </c>
      <c r="EY37" s="500">
        <f>'Bioenergetics (2)'!FV39</f>
        <v>0</v>
      </c>
      <c r="EZ37" s="500">
        <f>'Bioenergetics (2)'!FW39</f>
        <v>0</v>
      </c>
      <c r="FA37" s="500">
        <f>'Bioenergetics (2)'!FX39</f>
        <v>0</v>
      </c>
      <c r="FB37" s="500">
        <f>'Bioenergetics (2)'!FY39</f>
        <v>0</v>
      </c>
      <c r="FC37" s="500">
        <f>'Bioenergetics (2)'!FZ39</f>
        <v>-1</v>
      </c>
      <c r="FD37" s="500">
        <f>'Bioenergetics (2)'!GA39</f>
        <v>0</v>
      </c>
      <c r="FE37" s="500">
        <f>'Bioenergetics (2)'!GB39</f>
        <v>0</v>
      </c>
      <c r="FF37" s="500">
        <f>'Bioenergetics (2)'!GC39</f>
        <v>0</v>
      </c>
    </row>
    <row r="38" spans="1:162" x14ac:dyDescent="0.35">
      <c r="A38" s="144" t="str">
        <f>'Bioenergetics (2)'!A40</f>
        <v>Ci_CO2</v>
      </c>
      <c r="B38" s="500">
        <f>'Bioenergetics (2)'!V40</f>
        <v>1.081967213114754</v>
      </c>
      <c r="C38" s="500">
        <f>'Bioenergetics (2)'!W40</f>
        <v>1.8995631345769917</v>
      </c>
      <c r="D38" s="500">
        <f>'Bioenergetics (2)'!X40</f>
        <v>-0.21999999999999997</v>
      </c>
      <c r="E38" s="500">
        <f ca="1">'Bioenergetics (2)'!Y40</f>
        <v>-0.1764705882352941</v>
      </c>
      <c r="F38" s="500">
        <f>'Bioenergetics (2)'!Z40</f>
        <v>0</v>
      </c>
      <c r="G38" s="500">
        <f>'Bioenergetics (2)'!AA40</f>
        <v>1</v>
      </c>
      <c r="H38" s="500">
        <f>'Bioenergetics (2)'!AB40</f>
        <v>1</v>
      </c>
      <c r="I38" s="500">
        <f>'Bioenergetics (2)'!AC40</f>
        <v>1</v>
      </c>
      <c r="J38" s="500">
        <f>'Bioenergetics (2)'!AD40</f>
        <v>1</v>
      </c>
      <c r="K38" s="500">
        <f>'Bioenergetics (2)'!AE40</f>
        <v>1</v>
      </c>
      <c r="L38" s="500">
        <f>'Bioenergetics (2)'!AF40</f>
        <v>0</v>
      </c>
      <c r="M38" s="500">
        <f>'Bioenergetics (2)'!AG40</f>
        <v>0</v>
      </c>
      <c r="N38" s="500">
        <f>'Bioenergetics (2)'!AH40</f>
        <v>1</v>
      </c>
      <c r="O38" s="500">
        <f>'Bioenergetics (2)'!AI40</f>
        <v>0</v>
      </c>
      <c r="P38" s="500">
        <f>'Bioenergetics (2)'!AJ40</f>
        <v>0</v>
      </c>
      <c r="Q38" s="500">
        <f>'Bioenergetics (2)'!AK40</f>
        <v>1</v>
      </c>
      <c r="R38" s="500">
        <f>'Bioenergetics (2)'!AL40</f>
        <v>1</v>
      </c>
      <c r="S38" s="500">
        <f>'Bioenergetics (2)'!AM40</f>
        <v>0</v>
      </c>
      <c r="T38" s="500">
        <f>'Bioenergetics (2)'!AN40</f>
        <v>1</v>
      </c>
      <c r="U38" s="500">
        <f>'Bioenergetics (2)'!AO40</f>
        <v>0</v>
      </c>
      <c r="V38" s="500">
        <f>'Bioenergetics (2)'!AP40</f>
        <v>0</v>
      </c>
      <c r="W38" s="500">
        <f>'Bioenergetics (2)'!AQ40</f>
        <v>0</v>
      </c>
      <c r="X38" s="500">
        <f>'Bioenergetics (2)'!AR40</f>
        <v>1</v>
      </c>
      <c r="Y38" s="500">
        <f>'Bioenergetics (2)'!AS40</f>
        <v>1</v>
      </c>
      <c r="Z38" s="500">
        <f>'Bioenergetics (2)'!AT40</f>
        <v>2</v>
      </c>
      <c r="AA38" s="500">
        <f>'Bioenergetics (2)'!AU40</f>
        <v>1</v>
      </c>
      <c r="AB38" s="500">
        <f>'Bioenergetics (2)'!AV40</f>
        <v>1</v>
      </c>
      <c r="AC38" s="500">
        <f>'Bioenergetics (2)'!AW40</f>
        <v>2</v>
      </c>
      <c r="AD38" s="500">
        <f>'Bioenergetics (2)'!AX40</f>
        <v>2</v>
      </c>
      <c r="AE38" s="500">
        <f>'Bioenergetics (2)'!AY40</f>
        <v>1</v>
      </c>
      <c r="AF38" s="500">
        <f>'Bioenergetics (2)'!AZ40</f>
        <v>2</v>
      </c>
      <c r="AG38" s="500">
        <f>'Bioenergetics (2)'!BA40</f>
        <v>0</v>
      </c>
      <c r="AH38" s="500">
        <f>'Bioenergetics (2)'!BB40</f>
        <v>0</v>
      </c>
      <c r="AI38" s="500">
        <f>'Bioenergetics (2)'!BC40</f>
        <v>0</v>
      </c>
      <c r="AJ38" s="500">
        <f>'Bioenergetics (2)'!BD40</f>
        <v>0</v>
      </c>
      <c r="AK38" s="500">
        <f>'Bioenergetics (2)'!BE40</f>
        <v>1</v>
      </c>
      <c r="AL38" s="500">
        <f>'Bioenergetics (2)'!BF40</f>
        <v>0</v>
      </c>
      <c r="AM38" s="500">
        <f>'Bioenergetics (2)'!BG40</f>
        <v>0</v>
      </c>
      <c r="AN38" s="500">
        <f>'Bioenergetics (2)'!BH40</f>
        <v>1</v>
      </c>
      <c r="AO38" s="500">
        <f>'Bioenergetics (2)'!BI40</f>
        <v>1</v>
      </c>
      <c r="AP38" s="500">
        <f>'Bioenergetics (2)'!BJ40</f>
        <v>0</v>
      </c>
      <c r="AQ38" s="500">
        <f>'Bioenergetics (2)'!BK40</f>
        <v>1</v>
      </c>
      <c r="AR38" s="500">
        <f>'Bioenergetics (2)'!BL40</f>
        <v>0</v>
      </c>
      <c r="AS38" s="500">
        <f>'Bioenergetics (2)'!BM40</f>
        <v>1</v>
      </c>
      <c r="AT38" s="500">
        <f>'Bioenergetics (2)'!BN40</f>
        <v>1</v>
      </c>
      <c r="AU38" s="500">
        <f>'Bioenergetics (2)'!BO40</f>
        <v>0</v>
      </c>
      <c r="AV38" s="500">
        <f>'Bioenergetics (2)'!BP40</f>
        <v>0</v>
      </c>
      <c r="AW38" s="500">
        <f>'Bioenergetics (2)'!BQ40</f>
        <v>1</v>
      </c>
      <c r="AX38" s="500">
        <f>'Bioenergetics (2)'!BR40</f>
        <v>0</v>
      </c>
      <c r="AY38" s="500">
        <f>'Bioenergetics (2)'!BS40</f>
        <v>0</v>
      </c>
      <c r="AZ38" s="500">
        <f>'Bioenergetics (2)'!BT40</f>
        <v>1</v>
      </c>
      <c r="BA38" s="500">
        <f>'Bioenergetics (2)'!BU40</f>
        <v>1</v>
      </c>
      <c r="BB38" s="500">
        <f>'Bioenergetics (2)'!BV40</f>
        <v>0</v>
      </c>
      <c r="BC38" s="500">
        <f>'Bioenergetics (2)'!BW40</f>
        <v>1</v>
      </c>
      <c r="BD38" s="500">
        <f>'Bioenergetics (2)'!BX40</f>
        <v>0</v>
      </c>
      <c r="BE38" s="500">
        <f>'Bioenergetics (2)'!BY40</f>
        <v>0</v>
      </c>
      <c r="BF38" s="500">
        <f>'Bioenergetics (2)'!BZ40</f>
        <v>0</v>
      </c>
      <c r="BG38" s="500">
        <f>'Bioenergetics (2)'!CA40</f>
        <v>0</v>
      </c>
      <c r="BH38" s="500">
        <f>'Bioenergetics (2)'!CB40</f>
        <v>0</v>
      </c>
      <c r="BI38" s="500">
        <f>'Bioenergetics (2)'!CC40</f>
        <v>0</v>
      </c>
      <c r="BJ38" s="500">
        <f>'Bioenergetics (2)'!CD40</f>
        <v>1</v>
      </c>
      <c r="BK38" s="500">
        <f>'Bioenergetics (2)'!CE40</f>
        <v>0</v>
      </c>
      <c r="BL38" s="500">
        <f>'Bioenergetics (2)'!CF40</f>
        <v>0</v>
      </c>
      <c r="BM38" s="500">
        <f>'Bioenergetics (2)'!CG40</f>
        <v>0</v>
      </c>
      <c r="BN38" s="500">
        <f>'Bioenergetics (2)'!CH40</f>
        <v>1</v>
      </c>
      <c r="BO38" s="500">
        <f>'Bioenergetics (2)'!CI40</f>
        <v>0</v>
      </c>
      <c r="BP38" s="500">
        <f>'Bioenergetics (2)'!CJ40</f>
        <v>0</v>
      </c>
      <c r="BQ38" s="500">
        <f>'Bioenergetics (2)'!CK40</f>
        <v>1</v>
      </c>
      <c r="BR38" s="500">
        <f>'Bioenergetics (2)'!CL40</f>
        <v>1</v>
      </c>
      <c r="BS38" s="500">
        <f>'Bioenergetics (2)'!CM40</f>
        <v>0</v>
      </c>
      <c r="BT38" s="500">
        <f>'Bioenergetics (2)'!CN40</f>
        <v>1</v>
      </c>
      <c r="BU38" s="500">
        <f>'Bioenergetics (2)'!CO40</f>
        <v>0</v>
      </c>
      <c r="BV38" s="500">
        <f>'Bioenergetics (2)'!CP40</f>
        <v>0</v>
      </c>
      <c r="BW38" s="500">
        <f>'Bioenergetics (2)'!CQ40</f>
        <v>0</v>
      </c>
      <c r="BX38" s="500">
        <f>'Bioenergetics (2)'!CR40</f>
        <v>2</v>
      </c>
      <c r="BY38" s="500">
        <f>'Bioenergetics (2)'!CS40</f>
        <v>0</v>
      </c>
      <c r="BZ38" s="500">
        <f>'Bioenergetics (2)'!CT40</f>
        <v>0</v>
      </c>
      <c r="CA38" s="500">
        <f>'Bioenergetics (2)'!CU40</f>
        <v>0</v>
      </c>
      <c r="CB38" s="500">
        <f>'Bioenergetics (2)'!CV40</f>
        <v>0</v>
      </c>
      <c r="CC38" s="500">
        <f>'Bioenergetics (2)'!CW40</f>
        <v>0</v>
      </c>
      <c r="CD38" s="500">
        <f>'Bioenergetics (2)'!CX40</f>
        <v>1</v>
      </c>
      <c r="CE38" s="500">
        <f>'Bioenergetics (2)'!CY40</f>
        <v>0</v>
      </c>
      <c r="CF38" s="500">
        <f>'Bioenergetics (2)'!CZ40</f>
        <v>0</v>
      </c>
      <c r="CG38" s="500">
        <f>'Bioenergetics (2)'!DA40</f>
        <v>1</v>
      </c>
      <c r="CH38" s="500">
        <f>'Bioenergetics (2)'!DB40</f>
        <v>0</v>
      </c>
      <c r="CI38" s="500">
        <f>'Bioenergetics (2)'!DC40</f>
        <v>0</v>
      </c>
      <c r="CJ38" s="500">
        <f>'Bioenergetics (2)'!DD40</f>
        <v>1</v>
      </c>
      <c r="CK38" s="500">
        <f>'Bioenergetics (2)'!DE40</f>
        <v>0</v>
      </c>
      <c r="CL38" s="500">
        <f>'Bioenergetics (2)'!DF40</f>
        <v>0</v>
      </c>
      <c r="CM38" s="500">
        <f>'Bioenergetics (2)'!DG40</f>
        <v>0</v>
      </c>
      <c r="CN38" s="500">
        <f>'Bioenergetics (2)'!DH40</f>
        <v>1</v>
      </c>
      <c r="CO38" s="500">
        <f>'Bioenergetics (2)'!DI40</f>
        <v>0</v>
      </c>
      <c r="CP38" s="500">
        <f>'Bioenergetics (2)'!DJ40</f>
        <v>0</v>
      </c>
      <c r="CQ38" s="500">
        <f>'Bioenergetics (2)'!DK40</f>
        <v>0</v>
      </c>
      <c r="CR38" s="500">
        <f>'Bioenergetics (2)'!DL40</f>
        <v>0</v>
      </c>
      <c r="CS38" s="500">
        <f>'Bioenergetics (2)'!DM40</f>
        <v>0</v>
      </c>
      <c r="CT38" s="500">
        <f>'Bioenergetics (2)'!DN40</f>
        <v>0</v>
      </c>
      <c r="CU38" s="500">
        <f>'Bioenergetics (2)'!DO40</f>
        <v>0</v>
      </c>
      <c r="CV38" s="500">
        <f>'Bioenergetics (2)'!DP40</f>
        <v>0</v>
      </c>
      <c r="CW38" s="500">
        <f>'Bioenergetics (2)'!DQ40</f>
        <v>1</v>
      </c>
      <c r="CX38" s="500">
        <f>'Bioenergetics (2)'!DR40</f>
        <v>0</v>
      </c>
      <c r="CY38" s="500">
        <f>'Bioenergetics (2)'!DS40</f>
        <v>1</v>
      </c>
      <c r="CZ38" s="500">
        <f>'Bioenergetics (2)'!DT40</f>
        <v>0</v>
      </c>
      <c r="DA38" s="500">
        <f>'Bioenergetics (2)'!DU40</f>
        <v>1</v>
      </c>
      <c r="DB38" s="500">
        <f>'Bioenergetics (2)'!DV40</f>
        <v>0</v>
      </c>
      <c r="DC38" s="500">
        <f>'Bioenergetics (2)'!DW40</f>
        <v>1</v>
      </c>
      <c r="DD38" s="500">
        <f>'Bioenergetics (2)'!DX40</f>
        <v>0</v>
      </c>
      <c r="DE38" s="500">
        <f>'Bioenergetics (2)'!DY40</f>
        <v>1</v>
      </c>
      <c r="DF38" s="500">
        <f>'Bioenergetics (2)'!DZ40</f>
        <v>0</v>
      </c>
      <c r="DG38" s="500">
        <f>'Bioenergetics (2)'!EA40</f>
        <v>1</v>
      </c>
      <c r="DH38" s="500">
        <f>'Bioenergetics (2)'!EB40</f>
        <v>0</v>
      </c>
      <c r="DI38" s="500">
        <f>'Bioenergetics (2)'!EC40</f>
        <v>1</v>
      </c>
      <c r="DJ38" s="500">
        <f>'Bioenergetics (2)'!ED40</f>
        <v>0</v>
      </c>
      <c r="DK38" s="500">
        <f>'Bioenergetics (2)'!EE40</f>
        <v>-1</v>
      </c>
      <c r="DL38" s="500">
        <f>'Bioenergetics (2)'!EF40</f>
        <v>0</v>
      </c>
      <c r="DM38" s="500">
        <f>'Bioenergetics (2)'!EG40</f>
        <v>0</v>
      </c>
      <c r="DN38" s="500">
        <f>'Bioenergetics (2)'!EH40</f>
        <v>0</v>
      </c>
      <c r="DO38" s="500">
        <f>'Bioenergetics (2)'!EI40</f>
        <v>0</v>
      </c>
      <c r="DP38" s="500">
        <f>'Bioenergetics (2)'!EJ40</f>
        <v>0</v>
      </c>
      <c r="DQ38" s="500">
        <f>'Bioenergetics (2)'!EK40</f>
        <v>0</v>
      </c>
      <c r="DR38" s="500">
        <f>'Bioenergetics (2)'!EL40</f>
        <v>0</v>
      </c>
      <c r="DS38" s="500">
        <f>'Bioenergetics (2)'!EM40</f>
        <v>0</v>
      </c>
      <c r="DT38" s="500">
        <f>'Bioenergetics (2)'!EQ40</f>
        <v>0</v>
      </c>
      <c r="DU38" s="500">
        <f>'Bioenergetics (2)'!ER40</f>
        <v>0</v>
      </c>
      <c r="DV38" s="500">
        <f>'Bioenergetics (2)'!ES40</f>
        <v>0</v>
      </c>
      <c r="DW38" s="500">
        <f>'Bioenergetics (2)'!ET40</f>
        <v>0</v>
      </c>
      <c r="DX38" s="500">
        <f>'Bioenergetics (2)'!EU40</f>
        <v>0</v>
      </c>
      <c r="DY38" s="500">
        <f>'Bioenergetics (2)'!EV40</f>
        <v>0</v>
      </c>
      <c r="DZ38" s="500">
        <f>'Bioenergetics (2)'!EW40</f>
        <v>0</v>
      </c>
      <c r="EA38" s="500">
        <f>'Bioenergetics (2)'!EX40</f>
        <v>0</v>
      </c>
      <c r="EB38" s="500">
        <f>'Bioenergetics (2)'!EY40</f>
        <v>0</v>
      </c>
      <c r="EC38" s="500">
        <f>'Bioenergetics (2)'!EZ40</f>
        <v>0</v>
      </c>
      <c r="ED38" s="500">
        <f>'Bioenergetics (2)'!FA40</f>
        <v>0</v>
      </c>
      <c r="EE38" s="500">
        <f>'Bioenergetics (2)'!FB40</f>
        <v>0</v>
      </c>
      <c r="EF38" s="500">
        <f>'Bioenergetics (2)'!FC40</f>
        <v>0</v>
      </c>
      <c r="EG38" s="500">
        <f>'Bioenergetics (2)'!FD40</f>
        <v>0</v>
      </c>
      <c r="EH38" s="500">
        <f>'Bioenergetics (2)'!FE40</f>
        <v>0</v>
      </c>
      <c r="EI38" s="500">
        <f>'Bioenergetics (2)'!FF40</f>
        <v>0</v>
      </c>
      <c r="EJ38" s="500">
        <f>'Bioenergetics (2)'!FG40</f>
        <v>0</v>
      </c>
      <c r="EK38" s="500">
        <f>'Bioenergetics (2)'!FH40</f>
        <v>0</v>
      </c>
      <c r="EL38" s="500">
        <f>'Bioenergetics (2)'!FI40</f>
        <v>0</v>
      </c>
      <c r="EM38" s="500">
        <f>'Bioenergetics (2)'!FJ40</f>
        <v>0</v>
      </c>
      <c r="EN38" s="500">
        <f>'Bioenergetics (2)'!FK40</f>
        <v>0</v>
      </c>
      <c r="EO38" s="500">
        <f>'Bioenergetics (2)'!FL40</f>
        <v>0</v>
      </c>
      <c r="EP38" s="500">
        <f>'Bioenergetics (2)'!FM40</f>
        <v>0</v>
      </c>
      <c r="EQ38" s="500">
        <f>'Bioenergetics (2)'!FN40</f>
        <v>0</v>
      </c>
      <c r="ER38" s="500">
        <f>'Bioenergetics (2)'!FO40</f>
        <v>0</v>
      </c>
      <c r="ES38" s="500">
        <f>'Bioenergetics (2)'!FP40</f>
        <v>0</v>
      </c>
      <c r="ET38" s="500">
        <f>'Bioenergetics (2)'!FQ40</f>
        <v>0</v>
      </c>
      <c r="EU38" s="500">
        <f>'Bioenergetics (2)'!FR40</f>
        <v>0</v>
      </c>
      <c r="EV38" s="500">
        <f>'Bioenergetics (2)'!FS40</f>
        <v>0</v>
      </c>
      <c r="EW38" s="500">
        <f>'Bioenergetics (2)'!FT40</f>
        <v>0</v>
      </c>
      <c r="EX38" s="500">
        <f>'Bioenergetics (2)'!FU40</f>
        <v>0</v>
      </c>
      <c r="EY38" s="500">
        <f>'Bioenergetics (2)'!FV40</f>
        <v>0</v>
      </c>
      <c r="EZ38" s="500">
        <f>'Bioenergetics (2)'!FW40</f>
        <v>0</v>
      </c>
      <c r="FA38" s="500">
        <f>'Bioenergetics (2)'!FX40</f>
        <v>0</v>
      </c>
      <c r="FB38" s="500">
        <f>'Bioenergetics (2)'!FY40</f>
        <v>0</v>
      </c>
      <c r="FC38" s="500">
        <f>'Bioenergetics (2)'!FZ40</f>
        <v>0</v>
      </c>
      <c r="FD38" s="500">
        <f>'Bioenergetics (2)'!GA40</f>
        <v>-1</v>
      </c>
      <c r="FE38" s="500">
        <f>'Bioenergetics (2)'!GB40</f>
        <v>0</v>
      </c>
      <c r="FF38" s="500">
        <f>'Bioenergetics (2)'!GC40</f>
        <v>0</v>
      </c>
    </row>
    <row r="39" spans="1:162" x14ac:dyDescent="0.35">
      <c r="A39" s="144" t="str">
        <f>'Bioenergetics (2)'!A41</f>
        <v>Ci_Na</v>
      </c>
      <c r="B39" s="500">
        <f>'Bioenergetics (2)'!V41</f>
        <v>0</v>
      </c>
      <c r="C39" s="500">
        <f>'Bioenergetics (2)'!W41</f>
        <v>0</v>
      </c>
      <c r="D39" s="500">
        <f>'Bioenergetics (2)'!X41</f>
        <v>0</v>
      </c>
      <c r="E39" s="500">
        <f>'Bioenergetics (2)'!Y41</f>
        <v>0</v>
      </c>
      <c r="F39" s="500">
        <f>'Bioenergetics (2)'!Z41</f>
        <v>0</v>
      </c>
      <c r="G39" s="500">
        <f>'Bioenergetics (2)'!AA41</f>
        <v>0</v>
      </c>
      <c r="H39" s="500">
        <f>'Bioenergetics (2)'!AB41</f>
        <v>0</v>
      </c>
      <c r="I39" s="500">
        <f>'Bioenergetics (2)'!AC41</f>
        <v>0</v>
      </c>
      <c r="J39" s="500">
        <f>'Bioenergetics (2)'!AD41</f>
        <v>0</v>
      </c>
      <c r="K39" s="500">
        <f>'Bioenergetics (2)'!AE41</f>
        <v>0</v>
      </c>
      <c r="L39" s="500">
        <f>'Bioenergetics (2)'!AF41</f>
        <v>0</v>
      </c>
      <c r="M39" s="500">
        <f>'Bioenergetics (2)'!AG41</f>
        <v>0</v>
      </c>
      <c r="N39" s="500">
        <f>'Bioenergetics (2)'!AH41</f>
        <v>0</v>
      </c>
      <c r="O39" s="500">
        <f>'Bioenergetics (2)'!AI41</f>
        <v>0</v>
      </c>
      <c r="P39" s="500">
        <f>'Bioenergetics (2)'!AJ41</f>
        <v>0</v>
      </c>
      <c r="Q39" s="500">
        <f>'Bioenergetics (2)'!AK41</f>
        <v>0</v>
      </c>
      <c r="R39" s="500">
        <f>'Bioenergetics (2)'!AL41</f>
        <v>0</v>
      </c>
      <c r="S39" s="500">
        <f>'Bioenergetics (2)'!AM41</f>
        <v>0</v>
      </c>
      <c r="T39" s="500">
        <f>'Bioenergetics (2)'!AN41</f>
        <v>0</v>
      </c>
      <c r="U39" s="500">
        <f>'Bioenergetics (2)'!AO41</f>
        <v>0</v>
      </c>
      <c r="V39" s="500">
        <f>'Bioenergetics (2)'!AP41</f>
        <v>0</v>
      </c>
      <c r="W39" s="500">
        <f>'Bioenergetics (2)'!AQ41</f>
        <v>0</v>
      </c>
      <c r="X39" s="500">
        <f>'Bioenergetics (2)'!AR41</f>
        <v>0</v>
      </c>
      <c r="Y39" s="500">
        <f>'Bioenergetics (2)'!AS41</f>
        <v>0</v>
      </c>
      <c r="Z39" s="500">
        <f>'Bioenergetics (2)'!AT41</f>
        <v>0</v>
      </c>
      <c r="AA39" s="500">
        <f>'Bioenergetics (2)'!AU41</f>
        <v>0</v>
      </c>
      <c r="AB39" s="500">
        <f>'Bioenergetics (2)'!AV41</f>
        <v>0</v>
      </c>
      <c r="AC39" s="500">
        <f>'Bioenergetics (2)'!AW41</f>
        <v>0</v>
      </c>
      <c r="AD39" s="500">
        <f>'Bioenergetics (2)'!AX41</f>
        <v>0</v>
      </c>
      <c r="AE39" s="500">
        <f>'Bioenergetics (2)'!AY41</f>
        <v>0</v>
      </c>
      <c r="AF39" s="500">
        <f>'Bioenergetics (2)'!AZ41</f>
        <v>0</v>
      </c>
      <c r="AG39" s="500">
        <f>'Bioenergetics (2)'!BA41</f>
        <v>0</v>
      </c>
      <c r="AH39" s="500">
        <f>'Bioenergetics (2)'!BB41</f>
        <v>0</v>
      </c>
      <c r="AI39" s="500">
        <f>'Bioenergetics (2)'!BC41</f>
        <v>0</v>
      </c>
      <c r="AJ39" s="500">
        <f>'Bioenergetics (2)'!BD41</f>
        <v>0</v>
      </c>
      <c r="AK39" s="500">
        <f>'Bioenergetics (2)'!BE41</f>
        <v>0</v>
      </c>
      <c r="AL39" s="500">
        <f>'Bioenergetics (2)'!BF41</f>
        <v>0</v>
      </c>
      <c r="AM39" s="500">
        <f>'Bioenergetics (2)'!BG41</f>
        <v>0</v>
      </c>
      <c r="AN39" s="500">
        <f>'Bioenergetics (2)'!BH41</f>
        <v>0</v>
      </c>
      <c r="AO39" s="500">
        <f>'Bioenergetics (2)'!BI41</f>
        <v>0</v>
      </c>
      <c r="AP39" s="500">
        <f>'Bioenergetics (2)'!BJ41</f>
        <v>0</v>
      </c>
      <c r="AQ39" s="500">
        <f>'Bioenergetics (2)'!BK41</f>
        <v>0</v>
      </c>
      <c r="AR39" s="500">
        <f>'Bioenergetics (2)'!BL41</f>
        <v>0</v>
      </c>
      <c r="AS39" s="500">
        <f>'Bioenergetics (2)'!BM41</f>
        <v>0</v>
      </c>
      <c r="AT39" s="500">
        <f>'Bioenergetics (2)'!BN41</f>
        <v>0</v>
      </c>
      <c r="AU39" s="500">
        <f>'Bioenergetics (2)'!BO41</f>
        <v>0</v>
      </c>
      <c r="AV39" s="500">
        <f>'Bioenergetics (2)'!BP41</f>
        <v>0</v>
      </c>
      <c r="AW39" s="500">
        <f>'Bioenergetics (2)'!BQ41</f>
        <v>0</v>
      </c>
      <c r="AX39" s="500">
        <f>'Bioenergetics (2)'!BR41</f>
        <v>0</v>
      </c>
      <c r="AY39" s="500">
        <f>'Bioenergetics (2)'!BS41</f>
        <v>0</v>
      </c>
      <c r="AZ39" s="500">
        <f>'Bioenergetics (2)'!BT41</f>
        <v>0</v>
      </c>
      <c r="BA39" s="500">
        <f>'Bioenergetics (2)'!BU41</f>
        <v>0</v>
      </c>
      <c r="BB39" s="500">
        <f>'Bioenergetics (2)'!BV41</f>
        <v>0</v>
      </c>
      <c r="BC39" s="500">
        <f>'Bioenergetics (2)'!BW41</f>
        <v>0</v>
      </c>
      <c r="BD39" s="500">
        <f>'Bioenergetics (2)'!BX41</f>
        <v>0</v>
      </c>
      <c r="BE39" s="500">
        <f>'Bioenergetics (2)'!BY41</f>
        <v>0</v>
      </c>
      <c r="BF39" s="500">
        <f>'Bioenergetics (2)'!BZ41</f>
        <v>0</v>
      </c>
      <c r="BG39" s="500">
        <f>'Bioenergetics (2)'!CA41</f>
        <v>0</v>
      </c>
      <c r="BH39" s="500">
        <f>'Bioenergetics (2)'!CB41</f>
        <v>0</v>
      </c>
      <c r="BI39" s="500">
        <f>'Bioenergetics (2)'!CC41</f>
        <v>0</v>
      </c>
      <c r="BJ39" s="500">
        <f>'Bioenergetics (2)'!CD41</f>
        <v>0</v>
      </c>
      <c r="BK39" s="500">
        <f>'Bioenergetics (2)'!CE41</f>
        <v>0</v>
      </c>
      <c r="BL39" s="500">
        <f>'Bioenergetics (2)'!CF41</f>
        <v>0</v>
      </c>
      <c r="BM39" s="500">
        <f>'Bioenergetics (2)'!CG41</f>
        <v>0</v>
      </c>
      <c r="BN39" s="500">
        <f>'Bioenergetics (2)'!CH41</f>
        <v>0</v>
      </c>
      <c r="BO39" s="500">
        <f>'Bioenergetics (2)'!CI41</f>
        <v>0</v>
      </c>
      <c r="BP39" s="500">
        <f>'Bioenergetics (2)'!CJ41</f>
        <v>0</v>
      </c>
      <c r="BQ39" s="500">
        <f>'Bioenergetics (2)'!CK41</f>
        <v>0</v>
      </c>
      <c r="BR39" s="500">
        <f>'Bioenergetics (2)'!CL41</f>
        <v>0</v>
      </c>
      <c r="BS39" s="500">
        <f>'Bioenergetics (2)'!CM41</f>
        <v>0</v>
      </c>
      <c r="BT39" s="500">
        <f>'Bioenergetics (2)'!CN41</f>
        <v>0</v>
      </c>
      <c r="BU39" s="500">
        <f>'Bioenergetics (2)'!CO41</f>
        <v>0</v>
      </c>
      <c r="BV39" s="500">
        <f>'Bioenergetics (2)'!CP41</f>
        <v>0</v>
      </c>
      <c r="BW39" s="500">
        <f>'Bioenergetics (2)'!CQ41</f>
        <v>0</v>
      </c>
      <c r="BX39" s="500">
        <f>'Bioenergetics (2)'!CR41</f>
        <v>0</v>
      </c>
      <c r="BY39" s="500">
        <f>'Bioenergetics (2)'!CS41</f>
        <v>0</v>
      </c>
      <c r="BZ39" s="500">
        <f>'Bioenergetics (2)'!CT41</f>
        <v>0</v>
      </c>
      <c r="CA39" s="500">
        <f>'Bioenergetics (2)'!CU41</f>
        <v>0</v>
      </c>
      <c r="CB39" s="500">
        <f>'Bioenergetics (2)'!CV41</f>
        <v>0</v>
      </c>
      <c r="CC39" s="500">
        <f>'Bioenergetics (2)'!CW41</f>
        <v>0</v>
      </c>
      <c r="CD39" s="500">
        <f>'Bioenergetics (2)'!CX41</f>
        <v>0</v>
      </c>
      <c r="CE39" s="500">
        <f>'Bioenergetics (2)'!CY41</f>
        <v>0</v>
      </c>
      <c r="CF39" s="500">
        <f>'Bioenergetics (2)'!CZ41</f>
        <v>0</v>
      </c>
      <c r="CG39" s="500">
        <f>'Bioenergetics (2)'!DA41</f>
        <v>0</v>
      </c>
      <c r="CH39" s="500">
        <f>'Bioenergetics (2)'!DB41</f>
        <v>0</v>
      </c>
      <c r="CI39" s="500">
        <f>'Bioenergetics (2)'!DC41</f>
        <v>0</v>
      </c>
      <c r="CJ39" s="500">
        <f>'Bioenergetics (2)'!DD41</f>
        <v>0</v>
      </c>
      <c r="CK39" s="500">
        <f>'Bioenergetics (2)'!DE41</f>
        <v>0</v>
      </c>
      <c r="CL39" s="500">
        <f>'Bioenergetics (2)'!DF41</f>
        <v>0</v>
      </c>
      <c r="CM39" s="500">
        <f>'Bioenergetics (2)'!DG41</f>
        <v>0</v>
      </c>
      <c r="CN39" s="500">
        <f>'Bioenergetics (2)'!DH41</f>
        <v>0</v>
      </c>
      <c r="CO39" s="500">
        <f>'Bioenergetics (2)'!DI41</f>
        <v>0</v>
      </c>
      <c r="CP39" s="500">
        <f>'Bioenergetics (2)'!DJ41</f>
        <v>0</v>
      </c>
      <c r="CQ39" s="500">
        <f>'Bioenergetics (2)'!DK41</f>
        <v>0</v>
      </c>
      <c r="CR39" s="500">
        <f>'Bioenergetics (2)'!DL41</f>
        <v>0</v>
      </c>
      <c r="CS39" s="500">
        <f>'Bioenergetics (2)'!DM41</f>
        <v>0</v>
      </c>
      <c r="CT39" s="500">
        <f>'Bioenergetics (2)'!DN41</f>
        <v>0</v>
      </c>
      <c r="CU39" s="500">
        <f>'Bioenergetics (2)'!DO41</f>
        <v>0</v>
      </c>
      <c r="CV39" s="500">
        <f>'Bioenergetics (2)'!DP41</f>
        <v>0</v>
      </c>
      <c r="CW39" s="500">
        <f>'Bioenergetics (2)'!DQ41</f>
        <v>0</v>
      </c>
      <c r="CX39" s="500">
        <f>'Bioenergetics (2)'!DR41</f>
        <v>0</v>
      </c>
      <c r="CY39" s="500">
        <f>'Bioenergetics (2)'!DS41</f>
        <v>0</v>
      </c>
      <c r="CZ39" s="500">
        <f>'Bioenergetics (2)'!DT41</f>
        <v>0</v>
      </c>
      <c r="DA39" s="500">
        <f>'Bioenergetics (2)'!DU41</f>
        <v>0</v>
      </c>
      <c r="DB39" s="500">
        <f>'Bioenergetics (2)'!DV41</f>
        <v>0</v>
      </c>
      <c r="DC39" s="500">
        <f>'Bioenergetics (2)'!DW41</f>
        <v>0</v>
      </c>
      <c r="DD39" s="500">
        <f>'Bioenergetics (2)'!DX41</f>
        <v>0</v>
      </c>
      <c r="DE39" s="500">
        <f>'Bioenergetics (2)'!DY41</f>
        <v>0</v>
      </c>
      <c r="DF39" s="500">
        <f>'Bioenergetics (2)'!DZ41</f>
        <v>0</v>
      </c>
      <c r="DG39" s="500">
        <f>'Bioenergetics (2)'!EA41</f>
        <v>0</v>
      </c>
      <c r="DH39" s="500">
        <f>'Bioenergetics (2)'!EB41</f>
        <v>0</v>
      </c>
      <c r="DI39" s="500">
        <f>'Bioenergetics (2)'!EC41</f>
        <v>0</v>
      </c>
      <c r="DJ39" s="500">
        <f>'Bioenergetics (2)'!ED41</f>
        <v>0</v>
      </c>
      <c r="DK39" s="500">
        <f>'Bioenergetics (2)'!EE41</f>
        <v>0</v>
      </c>
      <c r="DL39" s="500">
        <f>'Bioenergetics (2)'!EF41</f>
        <v>0</v>
      </c>
      <c r="DM39" s="500">
        <f>'Bioenergetics (2)'!EG41</f>
        <v>0</v>
      </c>
      <c r="DN39" s="500">
        <f>'Bioenergetics (2)'!EH41</f>
        <v>0</v>
      </c>
      <c r="DO39" s="500">
        <f>'Bioenergetics (2)'!EI41</f>
        <v>0</v>
      </c>
      <c r="DP39" s="500">
        <f>'Bioenergetics (2)'!EJ41</f>
        <v>0</v>
      </c>
      <c r="DQ39" s="500">
        <f>'Bioenergetics (2)'!EK41</f>
        <v>0</v>
      </c>
      <c r="DR39" s="500">
        <f>'Bioenergetics (2)'!EL41</f>
        <v>0</v>
      </c>
      <c r="DS39" s="500">
        <f>'Bioenergetics (2)'!EM41</f>
        <v>1</v>
      </c>
      <c r="DT39" s="500">
        <f>'Bioenergetics (2)'!EQ41</f>
        <v>0</v>
      </c>
      <c r="DU39" s="500">
        <f>'Bioenergetics (2)'!ER41</f>
        <v>0</v>
      </c>
      <c r="DV39" s="500">
        <f>'Bioenergetics (2)'!ES41</f>
        <v>0</v>
      </c>
      <c r="DW39" s="500">
        <f>'Bioenergetics (2)'!ET41</f>
        <v>0</v>
      </c>
      <c r="DX39" s="500">
        <f>'Bioenergetics (2)'!EU41</f>
        <v>0</v>
      </c>
      <c r="DY39" s="500">
        <f>'Bioenergetics (2)'!EV41</f>
        <v>0</v>
      </c>
      <c r="DZ39" s="500">
        <f>'Bioenergetics (2)'!EW41</f>
        <v>0</v>
      </c>
      <c r="EA39" s="500">
        <f>'Bioenergetics (2)'!EX41</f>
        <v>0</v>
      </c>
      <c r="EB39" s="500">
        <f>'Bioenergetics (2)'!EY41</f>
        <v>0</v>
      </c>
      <c r="EC39" s="500">
        <f>'Bioenergetics (2)'!EZ41</f>
        <v>0</v>
      </c>
      <c r="ED39" s="500">
        <f>'Bioenergetics (2)'!FA41</f>
        <v>0</v>
      </c>
      <c r="EE39" s="500">
        <f>'Bioenergetics (2)'!FB41</f>
        <v>0</v>
      </c>
      <c r="EF39" s="500">
        <f>'Bioenergetics (2)'!FC41</f>
        <v>0</v>
      </c>
      <c r="EG39" s="500">
        <f>'Bioenergetics (2)'!FD41</f>
        <v>0</v>
      </c>
      <c r="EH39" s="500">
        <f>'Bioenergetics (2)'!FE41</f>
        <v>0</v>
      </c>
      <c r="EI39" s="500">
        <f>'Bioenergetics (2)'!FF41</f>
        <v>0</v>
      </c>
      <c r="EJ39" s="500">
        <f>'Bioenergetics (2)'!FG41</f>
        <v>0</v>
      </c>
      <c r="EK39" s="500">
        <f>'Bioenergetics (2)'!FH41</f>
        <v>0</v>
      </c>
      <c r="EL39" s="500">
        <f>'Bioenergetics (2)'!FI41</f>
        <v>0</v>
      </c>
      <c r="EM39" s="500">
        <f>'Bioenergetics (2)'!FJ41</f>
        <v>0</v>
      </c>
      <c r="EN39" s="500">
        <f>'Bioenergetics (2)'!FK41</f>
        <v>0</v>
      </c>
      <c r="EO39" s="500">
        <f>'Bioenergetics (2)'!FL41</f>
        <v>0</v>
      </c>
      <c r="EP39" s="500">
        <f>'Bioenergetics (2)'!FM41</f>
        <v>0</v>
      </c>
      <c r="EQ39" s="500">
        <f>'Bioenergetics (2)'!FN41</f>
        <v>0</v>
      </c>
      <c r="ER39" s="500">
        <f>'Bioenergetics (2)'!FO41</f>
        <v>0</v>
      </c>
      <c r="ES39" s="500">
        <f>'Bioenergetics (2)'!FP41</f>
        <v>0</v>
      </c>
      <c r="ET39" s="500">
        <f>'Bioenergetics (2)'!FQ41</f>
        <v>0</v>
      </c>
      <c r="EU39" s="500">
        <f>'Bioenergetics (2)'!FR41</f>
        <v>0</v>
      </c>
      <c r="EV39" s="500">
        <f>'Bioenergetics (2)'!FS41</f>
        <v>0</v>
      </c>
      <c r="EW39" s="500">
        <f>'Bioenergetics (2)'!FT41</f>
        <v>0</v>
      </c>
      <c r="EX39" s="500">
        <f>'Bioenergetics (2)'!FU41</f>
        <v>0</v>
      </c>
      <c r="EY39" s="500">
        <f>'Bioenergetics (2)'!FV41</f>
        <v>0</v>
      </c>
      <c r="EZ39" s="500">
        <f>'Bioenergetics (2)'!FW41</f>
        <v>0</v>
      </c>
      <c r="FA39" s="500">
        <f>'Bioenergetics (2)'!FX41</f>
        <v>0</v>
      </c>
      <c r="FB39" s="500">
        <f>'Bioenergetics (2)'!FY41</f>
        <v>0</v>
      </c>
      <c r="FC39" s="500">
        <f>'Bioenergetics (2)'!FZ41</f>
        <v>0</v>
      </c>
      <c r="FD39" s="500">
        <f>'Bioenergetics (2)'!GA41</f>
        <v>0</v>
      </c>
      <c r="FE39" s="500">
        <f>'Bioenergetics (2)'!GB41</f>
        <v>0</v>
      </c>
      <c r="FF39" s="500">
        <f>'Bioenergetics (2)'!GC41</f>
        <v>0</v>
      </c>
    </row>
    <row r="40" spans="1:162" x14ac:dyDescent="0.35">
      <c r="A40" s="144" t="str">
        <f>'Bioenergetics (2)'!A42</f>
        <v>Ci_Cl</v>
      </c>
      <c r="B40" s="500">
        <f>'Bioenergetics (2)'!V42</f>
        <v>0</v>
      </c>
      <c r="C40" s="500">
        <f>'Bioenergetics (2)'!W42</f>
        <v>0</v>
      </c>
      <c r="D40" s="500">
        <f>'Bioenergetics (2)'!X42</f>
        <v>0</v>
      </c>
      <c r="E40" s="500">
        <f>'Bioenergetics (2)'!Y42</f>
        <v>0</v>
      </c>
      <c r="F40" s="500">
        <f>'Bioenergetics (2)'!Z42</f>
        <v>0</v>
      </c>
      <c r="G40" s="500">
        <f>'Bioenergetics (2)'!AA42</f>
        <v>0</v>
      </c>
      <c r="H40" s="500">
        <f>'Bioenergetics (2)'!AB42</f>
        <v>0</v>
      </c>
      <c r="I40" s="500">
        <f>'Bioenergetics (2)'!AC42</f>
        <v>0</v>
      </c>
      <c r="J40" s="500">
        <f>'Bioenergetics (2)'!AD42</f>
        <v>0</v>
      </c>
      <c r="K40" s="500">
        <f>'Bioenergetics (2)'!AE42</f>
        <v>0</v>
      </c>
      <c r="L40" s="500">
        <f>'Bioenergetics (2)'!AF42</f>
        <v>0</v>
      </c>
      <c r="M40" s="500">
        <f>'Bioenergetics (2)'!AG42</f>
        <v>0</v>
      </c>
      <c r="N40" s="500">
        <f>'Bioenergetics (2)'!AH42</f>
        <v>0</v>
      </c>
      <c r="O40" s="500">
        <f>'Bioenergetics (2)'!AI42</f>
        <v>0</v>
      </c>
      <c r="P40" s="500">
        <f>'Bioenergetics (2)'!AJ42</f>
        <v>0</v>
      </c>
      <c r="Q40" s="500">
        <f>'Bioenergetics (2)'!AK42</f>
        <v>0</v>
      </c>
      <c r="R40" s="500">
        <f>'Bioenergetics (2)'!AL42</f>
        <v>0</v>
      </c>
      <c r="S40" s="500">
        <f>'Bioenergetics (2)'!AM42</f>
        <v>0</v>
      </c>
      <c r="T40" s="500">
        <f>'Bioenergetics (2)'!AN42</f>
        <v>0</v>
      </c>
      <c r="U40" s="500">
        <f>'Bioenergetics (2)'!AO42</f>
        <v>0</v>
      </c>
      <c r="V40" s="500">
        <f>'Bioenergetics (2)'!AP42</f>
        <v>0</v>
      </c>
      <c r="W40" s="500">
        <f>'Bioenergetics (2)'!AQ42</f>
        <v>0</v>
      </c>
      <c r="X40" s="500">
        <f>'Bioenergetics (2)'!AR42</f>
        <v>0</v>
      </c>
      <c r="Y40" s="500">
        <f>'Bioenergetics (2)'!AS42</f>
        <v>0</v>
      </c>
      <c r="Z40" s="500">
        <f>'Bioenergetics (2)'!AT42</f>
        <v>0</v>
      </c>
      <c r="AA40" s="500">
        <f>'Bioenergetics (2)'!AU42</f>
        <v>0</v>
      </c>
      <c r="AB40" s="500">
        <f>'Bioenergetics (2)'!AV42</f>
        <v>0</v>
      </c>
      <c r="AC40" s="500">
        <f>'Bioenergetics (2)'!AW42</f>
        <v>0</v>
      </c>
      <c r="AD40" s="500">
        <f>'Bioenergetics (2)'!AX42</f>
        <v>0</v>
      </c>
      <c r="AE40" s="500">
        <f>'Bioenergetics (2)'!AY42</f>
        <v>0</v>
      </c>
      <c r="AF40" s="500">
        <f>'Bioenergetics (2)'!AZ42</f>
        <v>0</v>
      </c>
      <c r="AG40" s="500">
        <f>'Bioenergetics (2)'!BA42</f>
        <v>0</v>
      </c>
      <c r="AH40" s="500">
        <f>'Bioenergetics (2)'!BB42</f>
        <v>0</v>
      </c>
      <c r="AI40" s="500">
        <f>'Bioenergetics (2)'!BC42</f>
        <v>0</v>
      </c>
      <c r="AJ40" s="500">
        <f>'Bioenergetics (2)'!BD42</f>
        <v>0</v>
      </c>
      <c r="AK40" s="500">
        <f>'Bioenergetics (2)'!BE42</f>
        <v>0</v>
      </c>
      <c r="AL40" s="500">
        <f>'Bioenergetics (2)'!BF42</f>
        <v>0</v>
      </c>
      <c r="AM40" s="500">
        <f>'Bioenergetics (2)'!BG42</f>
        <v>0</v>
      </c>
      <c r="AN40" s="500">
        <f>'Bioenergetics (2)'!BH42</f>
        <v>0</v>
      </c>
      <c r="AO40" s="500">
        <f>'Bioenergetics (2)'!BI42</f>
        <v>0</v>
      </c>
      <c r="AP40" s="500">
        <f>'Bioenergetics (2)'!BJ42</f>
        <v>0</v>
      </c>
      <c r="AQ40" s="500">
        <f>'Bioenergetics (2)'!BK42</f>
        <v>0</v>
      </c>
      <c r="AR40" s="500">
        <f>'Bioenergetics (2)'!BL42</f>
        <v>0</v>
      </c>
      <c r="AS40" s="500">
        <f>'Bioenergetics (2)'!BM42</f>
        <v>0</v>
      </c>
      <c r="AT40" s="500">
        <f>'Bioenergetics (2)'!BN42</f>
        <v>0</v>
      </c>
      <c r="AU40" s="500">
        <f>'Bioenergetics (2)'!BO42</f>
        <v>0</v>
      </c>
      <c r="AV40" s="500">
        <f>'Bioenergetics (2)'!BP42</f>
        <v>0</v>
      </c>
      <c r="AW40" s="500">
        <f>'Bioenergetics (2)'!BQ42</f>
        <v>0</v>
      </c>
      <c r="AX40" s="500">
        <f>'Bioenergetics (2)'!BR42</f>
        <v>0</v>
      </c>
      <c r="AY40" s="500">
        <f>'Bioenergetics (2)'!BS42</f>
        <v>0</v>
      </c>
      <c r="AZ40" s="500">
        <f>'Bioenergetics (2)'!BT42</f>
        <v>0</v>
      </c>
      <c r="BA40" s="500">
        <f>'Bioenergetics (2)'!BU42</f>
        <v>0</v>
      </c>
      <c r="BB40" s="500">
        <f>'Bioenergetics (2)'!BV42</f>
        <v>0</v>
      </c>
      <c r="BC40" s="500">
        <f>'Bioenergetics (2)'!BW42</f>
        <v>0</v>
      </c>
      <c r="BD40" s="500">
        <f>'Bioenergetics (2)'!BX42</f>
        <v>0</v>
      </c>
      <c r="BE40" s="500">
        <f>'Bioenergetics (2)'!BY42</f>
        <v>0</v>
      </c>
      <c r="BF40" s="500">
        <f>'Bioenergetics (2)'!BZ42</f>
        <v>0</v>
      </c>
      <c r="BG40" s="500">
        <f>'Bioenergetics (2)'!CA42</f>
        <v>0</v>
      </c>
      <c r="BH40" s="500">
        <f>'Bioenergetics (2)'!CB42</f>
        <v>0</v>
      </c>
      <c r="BI40" s="500">
        <f>'Bioenergetics (2)'!CC42</f>
        <v>0</v>
      </c>
      <c r="BJ40" s="500">
        <f>'Bioenergetics (2)'!CD42</f>
        <v>0</v>
      </c>
      <c r="BK40" s="500">
        <f>'Bioenergetics (2)'!CE42</f>
        <v>0</v>
      </c>
      <c r="BL40" s="500">
        <f>'Bioenergetics (2)'!CF42</f>
        <v>0</v>
      </c>
      <c r="BM40" s="500">
        <f>'Bioenergetics (2)'!CG42</f>
        <v>0</v>
      </c>
      <c r="BN40" s="500">
        <f>'Bioenergetics (2)'!CH42</f>
        <v>0</v>
      </c>
      <c r="BO40" s="500">
        <f>'Bioenergetics (2)'!CI42</f>
        <v>0</v>
      </c>
      <c r="BP40" s="500">
        <f>'Bioenergetics (2)'!CJ42</f>
        <v>0</v>
      </c>
      <c r="BQ40" s="500">
        <f>'Bioenergetics (2)'!CK42</f>
        <v>0</v>
      </c>
      <c r="BR40" s="500">
        <f>'Bioenergetics (2)'!CL42</f>
        <v>0</v>
      </c>
      <c r="BS40" s="500">
        <f>'Bioenergetics (2)'!CM42</f>
        <v>0</v>
      </c>
      <c r="BT40" s="500">
        <f>'Bioenergetics (2)'!CN42</f>
        <v>0</v>
      </c>
      <c r="BU40" s="500">
        <f>'Bioenergetics (2)'!CO42</f>
        <v>0</v>
      </c>
      <c r="BV40" s="500">
        <f>'Bioenergetics (2)'!CP42</f>
        <v>0</v>
      </c>
      <c r="BW40" s="500">
        <f>'Bioenergetics (2)'!CQ42</f>
        <v>0</v>
      </c>
      <c r="BX40" s="500">
        <f>'Bioenergetics (2)'!CR42</f>
        <v>0</v>
      </c>
      <c r="BY40" s="500">
        <f>'Bioenergetics (2)'!CS42</f>
        <v>0</v>
      </c>
      <c r="BZ40" s="500">
        <f>'Bioenergetics (2)'!CT42</f>
        <v>0</v>
      </c>
      <c r="CA40" s="500">
        <f>'Bioenergetics (2)'!CU42</f>
        <v>0</v>
      </c>
      <c r="CB40" s="500">
        <f>'Bioenergetics (2)'!CV42</f>
        <v>0</v>
      </c>
      <c r="CC40" s="500">
        <f>'Bioenergetics (2)'!CW42</f>
        <v>0</v>
      </c>
      <c r="CD40" s="500">
        <f>'Bioenergetics (2)'!CX42</f>
        <v>0</v>
      </c>
      <c r="CE40" s="500">
        <f>'Bioenergetics (2)'!CY42</f>
        <v>0</v>
      </c>
      <c r="CF40" s="500">
        <f>'Bioenergetics (2)'!CZ42</f>
        <v>0</v>
      </c>
      <c r="CG40" s="500">
        <f>'Bioenergetics (2)'!DA42</f>
        <v>0</v>
      </c>
      <c r="CH40" s="500">
        <f>'Bioenergetics (2)'!DB42</f>
        <v>0</v>
      </c>
      <c r="CI40" s="500">
        <f>'Bioenergetics (2)'!DC42</f>
        <v>0</v>
      </c>
      <c r="CJ40" s="500">
        <f>'Bioenergetics (2)'!DD42</f>
        <v>0</v>
      </c>
      <c r="CK40" s="500">
        <f>'Bioenergetics (2)'!DE42</f>
        <v>0</v>
      </c>
      <c r="CL40" s="500">
        <f>'Bioenergetics (2)'!DF42</f>
        <v>0</v>
      </c>
      <c r="CM40" s="500">
        <f>'Bioenergetics (2)'!DG42</f>
        <v>0</v>
      </c>
      <c r="CN40" s="500">
        <f>'Bioenergetics (2)'!DH42</f>
        <v>0</v>
      </c>
      <c r="CO40" s="500">
        <f>'Bioenergetics (2)'!DI42</f>
        <v>0</v>
      </c>
      <c r="CP40" s="500">
        <f>'Bioenergetics (2)'!DJ42</f>
        <v>0</v>
      </c>
      <c r="CQ40" s="500">
        <f>'Bioenergetics (2)'!DK42</f>
        <v>0</v>
      </c>
      <c r="CR40" s="500">
        <f>'Bioenergetics (2)'!DL42</f>
        <v>0</v>
      </c>
      <c r="CS40" s="500">
        <f>'Bioenergetics (2)'!DM42</f>
        <v>0</v>
      </c>
      <c r="CT40" s="500">
        <f>'Bioenergetics (2)'!DN42</f>
        <v>0</v>
      </c>
      <c r="CU40" s="500">
        <f>'Bioenergetics (2)'!DO42</f>
        <v>0</v>
      </c>
      <c r="CV40" s="500">
        <f>'Bioenergetics (2)'!DP42</f>
        <v>0</v>
      </c>
      <c r="CW40" s="500">
        <f>'Bioenergetics (2)'!DQ42</f>
        <v>0</v>
      </c>
      <c r="CX40" s="500">
        <f>'Bioenergetics (2)'!DR42</f>
        <v>0</v>
      </c>
      <c r="CY40" s="500">
        <f>'Bioenergetics (2)'!DS42</f>
        <v>0</v>
      </c>
      <c r="CZ40" s="500">
        <f>'Bioenergetics (2)'!DT42</f>
        <v>0</v>
      </c>
      <c r="DA40" s="500">
        <f>'Bioenergetics (2)'!DU42</f>
        <v>0</v>
      </c>
      <c r="DB40" s="500">
        <f>'Bioenergetics (2)'!DV42</f>
        <v>0</v>
      </c>
      <c r="DC40" s="500">
        <f>'Bioenergetics (2)'!DW42</f>
        <v>0</v>
      </c>
      <c r="DD40" s="500">
        <f>'Bioenergetics (2)'!DX42</f>
        <v>0</v>
      </c>
      <c r="DE40" s="500">
        <f>'Bioenergetics (2)'!DY42</f>
        <v>0</v>
      </c>
      <c r="DF40" s="500">
        <f>'Bioenergetics (2)'!DZ42</f>
        <v>0</v>
      </c>
      <c r="DG40" s="500">
        <f>'Bioenergetics (2)'!EA42</f>
        <v>0</v>
      </c>
      <c r="DH40" s="500">
        <f>'Bioenergetics (2)'!EB42</f>
        <v>0</v>
      </c>
      <c r="DI40" s="500">
        <f>'Bioenergetics (2)'!EC42</f>
        <v>0</v>
      </c>
      <c r="DJ40" s="500">
        <f>'Bioenergetics (2)'!ED42</f>
        <v>0</v>
      </c>
      <c r="DK40" s="500">
        <f>'Bioenergetics (2)'!EE42</f>
        <v>0</v>
      </c>
      <c r="DL40" s="500">
        <f>'Bioenergetics (2)'!EF42</f>
        <v>0</v>
      </c>
      <c r="DM40" s="500">
        <f>'Bioenergetics (2)'!EG42</f>
        <v>0</v>
      </c>
      <c r="DN40" s="500">
        <f>'Bioenergetics (2)'!EH42</f>
        <v>0</v>
      </c>
      <c r="DO40" s="500">
        <f>'Bioenergetics (2)'!EI42</f>
        <v>0</v>
      </c>
      <c r="DP40" s="500">
        <f>'Bioenergetics (2)'!EJ42</f>
        <v>0</v>
      </c>
      <c r="DQ40" s="500">
        <f>'Bioenergetics (2)'!EK42</f>
        <v>0</v>
      </c>
      <c r="DR40" s="500">
        <f>'Bioenergetics (2)'!EL42</f>
        <v>0</v>
      </c>
      <c r="DS40" s="500">
        <f>'Bioenergetics (2)'!EM42</f>
        <v>0</v>
      </c>
      <c r="DT40" s="500">
        <f>'Bioenergetics (2)'!EQ42</f>
        <v>0</v>
      </c>
      <c r="DU40" s="500">
        <f>'Bioenergetics (2)'!ER42</f>
        <v>0</v>
      </c>
      <c r="DV40" s="500">
        <f>'Bioenergetics (2)'!ES42</f>
        <v>0</v>
      </c>
      <c r="DW40" s="500">
        <f>'Bioenergetics (2)'!ET42</f>
        <v>0</v>
      </c>
      <c r="DX40" s="500">
        <f>'Bioenergetics (2)'!EU42</f>
        <v>0</v>
      </c>
      <c r="DY40" s="500">
        <f>'Bioenergetics (2)'!EV42</f>
        <v>0</v>
      </c>
      <c r="DZ40" s="500">
        <f>'Bioenergetics (2)'!EW42</f>
        <v>0</v>
      </c>
      <c r="EA40" s="500">
        <f>'Bioenergetics (2)'!EX42</f>
        <v>0</v>
      </c>
      <c r="EB40" s="500">
        <f>'Bioenergetics (2)'!EY42</f>
        <v>0</v>
      </c>
      <c r="EC40" s="500">
        <f>'Bioenergetics (2)'!EZ42</f>
        <v>0</v>
      </c>
      <c r="ED40" s="500">
        <f>'Bioenergetics (2)'!FA42</f>
        <v>0</v>
      </c>
      <c r="EE40" s="500">
        <f>'Bioenergetics (2)'!FB42</f>
        <v>0</v>
      </c>
      <c r="EF40" s="500">
        <f>'Bioenergetics (2)'!FC42</f>
        <v>0</v>
      </c>
      <c r="EG40" s="500">
        <f>'Bioenergetics (2)'!FD42</f>
        <v>0</v>
      </c>
      <c r="EH40" s="500">
        <f>'Bioenergetics (2)'!FE42</f>
        <v>0</v>
      </c>
      <c r="EI40" s="500">
        <f>'Bioenergetics (2)'!FF42</f>
        <v>0</v>
      </c>
      <c r="EJ40" s="500">
        <f>'Bioenergetics (2)'!FG42</f>
        <v>0</v>
      </c>
      <c r="EK40" s="500">
        <f>'Bioenergetics (2)'!FH42</f>
        <v>0</v>
      </c>
      <c r="EL40" s="500">
        <f>'Bioenergetics (2)'!FI42</f>
        <v>0</v>
      </c>
      <c r="EM40" s="500">
        <f>'Bioenergetics (2)'!FJ42</f>
        <v>0</v>
      </c>
      <c r="EN40" s="500">
        <f>'Bioenergetics (2)'!FK42</f>
        <v>0</v>
      </c>
      <c r="EO40" s="500">
        <f>'Bioenergetics (2)'!FL42</f>
        <v>0</v>
      </c>
      <c r="EP40" s="500">
        <f>'Bioenergetics (2)'!FM42</f>
        <v>0</v>
      </c>
      <c r="EQ40" s="500">
        <f>'Bioenergetics (2)'!FN42</f>
        <v>0</v>
      </c>
      <c r="ER40" s="500">
        <f>'Bioenergetics (2)'!FO42</f>
        <v>0</v>
      </c>
      <c r="ES40" s="500">
        <f>'Bioenergetics (2)'!FP42</f>
        <v>0</v>
      </c>
      <c r="ET40" s="500">
        <f>'Bioenergetics (2)'!FQ42</f>
        <v>0</v>
      </c>
      <c r="EU40" s="500">
        <f>'Bioenergetics (2)'!FR42</f>
        <v>0</v>
      </c>
      <c r="EV40" s="500">
        <f>'Bioenergetics (2)'!FS42</f>
        <v>0</v>
      </c>
      <c r="EW40" s="500">
        <f>'Bioenergetics (2)'!FT42</f>
        <v>0</v>
      </c>
      <c r="EX40" s="500">
        <f>'Bioenergetics (2)'!FU42</f>
        <v>0</v>
      </c>
      <c r="EY40" s="500">
        <f>'Bioenergetics (2)'!FV42</f>
        <v>0</v>
      </c>
      <c r="EZ40" s="500">
        <f>'Bioenergetics (2)'!FW42</f>
        <v>0</v>
      </c>
      <c r="FA40" s="500">
        <f>'Bioenergetics (2)'!FX42</f>
        <v>0</v>
      </c>
      <c r="FB40" s="500">
        <f>'Bioenergetics (2)'!FY42</f>
        <v>0</v>
      </c>
      <c r="FC40" s="500">
        <f>'Bioenergetics (2)'!FZ42</f>
        <v>0</v>
      </c>
      <c r="FD40" s="500">
        <f>'Bioenergetics (2)'!GA42</f>
        <v>0</v>
      </c>
      <c r="FE40" s="500">
        <f>'Bioenergetics (2)'!GB42</f>
        <v>0</v>
      </c>
      <c r="FF40" s="500">
        <f>'Bioenergetics (2)'!GC42</f>
        <v>0</v>
      </c>
    </row>
    <row r="41" spans="1:162" x14ac:dyDescent="0.35">
      <c r="A41" s="144" t="str">
        <f>'Bioenergetics (2)'!A43</f>
        <v>Ci_Cat</v>
      </c>
      <c r="B41" s="500">
        <f>'Bioenergetics (2)'!V43</f>
        <v>0</v>
      </c>
      <c r="C41" s="500">
        <f>'Bioenergetics (2)'!W43</f>
        <v>0</v>
      </c>
      <c r="D41" s="500">
        <f>'Bioenergetics (2)'!X43</f>
        <v>0</v>
      </c>
      <c r="E41" s="500">
        <f>'Bioenergetics (2)'!Y43</f>
        <v>0</v>
      </c>
      <c r="F41" s="500">
        <f>'Bioenergetics (2)'!Z43</f>
        <v>0</v>
      </c>
      <c r="G41" s="500">
        <f>'Bioenergetics (2)'!AA43</f>
        <v>0</v>
      </c>
      <c r="H41" s="500">
        <f>'Bioenergetics (2)'!AB43</f>
        <v>0</v>
      </c>
      <c r="I41" s="500">
        <f>'Bioenergetics (2)'!AC43</f>
        <v>0</v>
      </c>
      <c r="J41" s="500">
        <f>'Bioenergetics (2)'!AD43</f>
        <v>0</v>
      </c>
      <c r="K41" s="500">
        <f>'Bioenergetics (2)'!AE43</f>
        <v>0</v>
      </c>
      <c r="L41" s="500">
        <f>'Bioenergetics (2)'!AF43</f>
        <v>0</v>
      </c>
      <c r="M41" s="500">
        <f>'Bioenergetics (2)'!AG43</f>
        <v>0</v>
      </c>
      <c r="N41" s="500">
        <f>'Bioenergetics (2)'!AH43</f>
        <v>0</v>
      </c>
      <c r="O41" s="500">
        <f>'Bioenergetics (2)'!AI43</f>
        <v>0</v>
      </c>
      <c r="P41" s="500">
        <f>'Bioenergetics (2)'!AJ43</f>
        <v>0</v>
      </c>
      <c r="Q41" s="500">
        <f>'Bioenergetics (2)'!AK43</f>
        <v>0</v>
      </c>
      <c r="R41" s="500">
        <f>'Bioenergetics (2)'!AL43</f>
        <v>0</v>
      </c>
      <c r="S41" s="500">
        <f>'Bioenergetics (2)'!AM43</f>
        <v>0</v>
      </c>
      <c r="T41" s="500">
        <f>'Bioenergetics (2)'!AN43</f>
        <v>0</v>
      </c>
      <c r="U41" s="500">
        <f>'Bioenergetics (2)'!AO43</f>
        <v>0</v>
      </c>
      <c r="V41" s="500">
        <f>'Bioenergetics (2)'!AP43</f>
        <v>0</v>
      </c>
      <c r="W41" s="500">
        <f>'Bioenergetics (2)'!AQ43</f>
        <v>0</v>
      </c>
      <c r="X41" s="500">
        <f>'Bioenergetics (2)'!AR43</f>
        <v>0</v>
      </c>
      <c r="Y41" s="500">
        <f>'Bioenergetics (2)'!AS43</f>
        <v>0</v>
      </c>
      <c r="Z41" s="500">
        <f>'Bioenergetics (2)'!AT43</f>
        <v>0</v>
      </c>
      <c r="AA41" s="500">
        <f>'Bioenergetics (2)'!AU43</f>
        <v>0</v>
      </c>
      <c r="AB41" s="500">
        <f>'Bioenergetics (2)'!AV43</f>
        <v>0</v>
      </c>
      <c r="AC41" s="500">
        <f>'Bioenergetics (2)'!AW43</f>
        <v>0</v>
      </c>
      <c r="AD41" s="500">
        <f>'Bioenergetics (2)'!AX43</f>
        <v>0</v>
      </c>
      <c r="AE41" s="500">
        <f>'Bioenergetics (2)'!AY43</f>
        <v>0</v>
      </c>
      <c r="AF41" s="500">
        <f>'Bioenergetics (2)'!AZ43</f>
        <v>0</v>
      </c>
      <c r="AG41" s="500">
        <f>'Bioenergetics (2)'!BA43</f>
        <v>0</v>
      </c>
      <c r="AH41" s="500">
        <f>'Bioenergetics (2)'!BB43</f>
        <v>0</v>
      </c>
      <c r="AI41" s="500">
        <f>'Bioenergetics (2)'!BC43</f>
        <v>0</v>
      </c>
      <c r="AJ41" s="500">
        <f>'Bioenergetics (2)'!BD43</f>
        <v>0</v>
      </c>
      <c r="AK41" s="500">
        <f>'Bioenergetics (2)'!BE43</f>
        <v>0</v>
      </c>
      <c r="AL41" s="500">
        <f>'Bioenergetics (2)'!BF43</f>
        <v>0</v>
      </c>
      <c r="AM41" s="500">
        <f>'Bioenergetics (2)'!BG43</f>
        <v>0</v>
      </c>
      <c r="AN41" s="500">
        <f>'Bioenergetics (2)'!BH43</f>
        <v>0</v>
      </c>
      <c r="AO41" s="500">
        <f>'Bioenergetics (2)'!BI43</f>
        <v>0</v>
      </c>
      <c r="AP41" s="500">
        <f>'Bioenergetics (2)'!BJ43</f>
        <v>0</v>
      </c>
      <c r="AQ41" s="500">
        <f>'Bioenergetics (2)'!BK43</f>
        <v>0</v>
      </c>
      <c r="AR41" s="500">
        <f>'Bioenergetics (2)'!BL43</f>
        <v>0</v>
      </c>
      <c r="AS41" s="500">
        <f>'Bioenergetics (2)'!BM43</f>
        <v>0</v>
      </c>
      <c r="AT41" s="500">
        <f>'Bioenergetics (2)'!BN43</f>
        <v>0</v>
      </c>
      <c r="AU41" s="500">
        <f>'Bioenergetics (2)'!BO43</f>
        <v>0</v>
      </c>
      <c r="AV41" s="500">
        <f>'Bioenergetics (2)'!BP43</f>
        <v>0</v>
      </c>
      <c r="AW41" s="500">
        <f>'Bioenergetics (2)'!BQ43</f>
        <v>0</v>
      </c>
      <c r="AX41" s="500">
        <f>'Bioenergetics (2)'!BR43</f>
        <v>0</v>
      </c>
      <c r="AY41" s="500">
        <f>'Bioenergetics (2)'!BS43</f>
        <v>0</v>
      </c>
      <c r="AZ41" s="500">
        <f>'Bioenergetics (2)'!BT43</f>
        <v>0</v>
      </c>
      <c r="BA41" s="500">
        <f>'Bioenergetics (2)'!BU43</f>
        <v>0</v>
      </c>
      <c r="BB41" s="500">
        <f>'Bioenergetics (2)'!BV43</f>
        <v>0</v>
      </c>
      <c r="BC41" s="500">
        <f>'Bioenergetics (2)'!BW43</f>
        <v>0</v>
      </c>
      <c r="BD41" s="500">
        <f>'Bioenergetics (2)'!BX43</f>
        <v>0</v>
      </c>
      <c r="BE41" s="500">
        <f>'Bioenergetics (2)'!BY43</f>
        <v>0</v>
      </c>
      <c r="BF41" s="500">
        <f>'Bioenergetics (2)'!BZ43</f>
        <v>0</v>
      </c>
      <c r="BG41" s="500">
        <f>'Bioenergetics (2)'!CA43</f>
        <v>0</v>
      </c>
      <c r="BH41" s="500">
        <f>'Bioenergetics (2)'!CB43</f>
        <v>0</v>
      </c>
      <c r="BI41" s="500">
        <f>'Bioenergetics (2)'!CC43</f>
        <v>0</v>
      </c>
      <c r="BJ41" s="500">
        <f>'Bioenergetics (2)'!CD43</f>
        <v>0</v>
      </c>
      <c r="BK41" s="500">
        <f>'Bioenergetics (2)'!CE43</f>
        <v>0</v>
      </c>
      <c r="BL41" s="500">
        <f>'Bioenergetics (2)'!CF43</f>
        <v>0</v>
      </c>
      <c r="BM41" s="500">
        <f>'Bioenergetics (2)'!CG43</f>
        <v>0</v>
      </c>
      <c r="BN41" s="500">
        <f>'Bioenergetics (2)'!CH43</f>
        <v>0</v>
      </c>
      <c r="BO41" s="500">
        <f>'Bioenergetics (2)'!CI43</f>
        <v>0</v>
      </c>
      <c r="BP41" s="500">
        <f>'Bioenergetics (2)'!CJ43</f>
        <v>0</v>
      </c>
      <c r="BQ41" s="500">
        <f>'Bioenergetics (2)'!CK43</f>
        <v>0</v>
      </c>
      <c r="BR41" s="500">
        <f>'Bioenergetics (2)'!CL43</f>
        <v>0</v>
      </c>
      <c r="BS41" s="500">
        <f>'Bioenergetics (2)'!CM43</f>
        <v>0</v>
      </c>
      <c r="BT41" s="500">
        <f>'Bioenergetics (2)'!CN43</f>
        <v>0</v>
      </c>
      <c r="BU41" s="500">
        <f>'Bioenergetics (2)'!CO43</f>
        <v>0</v>
      </c>
      <c r="BV41" s="500">
        <f>'Bioenergetics (2)'!CP43</f>
        <v>0</v>
      </c>
      <c r="BW41" s="500">
        <f>'Bioenergetics (2)'!CQ43</f>
        <v>0</v>
      </c>
      <c r="BX41" s="500">
        <f>'Bioenergetics (2)'!CR43</f>
        <v>0</v>
      </c>
      <c r="BY41" s="500">
        <f>'Bioenergetics (2)'!CS43</f>
        <v>0</v>
      </c>
      <c r="BZ41" s="500">
        <f>'Bioenergetics (2)'!CT43</f>
        <v>0</v>
      </c>
      <c r="CA41" s="500">
        <f>'Bioenergetics (2)'!CU43</f>
        <v>0</v>
      </c>
      <c r="CB41" s="500">
        <f>'Bioenergetics (2)'!CV43</f>
        <v>0</v>
      </c>
      <c r="CC41" s="500">
        <f>'Bioenergetics (2)'!CW43</f>
        <v>0</v>
      </c>
      <c r="CD41" s="500">
        <f>'Bioenergetics (2)'!CX43</f>
        <v>0</v>
      </c>
      <c r="CE41" s="500">
        <f>'Bioenergetics (2)'!CY43</f>
        <v>0</v>
      </c>
      <c r="CF41" s="500">
        <f>'Bioenergetics (2)'!CZ43</f>
        <v>0</v>
      </c>
      <c r="CG41" s="500">
        <f>'Bioenergetics (2)'!DA43</f>
        <v>0</v>
      </c>
      <c r="CH41" s="500">
        <f>'Bioenergetics (2)'!DB43</f>
        <v>0</v>
      </c>
      <c r="CI41" s="500">
        <f>'Bioenergetics (2)'!DC43</f>
        <v>0</v>
      </c>
      <c r="CJ41" s="500">
        <f>'Bioenergetics (2)'!DD43</f>
        <v>0</v>
      </c>
      <c r="CK41" s="500">
        <f>'Bioenergetics (2)'!DE43</f>
        <v>0</v>
      </c>
      <c r="CL41" s="500">
        <f>'Bioenergetics (2)'!DF43</f>
        <v>0</v>
      </c>
      <c r="CM41" s="500">
        <f>'Bioenergetics (2)'!DG43</f>
        <v>0</v>
      </c>
      <c r="CN41" s="500">
        <f>'Bioenergetics (2)'!DH43</f>
        <v>0</v>
      </c>
      <c r="CO41" s="500">
        <f>'Bioenergetics (2)'!DI43</f>
        <v>0</v>
      </c>
      <c r="CP41" s="500">
        <f>'Bioenergetics (2)'!DJ43</f>
        <v>0</v>
      </c>
      <c r="CQ41" s="500">
        <f>'Bioenergetics (2)'!DK43</f>
        <v>0</v>
      </c>
      <c r="CR41" s="500">
        <f>'Bioenergetics (2)'!DL43</f>
        <v>0</v>
      </c>
      <c r="CS41" s="500">
        <f>'Bioenergetics (2)'!DM43</f>
        <v>0</v>
      </c>
      <c r="CT41" s="500">
        <f>'Bioenergetics (2)'!DN43</f>
        <v>0</v>
      </c>
      <c r="CU41" s="500">
        <f>'Bioenergetics (2)'!DO43</f>
        <v>0</v>
      </c>
      <c r="CV41" s="500">
        <f>'Bioenergetics (2)'!DP43</f>
        <v>0</v>
      </c>
      <c r="CW41" s="500">
        <f>'Bioenergetics (2)'!DQ43</f>
        <v>0</v>
      </c>
      <c r="CX41" s="500">
        <f>'Bioenergetics (2)'!DR43</f>
        <v>0</v>
      </c>
      <c r="CY41" s="500">
        <f>'Bioenergetics (2)'!DS43</f>
        <v>0</v>
      </c>
      <c r="CZ41" s="500">
        <f>'Bioenergetics (2)'!DT43</f>
        <v>0</v>
      </c>
      <c r="DA41" s="500">
        <f>'Bioenergetics (2)'!DU43</f>
        <v>0</v>
      </c>
      <c r="DB41" s="500">
        <f>'Bioenergetics (2)'!DV43</f>
        <v>0</v>
      </c>
      <c r="DC41" s="500">
        <f>'Bioenergetics (2)'!DW43</f>
        <v>0</v>
      </c>
      <c r="DD41" s="500">
        <f>'Bioenergetics (2)'!DX43</f>
        <v>0</v>
      </c>
      <c r="DE41" s="500">
        <f>'Bioenergetics (2)'!DY43</f>
        <v>0</v>
      </c>
      <c r="DF41" s="500">
        <f>'Bioenergetics (2)'!DZ43</f>
        <v>0</v>
      </c>
      <c r="DG41" s="500">
        <f>'Bioenergetics (2)'!EA43</f>
        <v>0</v>
      </c>
      <c r="DH41" s="500">
        <f>'Bioenergetics (2)'!EB43</f>
        <v>0</v>
      </c>
      <c r="DI41" s="500">
        <f>'Bioenergetics (2)'!EC43</f>
        <v>0</v>
      </c>
      <c r="DJ41" s="500">
        <f>'Bioenergetics (2)'!ED43</f>
        <v>0</v>
      </c>
      <c r="DK41" s="500">
        <f>'Bioenergetics (2)'!EE43</f>
        <v>0</v>
      </c>
      <c r="DL41" s="500">
        <f>'Bioenergetics (2)'!EF43</f>
        <v>0</v>
      </c>
      <c r="DM41" s="500">
        <f>'Bioenergetics (2)'!EG43</f>
        <v>0</v>
      </c>
      <c r="DN41" s="500">
        <f>'Bioenergetics (2)'!EH43</f>
        <v>0</v>
      </c>
      <c r="DO41" s="500">
        <f>'Bioenergetics (2)'!EI43</f>
        <v>0</v>
      </c>
      <c r="DP41" s="500">
        <f>'Bioenergetics (2)'!EJ43</f>
        <v>0</v>
      </c>
      <c r="DQ41" s="500">
        <f>'Bioenergetics (2)'!EK43</f>
        <v>0</v>
      </c>
      <c r="DR41" s="500">
        <f>'Bioenergetics (2)'!EL43</f>
        <v>0</v>
      </c>
      <c r="DS41" s="500">
        <f>'Bioenergetics (2)'!EM43</f>
        <v>0</v>
      </c>
      <c r="DT41" s="500">
        <f>'Bioenergetics (2)'!EQ43</f>
        <v>0</v>
      </c>
      <c r="DU41" s="500">
        <f>'Bioenergetics (2)'!ER43</f>
        <v>0</v>
      </c>
      <c r="DV41" s="500">
        <f>'Bioenergetics (2)'!ES43</f>
        <v>0</v>
      </c>
      <c r="DW41" s="500">
        <f>'Bioenergetics (2)'!ET43</f>
        <v>0</v>
      </c>
      <c r="DX41" s="500">
        <f>'Bioenergetics (2)'!EU43</f>
        <v>0</v>
      </c>
      <c r="DY41" s="500">
        <f>'Bioenergetics (2)'!EV43</f>
        <v>0</v>
      </c>
      <c r="DZ41" s="500">
        <f>'Bioenergetics (2)'!EW43</f>
        <v>0</v>
      </c>
      <c r="EA41" s="500">
        <f>'Bioenergetics (2)'!EX43</f>
        <v>0</v>
      </c>
      <c r="EB41" s="500">
        <f>'Bioenergetics (2)'!EY43</f>
        <v>0</v>
      </c>
      <c r="EC41" s="500">
        <f>'Bioenergetics (2)'!EZ43</f>
        <v>0</v>
      </c>
      <c r="ED41" s="500">
        <f>'Bioenergetics (2)'!FA43</f>
        <v>0</v>
      </c>
      <c r="EE41" s="500">
        <f>'Bioenergetics (2)'!FB43</f>
        <v>0</v>
      </c>
      <c r="EF41" s="500">
        <f>'Bioenergetics (2)'!FC43</f>
        <v>0</v>
      </c>
      <c r="EG41" s="500">
        <f>'Bioenergetics (2)'!FD43</f>
        <v>0</v>
      </c>
      <c r="EH41" s="500">
        <f>'Bioenergetics (2)'!FE43</f>
        <v>0</v>
      </c>
      <c r="EI41" s="500">
        <f>'Bioenergetics (2)'!FF43</f>
        <v>0</v>
      </c>
      <c r="EJ41" s="500">
        <f>'Bioenergetics (2)'!FG43</f>
        <v>0</v>
      </c>
      <c r="EK41" s="500">
        <f>'Bioenergetics (2)'!FH43</f>
        <v>0</v>
      </c>
      <c r="EL41" s="500">
        <f>'Bioenergetics (2)'!FI43</f>
        <v>0</v>
      </c>
      <c r="EM41" s="500">
        <f>'Bioenergetics (2)'!FJ43</f>
        <v>0</v>
      </c>
      <c r="EN41" s="500">
        <f>'Bioenergetics (2)'!FK43</f>
        <v>0</v>
      </c>
      <c r="EO41" s="500">
        <f>'Bioenergetics (2)'!FL43</f>
        <v>0</v>
      </c>
      <c r="EP41" s="500">
        <f>'Bioenergetics (2)'!FM43</f>
        <v>0</v>
      </c>
      <c r="EQ41" s="500">
        <f>'Bioenergetics (2)'!FN43</f>
        <v>0</v>
      </c>
      <c r="ER41" s="500">
        <f>'Bioenergetics (2)'!FO43</f>
        <v>0</v>
      </c>
      <c r="ES41" s="500">
        <f>'Bioenergetics (2)'!FP43</f>
        <v>0</v>
      </c>
      <c r="ET41" s="500">
        <f>'Bioenergetics (2)'!FQ43</f>
        <v>0</v>
      </c>
      <c r="EU41" s="500">
        <f>'Bioenergetics (2)'!FR43</f>
        <v>0</v>
      </c>
      <c r="EV41" s="500">
        <f>'Bioenergetics (2)'!FS43</f>
        <v>0</v>
      </c>
      <c r="EW41" s="500">
        <f>'Bioenergetics (2)'!FT43</f>
        <v>0</v>
      </c>
      <c r="EX41" s="500">
        <f>'Bioenergetics (2)'!FU43</f>
        <v>0</v>
      </c>
      <c r="EY41" s="500">
        <f>'Bioenergetics (2)'!FV43</f>
        <v>0</v>
      </c>
      <c r="EZ41" s="500">
        <f>'Bioenergetics (2)'!FW43</f>
        <v>0</v>
      </c>
      <c r="FA41" s="500">
        <f>'Bioenergetics (2)'!FX43</f>
        <v>0</v>
      </c>
      <c r="FB41" s="500">
        <f>'Bioenergetics (2)'!FY43</f>
        <v>0</v>
      </c>
      <c r="FC41" s="500">
        <f>'Bioenergetics (2)'!FZ43</f>
        <v>0</v>
      </c>
      <c r="FD41" s="500">
        <f>'Bioenergetics (2)'!GA43</f>
        <v>0</v>
      </c>
      <c r="FE41" s="500">
        <f>'Bioenergetics (2)'!GB43</f>
        <v>0</v>
      </c>
      <c r="FF41" s="500">
        <f>'Bioenergetics (2)'!GC43</f>
        <v>0</v>
      </c>
    </row>
    <row r="42" spans="1:162" x14ac:dyDescent="0.35">
      <c r="A42" s="144" t="str">
        <f>'Bioenergetics (2)'!A44</f>
        <v>Ci_An</v>
      </c>
      <c r="B42" s="500">
        <f>'Bioenergetics (2)'!V44</f>
        <v>0</v>
      </c>
      <c r="C42" s="500">
        <f>'Bioenergetics (2)'!W44</f>
        <v>0</v>
      </c>
      <c r="D42" s="500">
        <f>'Bioenergetics (2)'!X44</f>
        <v>0</v>
      </c>
      <c r="E42" s="500">
        <f>'Bioenergetics (2)'!Y44</f>
        <v>0</v>
      </c>
      <c r="F42" s="500">
        <f>'Bioenergetics (2)'!Z44</f>
        <v>0</v>
      </c>
      <c r="G42" s="500">
        <f>'Bioenergetics (2)'!AA44</f>
        <v>0</v>
      </c>
      <c r="H42" s="500">
        <f>'Bioenergetics (2)'!AB44</f>
        <v>0</v>
      </c>
      <c r="I42" s="500">
        <f>'Bioenergetics (2)'!AC44</f>
        <v>0</v>
      </c>
      <c r="J42" s="500">
        <f>'Bioenergetics (2)'!AD44</f>
        <v>0</v>
      </c>
      <c r="K42" s="500">
        <f>'Bioenergetics (2)'!AE44</f>
        <v>0</v>
      </c>
      <c r="L42" s="500">
        <f>'Bioenergetics (2)'!AF44</f>
        <v>0</v>
      </c>
      <c r="M42" s="500">
        <f>'Bioenergetics (2)'!AG44</f>
        <v>0</v>
      </c>
      <c r="N42" s="500">
        <f>'Bioenergetics (2)'!AH44</f>
        <v>0</v>
      </c>
      <c r="O42" s="500">
        <f>'Bioenergetics (2)'!AI44</f>
        <v>0</v>
      </c>
      <c r="P42" s="500">
        <f>'Bioenergetics (2)'!AJ44</f>
        <v>0</v>
      </c>
      <c r="Q42" s="500">
        <f>'Bioenergetics (2)'!AK44</f>
        <v>0</v>
      </c>
      <c r="R42" s="500">
        <f>'Bioenergetics (2)'!AL44</f>
        <v>0</v>
      </c>
      <c r="S42" s="500">
        <f>'Bioenergetics (2)'!AM44</f>
        <v>0</v>
      </c>
      <c r="T42" s="500">
        <f>'Bioenergetics (2)'!AN44</f>
        <v>0</v>
      </c>
      <c r="U42" s="500">
        <f>'Bioenergetics (2)'!AO44</f>
        <v>0</v>
      </c>
      <c r="V42" s="500">
        <f>'Bioenergetics (2)'!AP44</f>
        <v>0</v>
      </c>
      <c r="W42" s="500">
        <f>'Bioenergetics (2)'!AQ44</f>
        <v>0</v>
      </c>
      <c r="X42" s="500">
        <f>'Bioenergetics (2)'!AR44</f>
        <v>0</v>
      </c>
      <c r="Y42" s="500">
        <f>'Bioenergetics (2)'!AS44</f>
        <v>0</v>
      </c>
      <c r="Z42" s="500">
        <f>'Bioenergetics (2)'!AT44</f>
        <v>0</v>
      </c>
      <c r="AA42" s="500">
        <f>'Bioenergetics (2)'!AU44</f>
        <v>0</v>
      </c>
      <c r="AB42" s="500">
        <f>'Bioenergetics (2)'!AV44</f>
        <v>0</v>
      </c>
      <c r="AC42" s="500">
        <f>'Bioenergetics (2)'!AW44</f>
        <v>0</v>
      </c>
      <c r="AD42" s="500">
        <f>'Bioenergetics (2)'!AX44</f>
        <v>0</v>
      </c>
      <c r="AE42" s="500">
        <f>'Bioenergetics (2)'!AY44</f>
        <v>0</v>
      </c>
      <c r="AF42" s="500">
        <f>'Bioenergetics (2)'!AZ44</f>
        <v>0</v>
      </c>
      <c r="AG42" s="500">
        <f>'Bioenergetics (2)'!BA44</f>
        <v>0</v>
      </c>
      <c r="AH42" s="500">
        <f>'Bioenergetics (2)'!BB44</f>
        <v>0</v>
      </c>
      <c r="AI42" s="500">
        <f>'Bioenergetics (2)'!BC44</f>
        <v>0</v>
      </c>
      <c r="AJ42" s="500">
        <f>'Bioenergetics (2)'!BD44</f>
        <v>0</v>
      </c>
      <c r="AK42" s="500">
        <f>'Bioenergetics (2)'!BE44</f>
        <v>0</v>
      </c>
      <c r="AL42" s="500">
        <f>'Bioenergetics (2)'!BF44</f>
        <v>0</v>
      </c>
      <c r="AM42" s="500">
        <f>'Bioenergetics (2)'!BG44</f>
        <v>0</v>
      </c>
      <c r="AN42" s="500">
        <f>'Bioenergetics (2)'!BH44</f>
        <v>0</v>
      </c>
      <c r="AO42" s="500">
        <f>'Bioenergetics (2)'!BI44</f>
        <v>0</v>
      </c>
      <c r="AP42" s="500">
        <f>'Bioenergetics (2)'!BJ44</f>
        <v>0</v>
      </c>
      <c r="AQ42" s="500">
        <f>'Bioenergetics (2)'!BK44</f>
        <v>0</v>
      </c>
      <c r="AR42" s="500">
        <f>'Bioenergetics (2)'!BL44</f>
        <v>0</v>
      </c>
      <c r="AS42" s="500">
        <f>'Bioenergetics (2)'!BM44</f>
        <v>0</v>
      </c>
      <c r="AT42" s="500">
        <f>'Bioenergetics (2)'!BN44</f>
        <v>0</v>
      </c>
      <c r="AU42" s="500">
        <f>'Bioenergetics (2)'!BO44</f>
        <v>0</v>
      </c>
      <c r="AV42" s="500">
        <f>'Bioenergetics (2)'!BP44</f>
        <v>0</v>
      </c>
      <c r="AW42" s="500">
        <f>'Bioenergetics (2)'!BQ44</f>
        <v>0</v>
      </c>
      <c r="AX42" s="500">
        <f>'Bioenergetics (2)'!BR44</f>
        <v>0</v>
      </c>
      <c r="AY42" s="500">
        <f>'Bioenergetics (2)'!BS44</f>
        <v>0</v>
      </c>
      <c r="AZ42" s="500">
        <f>'Bioenergetics (2)'!BT44</f>
        <v>0</v>
      </c>
      <c r="BA42" s="500">
        <f>'Bioenergetics (2)'!BU44</f>
        <v>0</v>
      </c>
      <c r="BB42" s="500">
        <f>'Bioenergetics (2)'!BV44</f>
        <v>0</v>
      </c>
      <c r="BC42" s="500">
        <f>'Bioenergetics (2)'!BW44</f>
        <v>0</v>
      </c>
      <c r="BD42" s="500">
        <f>'Bioenergetics (2)'!BX44</f>
        <v>0</v>
      </c>
      <c r="BE42" s="500">
        <f>'Bioenergetics (2)'!BY44</f>
        <v>0</v>
      </c>
      <c r="BF42" s="500">
        <f>'Bioenergetics (2)'!BZ44</f>
        <v>0</v>
      </c>
      <c r="BG42" s="500">
        <f>'Bioenergetics (2)'!CA44</f>
        <v>0</v>
      </c>
      <c r="BH42" s="500">
        <f>'Bioenergetics (2)'!CB44</f>
        <v>0</v>
      </c>
      <c r="BI42" s="500">
        <f>'Bioenergetics (2)'!CC44</f>
        <v>0</v>
      </c>
      <c r="BJ42" s="500">
        <f>'Bioenergetics (2)'!CD44</f>
        <v>0</v>
      </c>
      <c r="BK42" s="500">
        <f>'Bioenergetics (2)'!CE44</f>
        <v>0</v>
      </c>
      <c r="BL42" s="500">
        <f>'Bioenergetics (2)'!CF44</f>
        <v>0</v>
      </c>
      <c r="BM42" s="500">
        <f>'Bioenergetics (2)'!CG44</f>
        <v>0</v>
      </c>
      <c r="BN42" s="500">
        <f>'Bioenergetics (2)'!CH44</f>
        <v>0</v>
      </c>
      <c r="BO42" s="500">
        <f>'Bioenergetics (2)'!CI44</f>
        <v>0</v>
      </c>
      <c r="BP42" s="500">
        <f>'Bioenergetics (2)'!CJ44</f>
        <v>0</v>
      </c>
      <c r="BQ42" s="500">
        <f>'Bioenergetics (2)'!CK44</f>
        <v>0</v>
      </c>
      <c r="BR42" s="500">
        <f>'Bioenergetics (2)'!CL44</f>
        <v>0</v>
      </c>
      <c r="BS42" s="500">
        <f>'Bioenergetics (2)'!CM44</f>
        <v>0</v>
      </c>
      <c r="BT42" s="500">
        <f>'Bioenergetics (2)'!CN44</f>
        <v>0</v>
      </c>
      <c r="BU42" s="500">
        <f>'Bioenergetics (2)'!CO44</f>
        <v>0</v>
      </c>
      <c r="BV42" s="500">
        <f>'Bioenergetics (2)'!CP44</f>
        <v>0</v>
      </c>
      <c r="BW42" s="500">
        <f>'Bioenergetics (2)'!CQ44</f>
        <v>0</v>
      </c>
      <c r="BX42" s="500">
        <f>'Bioenergetics (2)'!CR44</f>
        <v>0</v>
      </c>
      <c r="BY42" s="500">
        <f>'Bioenergetics (2)'!CS44</f>
        <v>0</v>
      </c>
      <c r="BZ42" s="500">
        <f>'Bioenergetics (2)'!CT44</f>
        <v>0</v>
      </c>
      <c r="CA42" s="500">
        <f>'Bioenergetics (2)'!CU44</f>
        <v>0</v>
      </c>
      <c r="CB42" s="500">
        <f>'Bioenergetics (2)'!CV44</f>
        <v>0</v>
      </c>
      <c r="CC42" s="500">
        <f>'Bioenergetics (2)'!CW44</f>
        <v>0</v>
      </c>
      <c r="CD42" s="500">
        <f>'Bioenergetics (2)'!CX44</f>
        <v>0</v>
      </c>
      <c r="CE42" s="500">
        <f>'Bioenergetics (2)'!CY44</f>
        <v>0</v>
      </c>
      <c r="CF42" s="500">
        <f>'Bioenergetics (2)'!CZ44</f>
        <v>0</v>
      </c>
      <c r="CG42" s="500">
        <f>'Bioenergetics (2)'!DA44</f>
        <v>0</v>
      </c>
      <c r="CH42" s="500">
        <f>'Bioenergetics (2)'!DB44</f>
        <v>0</v>
      </c>
      <c r="CI42" s="500">
        <f>'Bioenergetics (2)'!DC44</f>
        <v>0</v>
      </c>
      <c r="CJ42" s="500">
        <f>'Bioenergetics (2)'!DD44</f>
        <v>0</v>
      </c>
      <c r="CK42" s="500">
        <f>'Bioenergetics (2)'!DE44</f>
        <v>0</v>
      </c>
      <c r="CL42" s="500">
        <f>'Bioenergetics (2)'!DF44</f>
        <v>0</v>
      </c>
      <c r="CM42" s="500">
        <f>'Bioenergetics (2)'!DG44</f>
        <v>0</v>
      </c>
      <c r="CN42" s="500">
        <f>'Bioenergetics (2)'!DH44</f>
        <v>0</v>
      </c>
      <c r="CO42" s="500">
        <f>'Bioenergetics (2)'!DI44</f>
        <v>0</v>
      </c>
      <c r="CP42" s="500">
        <f>'Bioenergetics (2)'!DJ44</f>
        <v>0</v>
      </c>
      <c r="CQ42" s="500">
        <f>'Bioenergetics (2)'!DK44</f>
        <v>0</v>
      </c>
      <c r="CR42" s="500">
        <f>'Bioenergetics (2)'!DL44</f>
        <v>0</v>
      </c>
      <c r="CS42" s="500">
        <f>'Bioenergetics (2)'!DM44</f>
        <v>0</v>
      </c>
      <c r="CT42" s="500">
        <f>'Bioenergetics (2)'!DN44</f>
        <v>0</v>
      </c>
      <c r="CU42" s="500">
        <f>'Bioenergetics (2)'!DO44</f>
        <v>0</v>
      </c>
      <c r="CV42" s="500">
        <f>'Bioenergetics (2)'!DP44</f>
        <v>0</v>
      </c>
      <c r="CW42" s="500">
        <f>'Bioenergetics (2)'!DQ44</f>
        <v>0</v>
      </c>
      <c r="CX42" s="500">
        <f>'Bioenergetics (2)'!DR44</f>
        <v>0</v>
      </c>
      <c r="CY42" s="500">
        <f>'Bioenergetics (2)'!DS44</f>
        <v>0</v>
      </c>
      <c r="CZ42" s="500">
        <f>'Bioenergetics (2)'!DT44</f>
        <v>0</v>
      </c>
      <c r="DA42" s="500">
        <f>'Bioenergetics (2)'!DU44</f>
        <v>0</v>
      </c>
      <c r="DB42" s="500">
        <f>'Bioenergetics (2)'!DV44</f>
        <v>0</v>
      </c>
      <c r="DC42" s="500">
        <f>'Bioenergetics (2)'!DW44</f>
        <v>0</v>
      </c>
      <c r="DD42" s="500">
        <f>'Bioenergetics (2)'!DX44</f>
        <v>0</v>
      </c>
      <c r="DE42" s="500">
        <f>'Bioenergetics (2)'!DY44</f>
        <v>0</v>
      </c>
      <c r="DF42" s="500">
        <f>'Bioenergetics (2)'!DZ44</f>
        <v>0</v>
      </c>
      <c r="DG42" s="500">
        <f>'Bioenergetics (2)'!EA44</f>
        <v>0</v>
      </c>
      <c r="DH42" s="500">
        <f>'Bioenergetics (2)'!EB44</f>
        <v>0</v>
      </c>
      <c r="DI42" s="500">
        <f>'Bioenergetics (2)'!EC44</f>
        <v>0</v>
      </c>
      <c r="DJ42" s="500">
        <f>'Bioenergetics (2)'!ED44</f>
        <v>0</v>
      </c>
      <c r="DK42" s="500">
        <f>'Bioenergetics (2)'!EE44</f>
        <v>0</v>
      </c>
      <c r="DL42" s="500">
        <f>'Bioenergetics (2)'!EF44</f>
        <v>0</v>
      </c>
      <c r="DM42" s="500">
        <f>'Bioenergetics (2)'!EG44</f>
        <v>0</v>
      </c>
      <c r="DN42" s="500">
        <f>'Bioenergetics (2)'!EH44</f>
        <v>0</v>
      </c>
      <c r="DO42" s="500">
        <f>'Bioenergetics (2)'!EI44</f>
        <v>0</v>
      </c>
      <c r="DP42" s="500">
        <f>'Bioenergetics (2)'!EJ44</f>
        <v>0</v>
      </c>
      <c r="DQ42" s="500">
        <f>'Bioenergetics (2)'!EK44</f>
        <v>0</v>
      </c>
      <c r="DR42" s="500">
        <f>'Bioenergetics (2)'!EL44</f>
        <v>0</v>
      </c>
      <c r="DS42" s="500">
        <f>'Bioenergetics (2)'!EM44</f>
        <v>0</v>
      </c>
      <c r="DT42" s="500">
        <f>'Bioenergetics (2)'!EQ44</f>
        <v>0</v>
      </c>
      <c r="DU42" s="500">
        <f>'Bioenergetics (2)'!ER44</f>
        <v>0</v>
      </c>
      <c r="DV42" s="500">
        <f>'Bioenergetics (2)'!ES44</f>
        <v>0</v>
      </c>
      <c r="DW42" s="500">
        <f>'Bioenergetics (2)'!ET44</f>
        <v>0</v>
      </c>
      <c r="DX42" s="500">
        <f>'Bioenergetics (2)'!EU44</f>
        <v>0</v>
      </c>
      <c r="DY42" s="500">
        <f>'Bioenergetics (2)'!EV44</f>
        <v>0</v>
      </c>
      <c r="DZ42" s="500">
        <f>'Bioenergetics (2)'!EW44</f>
        <v>0</v>
      </c>
      <c r="EA42" s="500">
        <f>'Bioenergetics (2)'!EX44</f>
        <v>0</v>
      </c>
      <c r="EB42" s="500">
        <f>'Bioenergetics (2)'!EY44</f>
        <v>0</v>
      </c>
      <c r="EC42" s="500">
        <f>'Bioenergetics (2)'!EZ44</f>
        <v>0</v>
      </c>
      <c r="ED42" s="500">
        <f>'Bioenergetics (2)'!FA44</f>
        <v>0</v>
      </c>
      <c r="EE42" s="500">
        <f>'Bioenergetics (2)'!FB44</f>
        <v>0</v>
      </c>
      <c r="EF42" s="500">
        <f>'Bioenergetics (2)'!FC44</f>
        <v>0</v>
      </c>
      <c r="EG42" s="500">
        <f>'Bioenergetics (2)'!FD44</f>
        <v>0</v>
      </c>
      <c r="EH42" s="500">
        <f>'Bioenergetics (2)'!FE44</f>
        <v>0</v>
      </c>
      <c r="EI42" s="500">
        <f>'Bioenergetics (2)'!FF44</f>
        <v>0</v>
      </c>
      <c r="EJ42" s="500">
        <f>'Bioenergetics (2)'!FG44</f>
        <v>0</v>
      </c>
      <c r="EK42" s="500">
        <f>'Bioenergetics (2)'!FH44</f>
        <v>0</v>
      </c>
      <c r="EL42" s="500">
        <f>'Bioenergetics (2)'!FI44</f>
        <v>0</v>
      </c>
      <c r="EM42" s="500">
        <f>'Bioenergetics (2)'!FJ44</f>
        <v>0</v>
      </c>
      <c r="EN42" s="500">
        <f>'Bioenergetics (2)'!FK44</f>
        <v>0</v>
      </c>
      <c r="EO42" s="500">
        <f>'Bioenergetics (2)'!FL44</f>
        <v>0</v>
      </c>
      <c r="EP42" s="500">
        <f>'Bioenergetics (2)'!FM44</f>
        <v>0</v>
      </c>
      <c r="EQ42" s="500">
        <f>'Bioenergetics (2)'!FN44</f>
        <v>0</v>
      </c>
      <c r="ER42" s="500">
        <f>'Bioenergetics (2)'!FO44</f>
        <v>0</v>
      </c>
      <c r="ES42" s="500">
        <f>'Bioenergetics (2)'!FP44</f>
        <v>0</v>
      </c>
      <c r="ET42" s="500">
        <f>'Bioenergetics (2)'!FQ44</f>
        <v>0</v>
      </c>
      <c r="EU42" s="500">
        <f>'Bioenergetics (2)'!FR44</f>
        <v>0</v>
      </c>
      <c r="EV42" s="500">
        <f>'Bioenergetics (2)'!FS44</f>
        <v>0</v>
      </c>
      <c r="EW42" s="500">
        <f>'Bioenergetics (2)'!FT44</f>
        <v>0</v>
      </c>
      <c r="EX42" s="500">
        <f>'Bioenergetics (2)'!FU44</f>
        <v>0</v>
      </c>
      <c r="EY42" s="500">
        <f>'Bioenergetics (2)'!FV44</f>
        <v>0</v>
      </c>
      <c r="EZ42" s="500">
        <f>'Bioenergetics (2)'!FW44</f>
        <v>0</v>
      </c>
      <c r="FA42" s="500">
        <f>'Bioenergetics (2)'!FX44</f>
        <v>0</v>
      </c>
      <c r="FB42" s="500">
        <f>'Bioenergetics (2)'!FY44</f>
        <v>0</v>
      </c>
      <c r="FC42" s="500">
        <f>'Bioenergetics (2)'!FZ44</f>
        <v>0</v>
      </c>
      <c r="FD42" s="500">
        <f>'Bioenergetics (2)'!GA44</f>
        <v>0</v>
      </c>
      <c r="FE42" s="500">
        <f>'Bioenergetics (2)'!GB44</f>
        <v>0</v>
      </c>
      <c r="FF42" s="500">
        <f>'Bioenergetics (2)'!GC44</f>
        <v>0</v>
      </c>
    </row>
    <row r="43" spans="1:162" x14ac:dyDescent="0.35">
      <c r="A43" s="144" t="str">
        <f>'Bioenergetics (2)'!A45</f>
        <v>Ci_H2O</v>
      </c>
      <c r="B43" s="500">
        <f>'Bioenergetics (2)'!V45</f>
        <v>-9.5409836065573934</v>
      </c>
      <c r="C43" s="500">
        <f ca="1">'Bioenergetics (2)'!W45</f>
        <v>-9.3441176470588125</v>
      </c>
      <c r="D43" s="500">
        <f>'Bioenergetics (2)'!X45</f>
        <v>1.9400000000000033</v>
      </c>
      <c r="E43" s="500">
        <f ca="1">'Bioenergetics (2)'!Y45</f>
        <v>2.3959276018099525</v>
      </c>
      <c r="F43" s="500">
        <f>'Bioenergetics (2)'!Z45</f>
        <v>2</v>
      </c>
      <c r="G43" s="500">
        <f>'Bioenergetics (2)'!AA45</f>
        <v>-3</v>
      </c>
      <c r="H43" s="500">
        <f>'Bioenergetics (2)'!AB45</f>
        <v>-2.5</v>
      </c>
      <c r="I43" s="500">
        <f>'Bioenergetics (2)'!AC45</f>
        <v>-2.5</v>
      </c>
      <c r="J43" s="500">
        <f>'Bioenergetics (2)'!AD45</f>
        <v>-3</v>
      </c>
      <c r="K43" s="500">
        <f>'Bioenergetics (2)'!AE45</f>
        <v>-2.5</v>
      </c>
      <c r="L43" s="500">
        <f>'Bioenergetics (2)'!AF45</f>
        <v>0</v>
      </c>
      <c r="M43" s="500">
        <f>'Bioenergetics (2)'!AG45</f>
        <v>-1</v>
      </c>
      <c r="N43" s="500">
        <f>'Bioenergetics (2)'!AH45</f>
        <v>-2</v>
      </c>
      <c r="O43" s="500">
        <f>'Bioenergetics (2)'!AI45</f>
        <v>-0.5</v>
      </c>
      <c r="P43" s="500">
        <f>'Bioenergetics (2)'!AJ45</f>
        <v>-0.5</v>
      </c>
      <c r="Q43" s="500">
        <f>'Bioenergetics (2)'!AK45</f>
        <v>-1.5</v>
      </c>
      <c r="R43" s="500">
        <f>'Bioenergetics (2)'!AL45</f>
        <v>-1.5</v>
      </c>
      <c r="S43" s="500">
        <f>'Bioenergetics (2)'!AM45</f>
        <v>-1</v>
      </c>
      <c r="T43" s="500">
        <f>'Bioenergetics (2)'!AN45</f>
        <v>-2</v>
      </c>
      <c r="U43" s="500">
        <f>'Bioenergetics (2)'!AO45</f>
        <v>0</v>
      </c>
      <c r="V43" s="500">
        <f>'Bioenergetics (2)'!AP45</f>
        <v>0</v>
      </c>
      <c r="W43" s="500">
        <f>'Bioenergetics (2)'!AQ45</f>
        <v>0</v>
      </c>
      <c r="X43" s="500">
        <f>'Bioenergetics (2)'!AR45</f>
        <v>0</v>
      </c>
      <c r="Y43" s="500">
        <f>'Bioenergetics (2)'!AS45</f>
        <v>-2</v>
      </c>
      <c r="Z43" s="500">
        <f>'Bioenergetics (2)'!AT45</f>
        <v>-3</v>
      </c>
      <c r="AA43" s="500">
        <f>'Bioenergetics (2)'!AU45</f>
        <v>-1.5</v>
      </c>
      <c r="AB43" s="500">
        <f>'Bioenergetics (2)'!AV45</f>
        <v>-1.5</v>
      </c>
      <c r="AC43" s="500">
        <f>'Bioenergetics (2)'!AW45</f>
        <v>-2.5</v>
      </c>
      <c r="AD43" s="500">
        <f>'Bioenergetics (2)'!AX45</f>
        <v>-2.5</v>
      </c>
      <c r="AE43" s="500">
        <f>'Bioenergetics (2)'!AY45</f>
        <v>-2</v>
      </c>
      <c r="AF43" s="500">
        <f>'Bioenergetics (2)'!AZ45</f>
        <v>-3</v>
      </c>
      <c r="AG43" s="500">
        <f>'Bioenergetics (2)'!BA45</f>
        <v>0</v>
      </c>
      <c r="AH43" s="500">
        <f>'Bioenergetics (2)'!BB45</f>
        <v>-1</v>
      </c>
      <c r="AI43" s="500">
        <f>'Bioenergetics (2)'!BC45</f>
        <v>0</v>
      </c>
      <c r="AJ43" s="500">
        <f>'Bioenergetics (2)'!BD45</f>
        <v>-1</v>
      </c>
      <c r="AK43" s="500">
        <f>'Bioenergetics (2)'!BE45</f>
        <v>-2</v>
      </c>
      <c r="AL43" s="500">
        <f>'Bioenergetics (2)'!BF45</f>
        <v>-0.5</v>
      </c>
      <c r="AM43" s="500">
        <f>'Bioenergetics (2)'!BG45</f>
        <v>-0.5</v>
      </c>
      <c r="AN43" s="500">
        <f>'Bioenergetics (2)'!BH45</f>
        <v>-1.5</v>
      </c>
      <c r="AO43" s="500">
        <f>'Bioenergetics (2)'!BI45</f>
        <v>-1.5</v>
      </c>
      <c r="AP43" s="500">
        <f>'Bioenergetics (2)'!BJ45</f>
        <v>-1</v>
      </c>
      <c r="AQ43" s="500">
        <f>'Bioenergetics (2)'!BK45</f>
        <v>-2</v>
      </c>
      <c r="AR43" s="500">
        <f>'Bioenergetics (2)'!BL45</f>
        <v>0</v>
      </c>
      <c r="AS43" s="500">
        <f>'Bioenergetics (2)'!BM45</f>
        <v>-1</v>
      </c>
      <c r="AT43" s="500">
        <f>'Bioenergetics (2)'!BN45</f>
        <v>-1</v>
      </c>
      <c r="AU43" s="500">
        <f>'Bioenergetics (2)'!BO45</f>
        <v>0</v>
      </c>
      <c r="AV43" s="500">
        <f>'Bioenergetics (2)'!BP45</f>
        <v>0</v>
      </c>
      <c r="AW43" s="500">
        <f>'Bioenergetics (2)'!BQ45</f>
        <v>-1</v>
      </c>
      <c r="AX43" s="500">
        <f>'Bioenergetics (2)'!BR45</f>
        <v>0.5</v>
      </c>
      <c r="AY43" s="500">
        <f>'Bioenergetics (2)'!BS45</f>
        <v>0.5</v>
      </c>
      <c r="AZ43" s="500">
        <f>'Bioenergetics (2)'!BT45</f>
        <v>-0.5</v>
      </c>
      <c r="BA43" s="500">
        <f>'Bioenergetics (2)'!BU45</f>
        <v>-0.5</v>
      </c>
      <c r="BB43" s="500">
        <f>'Bioenergetics (2)'!BV45</f>
        <v>0</v>
      </c>
      <c r="BC43" s="500">
        <f>'Bioenergetics (2)'!BW45</f>
        <v>-1</v>
      </c>
      <c r="BD43" s="500">
        <f>'Bioenergetics (2)'!BX45</f>
        <v>1</v>
      </c>
      <c r="BE43" s="500">
        <f>'Bioenergetics (2)'!BY45</f>
        <v>0</v>
      </c>
      <c r="BF43" s="500">
        <f>'Bioenergetics (2)'!BZ45</f>
        <v>0</v>
      </c>
      <c r="BG43" s="500">
        <f>'Bioenergetics (2)'!CA45</f>
        <v>0.5</v>
      </c>
      <c r="BH43" s="500">
        <f>'Bioenergetics (2)'!CB45</f>
        <v>0.5</v>
      </c>
      <c r="BI43" s="500">
        <f>'Bioenergetics (2)'!CC45</f>
        <v>0</v>
      </c>
      <c r="BJ43" s="500">
        <f>'Bioenergetics (2)'!CD45</f>
        <v>-1</v>
      </c>
      <c r="BK43" s="500">
        <f>'Bioenergetics (2)'!CE45</f>
        <v>0</v>
      </c>
      <c r="BL43" s="500">
        <f>'Bioenergetics (2)'!CF45</f>
        <v>0</v>
      </c>
      <c r="BM43" s="500">
        <f>'Bioenergetics (2)'!CG45</f>
        <v>-1</v>
      </c>
      <c r="BN43" s="500">
        <f>'Bioenergetics (2)'!CH45</f>
        <v>-2</v>
      </c>
      <c r="BO43" s="500">
        <f>'Bioenergetics (2)'!CI45</f>
        <v>-0.5</v>
      </c>
      <c r="BP43" s="500">
        <f>'Bioenergetics (2)'!CJ45</f>
        <v>-0.5</v>
      </c>
      <c r="BQ43" s="500">
        <f>'Bioenergetics (2)'!CK45</f>
        <v>-1.5</v>
      </c>
      <c r="BR43" s="500">
        <f>'Bioenergetics (2)'!CL45</f>
        <v>-1.5</v>
      </c>
      <c r="BS43" s="500">
        <f>'Bioenergetics (2)'!CM45</f>
        <v>-1</v>
      </c>
      <c r="BT43" s="500">
        <f>'Bioenergetics (2)'!CN45</f>
        <v>-2</v>
      </c>
      <c r="BU43" s="500">
        <f>'Bioenergetics (2)'!CO45</f>
        <v>0</v>
      </c>
      <c r="BV43" s="500">
        <f>'Bioenergetics (2)'!CP45</f>
        <v>0</v>
      </c>
      <c r="BW43" s="500">
        <f>'Bioenergetics (2)'!CQ45</f>
        <v>1</v>
      </c>
      <c r="BX43" s="500">
        <f>'Bioenergetics (2)'!CR45</f>
        <v>-3</v>
      </c>
      <c r="BY43" s="500">
        <f>'Bioenergetics (2)'!CS45</f>
        <v>0</v>
      </c>
      <c r="BZ43" s="500">
        <f>'Bioenergetics (2)'!CT45</f>
        <v>-1</v>
      </c>
      <c r="CA43" s="500">
        <f>'Bioenergetics (2)'!CU45</f>
        <v>0</v>
      </c>
      <c r="CB43" s="500">
        <f>'Bioenergetics (2)'!CV45</f>
        <v>-0.5</v>
      </c>
      <c r="CC43" s="500">
        <f>'Bioenergetics (2)'!CW45</f>
        <v>0</v>
      </c>
      <c r="CD43" s="500">
        <f>'Bioenergetics (2)'!CX45</f>
        <v>-2.2000000000000002</v>
      </c>
      <c r="CE43" s="500">
        <f>'Bioenergetics (2)'!CY45</f>
        <v>-1.2</v>
      </c>
      <c r="CF43" s="500">
        <f>'Bioenergetics (2)'!CZ45</f>
        <v>0</v>
      </c>
      <c r="CG43" s="500">
        <f>'Bioenergetics (2)'!DA45</f>
        <v>-2.2000000000000002</v>
      </c>
      <c r="CH43" s="500">
        <f>'Bioenergetics (2)'!DB45</f>
        <v>-1.2</v>
      </c>
      <c r="CI43" s="500">
        <f>'Bioenergetics (2)'!DC45</f>
        <v>0</v>
      </c>
      <c r="CJ43" s="500">
        <f>'Bioenergetics (2)'!DD45</f>
        <v>-2.2000000000000002</v>
      </c>
      <c r="CK43" s="500">
        <f>'Bioenergetics (2)'!DE45</f>
        <v>-1.2</v>
      </c>
      <c r="CL43" s="500">
        <f>'Bioenergetics (2)'!DF45</f>
        <v>0</v>
      </c>
      <c r="CM43" s="500">
        <f>'Bioenergetics (2)'!DG45</f>
        <v>0</v>
      </c>
      <c r="CN43" s="500">
        <f>'Bioenergetics (2)'!DH45</f>
        <v>-2</v>
      </c>
      <c r="CO43" s="500">
        <f>'Bioenergetics (2)'!DI45</f>
        <v>-1</v>
      </c>
      <c r="CP43" s="500">
        <f>'Bioenergetics (2)'!DJ45</f>
        <v>0</v>
      </c>
      <c r="CQ43" s="500">
        <f>'Bioenergetics (2)'!DK45</f>
        <v>0</v>
      </c>
      <c r="CR43" s="500">
        <f>'Bioenergetics (2)'!DL45</f>
        <v>0</v>
      </c>
      <c r="CS43" s="500">
        <f>'Bioenergetics (2)'!DM45</f>
        <v>-1</v>
      </c>
      <c r="CT43" s="500">
        <f>'Bioenergetics (2)'!DN45</f>
        <v>-1</v>
      </c>
      <c r="CU43" s="500">
        <f>'Bioenergetics (2)'!DO45</f>
        <v>-4</v>
      </c>
      <c r="CV43" s="500">
        <f>'Bioenergetics (2)'!DP45</f>
        <v>0</v>
      </c>
      <c r="CW43" s="500">
        <f>'Bioenergetics (2)'!DQ45</f>
        <v>-1</v>
      </c>
      <c r="CX43" s="500">
        <f>'Bioenergetics (2)'!DR45</f>
        <v>0</v>
      </c>
      <c r="CY43" s="500">
        <f>'Bioenergetics (2)'!DS45</f>
        <v>-1</v>
      </c>
      <c r="CZ43" s="500">
        <f>'Bioenergetics (2)'!DT45</f>
        <v>0</v>
      </c>
      <c r="DA43" s="500">
        <f>'Bioenergetics (2)'!DU45</f>
        <v>-1</v>
      </c>
      <c r="DB43" s="500">
        <f>'Bioenergetics (2)'!DV45</f>
        <v>0.5</v>
      </c>
      <c r="DC43" s="500">
        <f>'Bioenergetics (2)'!DW45</f>
        <v>-0.5</v>
      </c>
      <c r="DD43" s="500">
        <f>'Bioenergetics (2)'!DX45</f>
        <v>0.5</v>
      </c>
      <c r="DE43" s="500">
        <f>'Bioenergetics (2)'!DY45</f>
        <v>-0.5</v>
      </c>
      <c r="DF43" s="500">
        <f>'Bioenergetics (2)'!DZ45</f>
        <v>0.5</v>
      </c>
      <c r="DG43" s="500">
        <f>'Bioenergetics (2)'!EA45</f>
        <v>-0.5</v>
      </c>
      <c r="DH43" s="500">
        <f>'Bioenergetics (2)'!EB45</f>
        <v>0.5</v>
      </c>
      <c r="DI43" s="500">
        <f>'Bioenergetics (2)'!EC45</f>
        <v>-0.5</v>
      </c>
      <c r="DJ43" s="500">
        <f>'Bioenergetics (2)'!ED45</f>
        <v>0</v>
      </c>
      <c r="DK43" s="500">
        <f>'Bioenergetics (2)'!EE45</f>
        <v>1</v>
      </c>
      <c r="DL43" s="500">
        <f>'Bioenergetics (2)'!EF45</f>
        <v>1</v>
      </c>
      <c r="DM43" s="500">
        <f>'Bioenergetics (2)'!EG45</f>
        <v>0</v>
      </c>
      <c r="DN43" s="500">
        <f>'Bioenergetics (2)'!EH45</f>
        <v>0</v>
      </c>
      <c r="DO43" s="500">
        <f>'Bioenergetics (2)'!EI45</f>
        <v>0</v>
      </c>
      <c r="DP43" s="500">
        <f>'Bioenergetics (2)'!EJ45</f>
        <v>0</v>
      </c>
      <c r="DQ43" s="500">
        <f>'Bioenergetics (2)'!EK45</f>
        <v>0</v>
      </c>
      <c r="DR43" s="500">
        <f>'Bioenergetics (2)'!EL45</f>
        <v>1</v>
      </c>
      <c r="DS43" s="500">
        <f>'Bioenergetics (2)'!EM45</f>
        <v>0</v>
      </c>
      <c r="DT43" s="500">
        <f>'Bioenergetics (2)'!EQ45</f>
        <v>0</v>
      </c>
      <c r="DU43" s="500">
        <f>'Bioenergetics (2)'!ER45</f>
        <v>0</v>
      </c>
      <c r="DV43" s="500">
        <f>'Bioenergetics (2)'!ES45</f>
        <v>0</v>
      </c>
      <c r="DW43" s="500">
        <f>'Bioenergetics (2)'!ET45</f>
        <v>0</v>
      </c>
      <c r="DX43" s="500">
        <f>'Bioenergetics (2)'!EU45</f>
        <v>0</v>
      </c>
      <c r="DY43" s="500">
        <f>'Bioenergetics (2)'!EV45</f>
        <v>0</v>
      </c>
      <c r="DZ43" s="500">
        <f>'Bioenergetics (2)'!EW45</f>
        <v>0</v>
      </c>
      <c r="EA43" s="500">
        <f>'Bioenergetics (2)'!EX45</f>
        <v>0</v>
      </c>
      <c r="EB43" s="500">
        <f>'Bioenergetics (2)'!EY45</f>
        <v>0</v>
      </c>
      <c r="EC43" s="500">
        <f>'Bioenergetics (2)'!EZ45</f>
        <v>0</v>
      </c>
      <c r="ED43" s="500">
        <f>'Bioenergetics (2)'!FA45</f>
        <v>0</v>
      </c>
      <c r="EE43" s="500">
        <f>'Bioenergetics (2)'!FB45</f>
        <v>0</v>
      </c>
      <c r="EF43" s="500">
        <f>'Bioenergetics (2)'!FC45</f>
        <v>0</v>
      </c>
      <c r="EG43" s="500">
        <f>'Bioenergetics (2)'!FD45</f>
        <v>0</v>
      </c>
      <c r="EH43" s="500">
        <f>'Bioenergetics (2)'!FE45</f>
        <v>0</v>
      </c>
      <c r="EI43" s="500">
        <f>'Bioenergetics (2)'!FF45</f>
        <v>0</v>
      </c>
      <c r="EJ43" s="500">
        <f>'Bioenergetics (2)'!FG45</f>
        <v>0</v>
      </c>
      <c r="EK43" s="500">
        <f>'Bioenergetics (2)'!FH45</f>
        <v>0</v>
      </c>
      <c r="EL43" s="500">
        <f>'Bioenergetics (2)'!FI45</f>
        <v>0</v>
      </c>
      <c r="EM43" s="500">
        <f>'Bioenergetics (2)'!FJ45</f>
        <v>0</v>
      </c>
      <c r="EN43" s="500">
        <f>'Bioenergetics (2)'!FK45</f>
        <v>0</v>
      </c>
      <c r="EO43" s="500">
        <f>'Bioenergetics (2)'!FL45</f>
        <v>0</v>
      </c>
      <c r="EP43" s="500">
        <f>'Bioenergetics (2)'!FM45</f>
        <v>0</v>
      </c>
      <c r="EQ43" s="500">
        <f>'Bioenergetics (2)'!FN45</f>
        <v>0</v>
      </c>
      <c r="ER43" s="500">
        <f>'Bioenergetics (2)'!FO45</f>
        <v>0</v>
      </c>
      <c r="ES43" s="500">
        <f>'Bioenergetics (2)'!FP45</f>
        <v>0</v>
      </c>
      <c r="ET43" s="500">
        <f>'Bioenergetics (2)'!FQ45</f>
        <v>0</v>
      </c>
      <c r="EU43" s="500">
        <f>'Bioenergetics (2)'!FR45</f>
        <v>0</v>
      </c>
      <c r="EV43" s="500">
        <f>'Bioenergetics (2)'!FS45</f>
        <v>0</v>
      </c>
      <c r="EW43" s="500">
        <f>'Bioenergetics (2)'!FT45</f>
        <v>0</v>
      </c>
      <c r="EX43" s="500">
        <f>'Bioenergetics (2)'!FU45</f>
        <v>0</v>
      </c>
      <c r="EY43" s="500">
        <f>'Bioenergetics (2)'!FV45</f>
        <v>0</v>
      </c>
      <c r="EZ43" s="500">
        <f>'Bioenergetics (2)'!FW45</f>
        <v>0</v>
      </c>
      <c r="FA43" s="500">
        <f>'Bioenergetics (2)'!FX45</f>
        <v>0</v>
      </c>
      <c r="FB43" s="500">
        <f>'Bioenergetics (2)'!FY45</f>
        <v>0</v>
      </c>
      <c r="FC43" s="500">
        <f>'Bioenergetics (2)'!FZ45</f>
        <v>0</v>
      </c>
      <c r="FD43" s="500">
        <f>'Bioenergetics (2)'!GA45</f>
        <v>0</v>
      </c>
      <c r="FE43" s="500">
        <f>'Bioenergetics (2)'!GB45</f>
        <v>0</v>
      </c>
      <c r="FF43" s="500">
        <f>'Bioenergetics (2)'!GC45</f>
        <v>0</v>
      </c>
    </row>
    <row r="44" spans="1:162" x14ac:dyDescent="0.35">
      <c r="A44" s="144" t="str">
        <f>'Bioenergetics (2)'!A46</f>
        <v>Ci_NAD</v>
      </c>
      <c r="B44" s="500">
        <f>'Bioenergetics (2)'!V46</f>
        <v>0</v>
      </c>
      <c r="C44" s="500">
        <f>'Bioenergetics (2)'!W46</f>
        <v>0</v>
      </c>
      <c r="D44" s="500">
        <f>'Bioenergetics (2)'!X46</f>
        <v>0</v>
      </c>
      <c r="E44" s="500">
        <f>'Bioenergetics (2)'!Y46</f>
        <v>0</v>
      </c>
      <c r="F44" s="500">
        <f>'Bioenergetics (2)'!Z46</f>
        <v>-2</v>
      </c>
      <c r="G44" s="500">
        <f>'Bioenergetics (2)'!AA46</f>
        <v>-1</v>
      </c>
      <c r="H44" s="500">
        <f>'Bioenergetics (2)'!AB46</f>
        <v>0.5</v>
      </c>
      <c r="I44" s="500">
        <f>'Bioenergetics (2)'!AC46</f>
        <v>0</v>
      </c>
      <c r="J44" s="500">
        <f>'Bioenergetics (2)'!AD46</f>
        <v>1</v>
      </c>
      <c r="K44" s="500">
        <f>'Bioenergetics (2)'!AE46</f>
        <v>1</v>
      </c>
      <c r="L44" s="500">
        <f>'Bioenergetics (2)'!AF46</f>
        <v>0</v>
      </c>
      <c r="M44" s="500">
        <f>'Bioenergetics (2)'!AG46</f>
        <v>-1</v>
      </c>
      <c r="N44" s="500">
        <f>'Bioenergetics (2)'!AH46</f>
        <v>-1</v>
      </c>
      <c r="O44" s="500">
        <f>'Bioenergetics (2)'!AI46</f>
        <v>0.5</v>
      </c>
      <c r="P44" s="500">
        <f>'Bioenergetics (2)'!AJ46</f>
        <v>0</v>
      </c>
      <c r="Q44" s="500">
        <f>'Bioenergetics (2)'!AK46</f>
        <v>0.5</v>
      </c>
      <c r="R44" s="500">
        <f>'Bioenergetics (2)'!AL46</f>
        <v>0</v>
      </c>
      <c r="S44" s="500">
        <f>'Bioenergetics (2)'!AM46</f>
        <v>1</v>
      </c>
      <c r="T44" s="500">
        <f>'Bioenergetics (2)'!AN46</f>
        <v>1</v>
      </c>
      <c r="U44" s="500">
        <f>'Bioenergetics (2)'!AO46</f>
        <v>1</v>
      </c>
      <c r="V44" s="500">
        <f>'Bioenergetics (2)'!AP46</f>
        <v>0</v>
      </c>
      <c r="W44" s="500">
        <f>'Bioenergetics (2)'!AQ46</f>
        <v>1</v>
      </c>
      <c r="X44" s="500">
        <f>'Bioenergetics (2)'!AR46</f>
        <v>1</v>
      </c>
      <c r="Y44" s="500">
        <f>'Bioenergetics (2)'!AS46</f>
        <v>-1</v>
      </c>
      <c r="Z44" s="500">
        <f>'Bioenergetics (2)'!AT46</f>
        <v>-1</v>
      </c>
      <c r="AA44" s="500">
        <f>'Bioenergetics (2)'!AU46</f>
        <v>0.5</v>
      </c>
      <c r="AB44" s="500">
        <f>'Bioenergetics (2)'!AV46</f>
        <v>0</v>
      </c>
      <c r="AC44" s="500">
        <f>'Bioenergetics (2)'!AW46</f>
        <v>0.5</v>
      </c>
      <c r="AD44" s="500">
        <f>'Bioenergetics (2)'!AX46</f>
        <v>0</v>
      </c>
      <c r="AE44" s="500">
        <f>'Bioenergetics (2)'!AY46</f>
        <v>1</v>
      </c>
      <c r="AF44" s="500">
        <f>'Bioenergetics (2)'!AZ46</f>
        <v>1</v>
      </c>
      <c r="AG44" s="500">
        <f>'Bioenergetics (2)'!BA46</f>
        <v>0</v>
      </c>
      <c r="AH44" s="500">
        <f>'Bioenergetics (2)'!BB46</f>
        <v>0</v>
      </c>
      <c r="AI44" s="500">
        <f>'Bioenergetics (2)'!BC46</f>
        <v>0</v>
      </c>
      <c r="AJ44" s="500">
        <f>'Bioenergetics (2)'!BD46</f>
        <v>0</v>
      </c>
      <c r="AK44" s="500">
        <f>'Bioenergetics (2)'!BE46</f>
        <v>0</v>
      </c>
      <c r="AL44" s="500">
        <f>'Bioenergetics (2)'!BF46</f>
        <v>1.5</v>
      </c>
      <c r="AM44" s="500">
        <f>'Bioenergetics (2)'!BG46</f>
        <v>1</v>
      </c>
      <c r="AN44" s="500">
        <f>'Bioenergetics (2)'!BH46</f>
        <v>1.5</v>
      </c>
      <c r="AO44" s="500">
        <f>'Bioenergetics (2)'!BI46</f>
        <v>1</v>
      </c>
      <c r="AP44" s="500">
        <f>'Bioenergetics (2)'!BJ46</f>
        <v>2</v>
      </c>
      <c r="AQ44" s="500">
        <f>'Bioenergetics (2)'!BK46</f>
        <v>2</v>
      </c>
      <c r="AR44" s="500">
        <f>'Bioenergetics (2)'!BL46</f>
        <v>2</v>
      </c>
      <c r="AS44" s="500">
        <f>'Bioenergetics (2)'!BM46</f>
        <v>1.5</v>
      </c>
      <c r="AT44" s="500">
        <f>'Bioenergetics (2)'!BN46</f>
        <v>1</v>
      </c>
      <c r="AU44" s="500">
        <f>'Bioenergetics (2)'!BO46</f>
        <v>0</v>
      </c>
      <c r="AV44" s="500">
        <f>'Bioenergetics (2)'!BP46</f>
        <v>0</v>
      </c>
      <c r="AW44" s="500">
        <f>'Bioenergetics (2)'!BQ46</f>
        <v>0</v>
      </c>
      <c r="AX44" s="500">
        <f>'Bioenergetics (2)'!BR46</f>
        <v>1.5</v>
      </c>
      <c r="AY44" s="500">
        <f>'Bioenergetics (2)'!BS46</f>
        <v>1</v>
      </c>
      <c r="AZ44" s="500">
        <f>'Bioenergetics (2)'!BT46</f>
        <v>1.5</v>
      </c>
      <c r="BA44" s="500">
        <f>'Bioenergetics (2)'!BU46</f>
        <v>1</v>
      </c>
      <c r="BB44" s="500">
        <f>'Bioenergetics (2)'!BV46</f>
        <v>2</v>
      </c>
      <c r="BC44" s="500">
        <f>'Bioenergetics (2)'!BW46</f>
        <v>2</v>
      </c>
      <c r="BD44" s="500">
        <f>'Bioenergetics (2)'!BX46</f>
        <v>2</v>
      </c>
      <c r="BE44" s="500">
        <f>'Bioenergetics (2)'!BY46</f>
        <v>0</v>
      </c>
      <c r="BF44" s="500">
        <f>'Bioenergetics (2)'!BZ46</f>
        <v>-1</v>
      </c>
      <c r="BG44" s="500">
        <f>'Bioenergetics (2)'!CA46</f>
        <v>0.5</v>
      </c>
      <c r="BH44" s="500">
        <f>'Bioenergetics (2)'!CB46</f>
        <v>0</v>
      </c>
      <c r="BI44" s="500">
        <f>'Bioenergetics (2)'!CC46</f>
        <v>1</v>
      </c>
      <c r="BJ44" s="500">
        <f>'Bioenergetics (2)'!CD46</f>
        <v>0</v>
      </c>
      <c r="BK44" s="500">
        <f>'Bioenergetics (2)'!CE46</f>
        <v>0</v>
      </c>
      <c r="BL44" s="500">
        <f>'Bioenergetics (2)'!CF46</f>
        <v>0</v>
      </c>
      <c r="BM44" s="500">
        <f>'Bioenergetics (2)'!CG46</f>
        <v>0</v>
      </c>
      <c r="BN44" s="500">
        <f>'Bioenergetics (2)'!CH46</f>
        <v>0</v>
      </c>
      <c r="BO44" s="500">
        <f>'Bioenergetics (2)'!CI46</f>
        <v>1.5</v>
      </c>
      <c r="BP44" s="500">
        <f>'Bioenergetics (2)'!CJ46</f>
        <v>1</v>
      </c>
      <c r="BQ44" s="500">
        <f>'Bioenergetics (2)'!CK46</f>
        <v>1.5</v>
      </c>
      <c r="BR44" s="500">
        <f>'Bioenergetics (2)'!CL46</f>
        <v>1</v>
      </c>
      <c r="BS44" s="500">
        <f>'Bioenergetics (2)'!CM46</f>
        <v>2</v>
      </c>
      <c r="BT44" s="500">
        <f>'Bioenergetics (2)'!CN46</f>
        <v>2</v>
      </c>
      <c r="BU44" s="500">
        <f>'Bioenergetics (2)'!CO46</f>
        <v>2</v>
      </c>
      <c r="BV44" s="500">
        <f>'Bioenergetics (2)'!CP46</f>
        <v>0</v>
      </c>
      <c r="BW44" s="500">
        <f>'Bioenergetics (2)'!CQ46</f>
        <v>1</v>
      </c>
      <c r="BX44" s="500">
        <f>'Bioenergetics (2)'!CR46</f>
        <v>-3</v>
      </c>
      <c r="BY44" s="500">
        <f>'Bioenergetics (2)'!CS46</f>
        <v>0</v>
      </c>
      <c r="BZ44" s="500">
        <f>'Bioenergetics (2)'!CT46</f>
        <v>0</v>
      </c>
      <c r="CA44" s="500">
        <f>'Bioenergetics (2)'!CU46</f>
        <v>2</v>
      </c>
      <c r="CB44" s="500">
        <f>'Bioenergetics (2)'!CV46</f>
        <v>1</v>
      </c>
      <c r="CC44" s="500">
        <f>'Bioenergetics (2)'!CW46</f>
        <v>0</v>
      </c>
      <c r="CD44" s="500">
        <f>'Bioenergetics (2)'!CX46</f>
        <v>-1</v>
      </c>
      <c r="CE44" s="500">
        <f>'Bioenergetics (2)'!CY46</f>
        <v>-1</v>
      </c>
      <c r="CF44" s="500">
        <f>'Bioenergetics (2)'!CZ46</f>
        <v>0</v>
      </c>
      <c r="CG44" s="500">
        <f>'Bioenergetics (2)'!DA46</f>
        <v>-1</v>
      </c>
      <c r="CH44" s="500">
        <f>'Bioenergetics (2)'!DB46</f>
        <v>-1</v>
      </c>
      <c r="CI44" s="500">
        <f>'Bioenergetics (2)'!DC46</f>
        <v>0</v>
      </c>
      <c r="CJ44" s="500">
        <f>'Bioenergetics (2)'!DD46</f>
        <v>-1</v>
      </c>
      <c r="CK44" s="500">
        <f>'Bioenergetics (2)'!DE46</f>
        <v>-1</v>
      </c>
      <c r="CL44" s="500">
        <f>'Bioenergetics (2)'!DF46</f>
        <v>1</v>
      </c>
      <c r="CM44" s="500">
        <f>'Bioenergetics (2)'!DG46</f>
        <v>0</v>
      </c>
      <c r="CN44" s="500">
        <f>'Bioenergetics (2)'!DH46</f>
        <v>0</v>
      </c>
      <c r="CO44" s="500">
        <f>'Bioenergetics (2)'!DI46</f>
        <v>0</v>
      </c>
      <c r="CP44" s="500">
        <f>'Bioenergetics (2)'!DJ46</f>
        <v>3</v>
      </c>
      <c r="CQ44" s="500">
        <f>'Bioenergetics (2)'!DK46</f>
        <v>2</v>
      </c>
      <c r="CR44" s="500">
        <f>'Bioenergetics (2)'!DL46</f>
        <v>0</v>
      </c>
      <c r="CS44" s="500">
        <f>'Bioenergetics (2)'!DM46</f>
        <v>0</v>
      </c>
      <c r="CT44" s="500">
        <f>'Bioenergetics (2)'!DN46</f>
        <v>0</v>
      </c>
      <c r="CU44" s="500">
        <f>'Bioenergetics (2)'!DO46</f>
        <v>0</v>
      </c>
      <c r="CV44" s="500">
        <f>'Bioenergetics (2)'!DP46</f>
        <v>0</v>
      </c>
      <c r="CW44" s="500">
        <f>'Bioenergetics (2)'!DQ46</f>
        <v>0</v>
      </c>
      <c r="CX44" s="500">
        <f>'Bioenergetics (2)'!DR46</f>
        <v>2</v>
      </c>
      <c r="CY44" s="500">
        <f>'Bioenergetics (2)'!DS46</f>
        <v>2</v>
      </c>
      <c r="CZ44" s="500">
        <f>'Bioenergetics (2)'!DT46</f>
        <v>2</v>
      </c>
      <c r="DA44" s="500">
        <f>'Bioenergetics (2)'!DU46</f>
        <v>2</v>
      </c>
      <c r="DB44" s="500">
        <f>'Bioenergetics (2)'!DV46</f>
        <v>1.5</v>
      </c>
      <c r="DC44" s="500">
        <f>'Bioenergetics (2)'!DW46</f>
        <v>1.5</v>
      </c>
      <c r="DD44" s="500">
        <f>'Bioenergetics (2)'!DX46</f>
        <v>1</v>
      </c>
      <c r="DE44" s="500">
        <f>'Bioenergetics (2)'!DY46</f>
        <v>1</v>
      </c>
      <c r="DF44" s="500">
        <f>'Bioenergetics (2)'!DZ46</f>
        <v>2.5</v>
      </c>
      <c r="DG44" s="500">
        <f>'Bioenergetics (2)'!EA46</f>
        <v>2.5</v>
      </c>
      <c r="DH44" s="500">
        <f>'Bioenergetics (2)'!EB46</f>
        <v>2</v>
      </c>
      <c r="DI44" s="500">
        <f>'Bioenergetics (2)'!EC46</f>
        <v>2</v>
      </c>
      <c r="DJ44" s="500">
        <f>'Bioenergetics (2)'!ED46</f>
        <v>1</v>
      </c>
      <c r="DK44" s="500">
        <f>'Bioenergetics (2)'!EE46</f>
        <v>2</v>
      </c>
      <c r="DL44" s="500">
        <f>'Bioenergetics (2)'!EF46</f>
        <v>2</v>
      </c>
      <c r="DM44" s="500">
        <f>'Bioenergetics (2)'!EG46</f>
        <v>0</v>
      </c>
      <c r="DN44" s="500">
        <f>'Bioenergetics (2)'!EH46</f>
        <v>1</v>
      </c>
      <c r="DO44" s="500">
        <f>'Bioenergetics (2)'!EI46</f>
        <v>0</v>
      </c>
      <c r="DP44" s="500">
        <f>'Bioenergetics (2)'!EJ46</f>
        <v>-1</v>
      </c>
      <c r="DQ44" s="500">
        <f>'Bioenergetics (2)'!EK46</f>
        <v>1</v>
      </c>
      <c r="DR44" s="500">
        <f>'Bioenergetics (2)'!EL46</f>
        <v>0</v>
      </c>
      <c r="DS44" s="500">
        <f>'Bioenergetics (2)'!EM46</f>
        <v>0</v>
      </c>
      <c r="DT44" s="500">
        <f>'Bioenergetics (2)'!EQ46</f>
        <v>0</v>
      </c>
      <c r="DU44" s="500">
        <f>'Bioenergetics (2)'!ER46</f>
        <v>0</v>
      </c>
      <c r="DV44" s="500">
        <f>'Bioenergetics (2)'!ES46</f>
        <v>0</v>
      </c>
      <c r="DW44" s="500">
        <f>'Bioenergetics (2)'!ET46</f>
        <v>0</v>
      </c>
      <c r="DX44" s="500">
        <f>'Bioenergetics (2)'!EU46</f>
        <v>0</v>
      </c>
      <c r="DY44" s="500">
        <f>'Bioenergetics (2)'!EV46</f>
        <v>0</v>
      </c>
      <c r="DZ44" s="500">
        <f>'Bioenergetics (2)'!EW46</f>
        <v>0</v>
      </c>
      <c r="EA44" s="500">
        <f>'Bioenergetics (2)'!EX46</f>
        <v>0</v>
      </c>
      <c r="EB44" s="500">
        <f>'Bioenergetics (2)'!EY46</f>
        <v>0</v>
      </c>
      <c r="EC44" s="500">
        <f>'Bioenergetics (2)'!EZ46</f>
        <v>0</v>
      </c>
      <c r="ED44" s="500">
        <f>'Bioenergetics (2)'!FA46</f>
        <v>0</v>
      </c>
      <c r="EE44" s="500">
        <f>'Bioenergetics (2)'!FB46</f>
        <v>0</v>
      </c>
      <c r="EF44" s="500">
        <f>'Bioenergetics (2)'!FC46</f>
        <v>0</v>
      </c>
      <c r="EG44" s="500">
        <f>'Bioenergetics (2)'!FD46</f>
        <v>0</v>
      </c>
      <c r="EH44" s="500">
        <f>'Bioenergetics (2)'!FE46</f>
        <v>0</v>
      </c>
      <c r="EI44" s="500">
        <f>'Bioenergetics (2)'!FF46</f>
        <v>0</v>
      </c>
      <c r="EJ44" s="500">
        <f>'Bioenergetics (2)'!FG46</f>
        <v>0</v>
      </c>
      <c r="EK44" s="500">
        <f>'Bioenergetics (2)'!FH46</f>
        <v>0</v>
      </c>
      <c r="EL44" s="500">
        <f>'Bioenergetics (2)'!FI46</f>
        <v>0</v>
      </c>
      <c r="EM44" s="500">
        <f>'Bioenergetics (2)'!FJ46</f>
        <v>0</v>
      </c>
      <c r="EN44" s="500">
        <f>'Bioenergetics (2)'!FK46</f>
        <v>0</v>
      </c>
      <c r="EO44" s="500">
        <f>'Bioenergetics (2)'!FL46</f>
        <v>0</v>
      </c>
      <c r="EP44" s="500">
        <f>'Bioenergetics (2)'!FM46</f>
        <v>0</v>
      </c>
      <c r="EQ44" s="500">
        <f>'Bioenergetics (2)'!FN46</f>
        <v>0</v>
      </c>
      <c r="ER44" s="500">
        <f>'Bioenergetics (2)'!FO46</f>
        <v>0</v>
      </c>
      <c r="ES44" s="500">
        <f>'Bioenergetics (2)'!FP46</f>
        <v>0</v>
      </c>
      <c r="ET44" s="500">
        <f>'Bioenergetics (2)'!FQ46</f>
        <v>0</v>
      </c>
      <c r="EU44" s="500">
        <f>'Bioenergetics (2)'!FR46</f>
        <v>0</v>
      </c>
      <c r="EV44" s="500">
        <f>'Bioenergetics (2)'!FS46</f>
        <v>0</v>
      </c>
      <c r="EW44" s="500">
        <f>'Bioenergetics (2)'!FT46</f>
        <v>0</v>
      </c>
      <c r="EX44" s="500">
        <f>'Bioenergetics (2)'!FU46</f>
        <v>0</v>
      </c>
      <c r="EY44" s="500">
        <f>'Bioenergetics (2)'!FV46</f>
        <v>0</v>
      </c>
      <c r="EZ44" s="500">
        <f>'Bioenergetics (2)'!FW46</f>
        <v>0</v>
      </c>
      <c r="FA44" s="500">
        <f>'Bioenergetics (2)'!FX46</f>
        <v>0</v>
      </c>
      <c r="FB44" s="500">
        <f>'Bioenergetics (2)'!FY46</f>
        <v>0</v>
      </c>
      <c r="FC44" s="500">
        <f>'Bioenergetics (2)'!FZ46</f>
        <v>0</v>
      </c>
      <c r="FD44" s="500">
        <f>'Bioenergetics (2)'!GA46</f>
        <v>0</v>
      </c>
      <c r="FE44" s="500">
        <f>'Bioenergetics (2)'!GB46</f>
        <v>0</v>
      </c>
      <c r="FF44" s="500">
        <f>'Bioenergetics (2)'!GC46</f>
        <v>0</v>
      </c>
    </row>
    <row r="45" spans="1:162" x14ac:dyDescent="0.35">
      <c r="A45" s="144" t="str">
        <f>'Bioenergetics (2)'!A47</f>
        <v>Ci_NADH</v>
      </c>
      <c r="B45" s="500">
        <f>'Bioenergetics (2)'!V47</f>
        <v>0</v>
      </c>
      <c r="C45" s="500">
        <f>'Bioenergetics (2)'!W47</f>
        <v>0</v>
      </c>
      <c r="D45" s="500">
        <f>'Bioenergetics (2)'!X47</f>
        <v>0</v>
      </c>
      <c r="E45" s="500">
        <f>'Bioenergetics (2)'!Y47</f>
        <v>0</v>
      </c>
      <c r="F45" s="500">
        <f>'Bioenergetics (2)'!Z47</f>
        <v>2</v>
      </c>
      <c r="G45" s="500">
        <f>'Bioenergetics (2)'!AA47</f>
        <v>1</v>
      </c>
      <c r="H45" s="500">
        <f>'Bioenergetics (2)'!AB47</f>
        <v>-0.5</v>
      </c>
      <c r="I45" s="500">
        <f>'Bioenergetics (2)'!AC47</f>
        <v>0</v>
      </c>
      <c r="J45" s="500">
        <f>'Bioenergetics (2)'!AD47</f>
        <v>-1</v>
      </c>
      <c r="K45" s="500">
        <f>'Bioenergetics (2)'!AE47</f>
        <v>-1</v>
      </c>
      <c r="L45" s="500">
        <f>'Bioenergetics (2)'!AF47</f>
        <v>0</v>
      </c>
      <c r="M45" s="500">
        <f>'Bioenergetics (2)'!AG47</f>
        <v>1</v>
      </c>
      <c r="N45" s="500">
        <f>'Bioenergetics (2)'!AH47</f>
        <v>1</v>
      </c>
      <c r="O45" s="500">
        <f>'Bioenergetics (2)'!AI47</f>
        <v>-0.5</v>
      </c>
      <c r="P45" s="500">
        <f>'Bioenergetics (2)'!AJ47</f>
        <v>0</v>
      </c>
      <c r="Q45" s="500">
        <f>'Bioenergetics (2)'!AK47</f>
        <v>-0.5</v>
      </c>
      <c r="R45" s="500">
        <f>'Bioenergetics (2)'!AL47</f>
        <v>0</v>
      </c>
      <c r="S45" s="500">
        <f>'Bioenergetics (2)'!AM47</f>
        <v>-1</v>
      </c>
      <c r="T45" s="500">
        <f>'Bioenergetics (2)'!AN47</f>
        <v>-1</v>
      </c>
      <c r="U45" s="500">
        <f>'Bioenergetics (2)'!AO47</f>
        <v>-1</v>
      </c>
      <c r="V45" s="500">
        <f>'Bioenergetics (2)'!AP47</f>
        <v>0</v>
      </c>
      <c r="W45" s="500">
        <f>'Bioenergetics (2)'!AQ47</f>
        <v>-1</v>
      </c>
      <c r="X45" s="500">
        <f>'Bioenergetics (2)'!AR47</f>
        <v>-1</v>
      </c>
      <c r="Y45" s="500">
        <f>'Bioenergetics (2)'!AS47</f>
        <v>1</v>
      </c>
      <c r="Z45" s="500">
        <f>'Bioenergetics (2)'!AT47</f>
        <v>1</v>
      </c>
      <c r="AA45" s="500">
        <f>'Bioenergetics (2)'!AU47</f>
        <v>-0.5</v>
      </c>
      <c r="AB45" s="500">
        <f>'Bioenergetics (2)'!AV47</f>
        <v>0</v>
      </c>
      <c r="AC45" s="500">
        <f>'Bioenergetics (2)'!AW47</f>
        <v>-0.5</v>
      </c>
      <c r="AD45" s="500">
        <f>'Bioenergetics (2)'!AX47</f>
        <v>0</v>
      </c>
      <c r="AE45" s="500">
        <f>'Bioenergetics (2)'!AY47</f>
        <v>-1</v>
      </c>
      <c r="AF45" s="500">
        <f>'Bioenergetics (2)'!AZ47</f>
        <v>-1</v>
      </c>
      <c r="AG45" s="500">
        <f>'Bioenergetics (2)'!BA47</f>
        <v>0</v>
      </c>
      <c r="AH45" s="500">
        <f>'Bioenergetics (2)'!BB47</f>
        <v>0</v>
      </c>
      <c r="AI45" s="500">
        <f>'Bioenergetics (2)'!BC47</f>
        <v>0</v>
      </c>
      <c r="AJ45" s="500">
        <f>'Bioenergetics (2)'!BD47</f>
        <v>0</v>
      </c>
      <c r="AK45" s="500">
        <f>'Bioenergetics (2)'!BE47</f>
        <v>0</v>
      </c>
      <c r="AL45" s="500">
        <f>'Bioenergetics (2)'!BF47</f>
        <v>-1.5</v>
      </c>
      <c r="AM45" s="500">
        <f>'Bioenergetics (2)'!BG47</f>
        <v>-1</v>
      </c>
      <c r="AN45" s="500">
        <f>'Bioenergetics (2)'!BH47</f>
        <v>-1.5</v>
      </c>
      <c r="AO45" s="500">
        <f>'Bioenergetics (2)'!BI47</f>
        <v>-1</v>
      </c>
      <c r="AP45" s="500">
        <f>'Bioenergetics (2)'!BJ47</f>
        <v>-2</v>
      </c>
      <c r="AQ45" s="500">
        <f>'Bioenergetics (2)'!BK47</f>
        <v>-2</v>
      </c>
      <c r="AR45" s="500">
        <f>'Bioenergetics (2)'!BL47</f>
        <v>-2</v>
      </c>
      <c r="AS45" s="500">
        <f>'Bioenergetics (2)'!BM47</f>
        <v>-1.5</v>
      </c>
      <c r="AT45" s="500">
        <f>'Bioenergetics (2)'!BN47</f>
        <v>-1</v>
      </c>
      <c r="AU45" s="500">
        <f>'Bioenergetics (2)'!BO47</f>
        <v>0</v>
      </c>
      <c r="AV45" s="500">
        <f>'Bioenergetics (2)'!BP47</f>
        <v>0</v>
      </c>
      <c r="AW45" s="500">
        <f>'Bioenergetics (2)'!BQ47</f>
        <v>0</v>
      </c>
      <c r="AX45" s="500">
        <f>'Bioenergetics (2)'!BR47</f>
        <v>-1.5</v>
      </c>
      <c r="AY45" s="500">
        <f>'Bioenergetics (2)'!BS47</f>
        <v>-1</v>
      </c>
      <c r="AZ45" s="500">
        <f>'Bioenergetics (2)'!BT47</f>
        <v>-1.5</v>
      </c>
      <c r="BA45" s="500">
        <f>'Bioenergetics (2)'!BU47</f>
        <v>-1</v>
      </c>
      <c r="BB45" s="500">
        <f>'Bioenergetics (2)'!BV47</f>
        <v>-2</v>
      </c>
      <c r="BC45" s="500">
        <f>'Bioenergetics (2)'!BW47</f>
        <v>-2</v>
      </c>
      <c r="BD45" s="500">
        <f>'Bioenergetics (2)'!BX47</f>
        <v>-2</v>
      </c>
      <c r="BE45" s="500">
        <f>'Bioenergetics (2)'!BY47</f>
        <v>0</v>
      </c>
      <c r="BF45" s="500">
        <f>'Bioenergetics (2)'!BZ47</f>
        <v>1</v>
      </c>
      <c r="BG45" s="500">
        <f>'Bioenergetics (2)'!CA47</f>
        <v>-0.5</v>
      </c>
      <c r="BH45" s="500">
        <f>'Bioenergetics (2)'!CB47</f>
        <v>0</v>
      </c>
      <c r="BI45" s="500">
        <f>'Bioenergetics (2)'!CC47</f>
        <v>-1</v>
      </c>
      <c r="BJ45" s="500">
        <f>'Bioenergetics (2)'!CD47</f>
        <v>0</v>
      </c>
      <c r="BK45" s="500">
        <f>'Bioenergetics (2)'!CE47</f>
        <v>0</v>
      </c>
      <c r="BL45" s="500">
        <f>'Bioenergetics (2)'!CF47</f>
        <v>0</v>
      </c>
      <c r="BM45" s="500">
        <f>'Bioenergetics (2)'!CG47</f>
        <v>0</v>
      </c>
      <c r="BN45" s="500">
        <f>'Bioenergetics (2)'!CH47</f>
        <v>0</v>
      </c>
      <c r="BO45" s="500">
        <f>'Bioenergetics (2)'!CI47</f>
        <v>-1.5</v>
      </c>
      <c r="BP45" s="500">
        <f>'Bioenergetics (2)'!CJ47</f>
        <v>-1</v>
      </c>
      <c r="BQ45" s="500">
        <f>'Bioenergetics (2)'!CK47</f>
        <v>-1.5</v>
      </c>
      <c r="BR45" s="500">
        <f>'Bioenergetics (2)'!CL47</f>
        <v>-1</v>
      </c>
      <c r="BS45" s="500">
        <f>'Bioenergetics (2)'!CM47</f>
        <v>-2</v>
      </c>
      <c r="BT45" s="500">
        <f>'Bioenergetics (2)'!CN47</f>
        <v>-2</v>
      </c>
      <c r="BU45" s="500">
        <f>'Bioenergetics (2)'!CO47</f>
        <v>-2</v>
      </c>
      <c r="BV45" s="500">
        <f>'Bioenergetics (2)'!CP47</f>
        <v>0</v>
      </c>
      <c r="BW45" s="500">
        <f>'Bioenergetics (2)'!CQ47</f>
        <v>-1</v>
      </c>
      <c r="BX45" s="500">
        <f>'Bioenergetics (2)'!CR47</f>
        <v>3</v>
      </c>
      <c r="BY45" s="500">
        <f>'Bioenergetics (2)'!CS47</f>
        <v>0</v>
      </c>
      <c r="BZ45" s="500">
        <f>'Bioenergetics (2)'!CT47</f>
        <v>0</v>
      </c>
      <c r="CA45" s="500">
        <f>'Bioenergetics (2)'!CU47</f>
        <v>-2</v>
      </c>
      <c r="CB45" s="500">
        <f>'Bioenergetics (2)'!CV47</f>
        <v>-1</v>
      </c>
      <c r="CC45" s="500">
        <f>'Bioenergetics (2)'!CW47</f>
        <v>0</v>
      </c>
      <c r="CD45" s="500">
        <f>'Bioenergetics (2)'!CX47</f>
        <v>1</v>
      </c>
      <c r="CE45" s="500">
        <f>'Bioenergetics (2)'!CY47</f>
        <v>1</v>
      </c>
      <c r="CF45" s="500">
        <f>'Bioenergetics (2)'!CZ47</f>
        <v>0</v>
      </c>
      <c r="CG45" s="500">
        <f>'Bioenergetics (2)'!DA47</f>
        <v>1</v>
      </c>
      <c r="CH45" s="500">
        <f>'Bioenergetics (2)'!DB47</f>
        <v>1</v>
      </c>
      <c r="CI45" s="500">
        <f>'Bioenergetics (2)'!DC47</f>
        <v>0</v>
      </c>
      <c r="CJ45" s="500">
        <f>'Bioenergetics (2)'!DD47</f>
        <v>1</v>
      </c>
      <c r="CK45" s="500">
        <f>'Bioenergetics (2)'!DE47</f>
        <v>1</v>
      </c>
      <c r="CL45" s="500">
        <f>'Bioenergetics (2)'!DF47</f>
        <v>-1</v>
      </c>
      <c r="CM45" s="500">
        <f>'Bioenergetics (2)'!DG47</f>
        <v>0</v>
      </c>
      <c r="CN45" s="500">
        <f>'Bioenergetics (2)'!DH47</f>
        <v>0</v>
      </c>
      <c r="CO45" s="500">
        <f>'Bioenergetics (2)'!DI47</f>
        <v>0</v>
      </c>
      <c r="CP45" s="500">
        <f>'Bioenergetics (2)'!DJ47</f>
        <v>-3</v>
      </c>
      <c r="CQ45" s="500">
        <f>'Bioenergetics (2)'!DK47</f>
        <v>-2</v>
      </c>
      <c r="CR45" s="500">
        <f>'Bioenergetics (2)'!DL47</f>
        <v>0</v>
      </c>
      <c r="CS45" s="500">
        <f>'Bioenergetics (2)'!DM47</f>
        <v>0</v>
      </c>
      <c r="CT45" s="500">
        <f>'Bioenergetics (2)'!DN47</f>
        <v>0</v>
      </c>
      <c r="CU45" s="500">
        <f>'Bioenergetics (2)'!DO47</f>
        <v>0</v>
      </c>
      <c r="CV45" s="500">
        <f>'Bioenergetics (2)'!DP47</f>
        <v>0</v>
      </c>
      <c r="CW45" s="500">
        <f>'Bioenergetics (2)'!DQ47</f>
        <v>0</v>
      </c>
      <c r="CX45" s="500">
        <f>'Bioenergetics (2)'!DR47</f>
        <v>-2</v>
      </c>
      <c r="CY45" s="500">
        <f>'Bioenergetics (2)'!DS47</f>
        <v>-2</v>
      </c>
      <c r="CZ45" s="500">
        <f>'Bioenergetics (2)'!DT47</f>
        <v>-2</v>
      </c>
      <c r="DA45" s="500">
        <f>'Bioenergetics (2)'!DU47</f>
        <v>-2</v>
      </c>
      <c r="DB45" s="500">
        <f>'Bioenergetics (2)'!DV47</f>
        <v>-1.5</v>
      </c>
      <c r="DC45" s="500">
        <f>'Bioenergetics (2)'!DW47</f>
        <v>-1.5</v>
      </c>
      <c r="DD45" s="500">
        <f>'Bioenergetics (2)'!DX47</f>
        <v>-1</v>
      </c>
      <c r="DE45" s="500">
        <f>'Bioenergetics (2)'!DY47</f>
        <v>-1</v>
      </c>
      <c r="DF45" s="500">
        <f>'Bioenergetics (2)'!DZ47</f>
        <v>-2.5</v>
      </c>
      <c r="DG45" s="500">
        <f>'Bioenergetics (2)'!EA47</f>
        <v>-2.5</v>
      </c>
      <c r="DH45" s="500">
        <f>'Bioenergetics (2)'!EB47</f>
        <v>-2</v>
      </c>
      <c r="DI45" s="500">
        <f>'Bioenergetics (2)'!EC47</f>
        <v>-2</v>
      </c>
      <c r="DJ45" s="500">
        <f>'Bioenergetics (2)'!ED47</f>
        <v>-1</v>
      </c>
      <c r="DK45" s="500">
        <f>'Bioenergetics (2)'!EE47</f>
        <v>-2</v>
      </c>
      <c r="DL45" s="500">
        <f>'Bioenergetics (2)'!EF47</f>
        <v>-2</v>
      </c>
      <c r="DM45" s="500">
        <f>'Bioenergetics (2)'!EG47</f>
        <v>0</v>
      </c>
      <c r="DN45" s="500">
        <f>'Bioenergetics (2)'!EH47</f>
        <v>-1</v>
      </c>
      <c r="DO45" s="500">
        <f>'Bioenergetics (2)'!EI47</f>
        <v>0</v>
      </c>
      <c r="DP45" s="500">
        <f>'Bioenergetics (2)'!EJ47</f>
        <v>1</v>
      </c>
      <c r="DQ45" s="500">
        <f>'Bioenergetics (2)'!EK47</f>
        <v>-1</v>
      </c>
      <c r="DR45" s="500">
        <f>'Bioenergetics (2)'!EL47</f>
        <v>0</v>
      </c>
      <c r="DS45" s="500">
        <f>'Bioenergetics (2)'!EM47</f>
        <v>0</v>
      </c>
      <c r="DT45" s="500">
        <f>'Bioenergetics (2)'!EQ47</f>
        <v>0</v>
      </c>
      <c r="DU45" s="500">
        <f>'Bioenergetics (2)'!ER47</f>
        <v>0</v>
      </c>
      <c r="DV45" s="500">
        <f>'Bioenergetics (2)'!ES47</f>
        <v>0</v>
      </c>
      <c r="DW45" s="500">
        <f>'Bioenergetics (2)'!ET47</f>
        <v>0</v>
      </c>
      <c r="DX45" s="500">
        <f>'Bioenergetics (2)'!EU47</f>
        <v>0</v>
      </c>
      <c r="DY45" s="500">
        <f>'Bioenergetics (2)'!EV47</f>
        <v>0</v>
      </c>
      <c r="DZ45" s="500">
        <f>'Bioenergetics (2)'!EW47</f>
        <v>0</v>
      </c>
      <c r="EA45" s="500">
        <f>'Bioenergetics (2)'!EX47</f>
        <v>0</v>
      </c>
      <c r="EB45" s="500">
        <f>'Bioenergetics (2)'!EY47</f>
        <v>0</v>
      </c>
      <c r="EC45" s="500">
        <f>'Bioenergetics (2)'!EZ47</f>
        <v>0</v>
      </c>
      <c r="ED45" s="500">
        <f>'Bioenergetics (2)'!FA47</f>
        <v>0</v>
      </c>
      <c r="EE45" s="500">
        <f>'Bioenergetics (2)'!FB47</f>
        <v>0</v>
      </c>
      <c r="EF45" s="500">
        <f>'Bioenergetics (2)'!FC47</f>
        <v>0</v>
      </c>
      <c r="EG45" s="500">
        <f>'Bioenergetics (2)'!FD47</f>
        <v>0</v>
      </c>
      <c r="EH45" s="500">
        <f>'Bioenergetics (2)'!FE47</f>
        <v>0</v>
      </c>
      <c r="EI45" s="500">
        <f>'Bioenergetics (2)'!FF47</f>
        <v>0</v>
      </c>
      <c r="EJ45" s="500">
        <f>'Bioenergetics (2)'!FG47</f>
        <v>0</v>
      </c>
      <c r="EK45" s="500">
        <f>'Bioenergetics (2)'!FH47</f>
        <v>0</v>
      </c>
      <c r="EL45" s="500">
        <f>'Bioenergetics (2)'!FI47</f>
        <v>0</v>
      </c>
      <c r="EM45" s="500">
        <f>'Bioenergetics (2)'!FJ47</f>
        <v>0</v>
      </c>
      <c r="EN45" s="500">
        <f>'Bioenergetics (2)'!FK47</f>
        <v>0</v>
      </c>
      <c r="EO45" s="500">
        <f>'Bioenergetics (2)'!FL47</f>
        <v>0</v>
      </c>
      <c r="EP45" s="500">
        <f>'Bioenergetics (2)'!FM47</f>
        <v>0</v>
      </c>
      <c r="EQ45" s="500">
        <f>'Bioenergetics (2)'!FN47</f>
        <v>0</v>
      </c>
      <c r="ER45" s="500">
        <f>'Bioenergetics (2)'!FO47</f>
        <v>0</v>
      </c>
      <c r="ES45" s="500">
        <f>'Bioenergetics (2)'!FP47</f>
        <v>0</v>
      </c>
      <c r="ET45" s="500">
        <f>'Bioenergetics (2)'!FQ47</f>
        <v>0</v>
      </c>
      <c r="EU45" s="500">
        <f>'Bioenergetics (2)'!FR47</f>
        <v>0</v>
      </c>
      <c r="EV45" s="500">
        <f>'Bioenergetics (2)'!FS47</f>
        <v>0</v>
      </c>
      <c r="EW45" s="500">
        <f>'Bioenergetics (2)'!FT47</f>
        <v>0</v>
      </c>
      <c r="EX45" s="500">
        <f>'Bioenergetics (2)'!FU47</f>
        <v>0</v>
      </c>
      <c r="EY45" s="500">
        <f>'Bioenergetics (2)'!FV47</f>
        <v>0</v>
      </c>
      <c r="EZ45" s="500">
        <f>'Bioenergetics (2)'!FW47</f>
        <v>0</v>
      </c>
      <c r="FA45" s="500">
        <f>'Bioenergetics (2)'!FX47</f>
        <v>0</v>
      </c>
      <c r="FB45" s="500">
        <f>'Bioenergetics (2)'!FY47</f>
        <v>0</v>
      </c>
      <c r="FC45" s="500">
        <f>'Bioenergetics (2)'!FZ47</f>
        <v>0</v>
      </c>
      <c r="FD45" s="500">
        <f>'Bioenergetics (2)'!GA47</f>
        <v>0</v>
      </c>
      <c r="FE45" s="500">
        <f>'Bioenergetics (2)'!GB47</f>
        <v>0</v>
      </c>
      <c r="FF45" s="500">
        <f>'Bioenergetics (2)'!GC47</f>
        <v>0</v>
      </c>
    </row>
    <row r="46" spans="1:162" x14ac:dyDescent="0.35">
      <c r="A46" s="144" t="str">
        <f>'Bioenergetics (2)'!A48</f>
        <v>Ci_Fdox</v>
      </c>
      <c r="B46" s="500">
        <f>'Bioenergetics (2)'!V48</f>
        <v>0</v>
      </c>
      <c r="C46" s="500">
        <f>'Bioenergetics (2)'!W48</f>
        <v>0</v>
      </c>
      <c r="D46" s="500">
        <f>'Bioenergetics (2)'!X48</f>
        <v>0</v>
      </c>
      <c r="E46" s="500">
        <f>'Bioenergetics (2)'!Y48</f>
        <v>0</v>
      </c>
      <c r="F46" s="500">
        <f>'Bioenergetics (2)'!Z48</f>
        <v>0</v>
      </c>
      <c r="G46" s="500">
        <f>'Bioenergetics (2)'!AA48</f>
        <v>0</v>
      </c>
      <c r="H46" s="500">
        <f>'Bioenergetics (2)'!AB48</f>
        <v>0</v>
      </c>
      <c r="I46" s="500">
        <f>'Bioenergetics (2)'!AC48</f>
        <v>0</v>
      </c>
      <c r="J46" s="500">
        <f>'Bioenergetics (2)'!AD48</f>
        <v>0</v>
      </c>
      <c r="K46" s="500">
        <f>'Bioenergetics (2)'!AE48</f>
        <v>0</v>
      </c>
      <c r="L46" s="500">
        <f>'Bioenergetics (2)'!AF48</f>
        <v>0</v>
      </c>
      <c r="M46" s="500">
        <f>'Bioenergetics (2)'!AG48</f>
        <v>0</v>
      </c>
      <c r="N46" s="500">
        <f>'Bioenergetics (2)'!AH48</f>
        <v>0</v>
      </c>
      <c r="O46" s="500">
        <f>'Bioenergetics (2)'!AI48</f>
        <v>0</v>
      </c>
      <c r="P46" s="500">
        <f>'Bioenergetics (2)'!AJ48</f>
        <v>0</v>
      </c>
      <c r="Q46" s="500">
        <f>'Bioenergetics (2)'!AK48</f>
        <v>0</v>
      </c>
      <c r="R46" s="500">
        <f>'Bioenergetics (2)'!AL48</f>
        <v>0</v>
      </c>
      <c r="S46" s="500">
        <f>'Bioenergetics (2)'!AM48</f>
        <v>0</v>
      </c>
      <c r="T46" s="500">
        <f>'Bioenergetics (2)'!AN48</f>
        <v>0</v>
      </c>
      <c r="U46" s="500">
        <f>'Bioenergetics (2)'!AO48</f>
        <v>0</v>
      </c>
      <c r="V46" s="500">
        <f>'Bioenergetics (2)'!AP48</f>
        <v>0</v>
      </c>
      <c r="W46" s="500">
        <f>'Bioenergetics (2)'!AQ48</f>
        <v>0</v>
      </c>
      <c r="X46" s="500">
        <f>'Bioenergetics (2)'!AR48</f>
        <v>0</v>
      </c>
      <c r="Y46" s="500">
        <f>'Bioenergetics (2)'!AS48</f>
        <v>0</v>
      </c>
      <c r="Z46" s="500">
        <f>'Bioenergetics (2)'!AT48</f>
        <v>0</v>
      </c>
      <c r="AA46" s="500">
        <f>'Bioenergetics (2)'!AU48</f>
        <v>0</v>
      </c>
      <c r="AB46" s="500">
        <f>'Bioenergetics (2)'!AV48</f>
        <v>0</v>
      </c>
      <c r="AC46" s="500">
        <f>'Bioenergetics (2)'!AW48</f>
        <v>0</v>
      </c>
      <c r="AD46" s="500">
        <f>'Bioenergetics (2)'!AX48</f>
        <v>0</v>
      </c>
      <c r="AE46" s="500">
        <f>'Bioenergetics (2)'!AY48</f>
        <v>0</v>
      </c>
      <c r="AF46" s="500">
        <f>'Bioenergetics (2)'!AZ48</f>
        <v>0</v>
      </c>
      <c r="AG46" s="500">
        <f>'Bioenergetics (2)'!BA48</f>
        <v>0</v>
      </c>
      <c r="AH46" s="500">
        <f>'Bioenergetics (2)'!BB48</f>
        <v>0</v>
      </c>
      <c r="AI46" s="500">
        <f>'Bioenergetics (2)'!BC48</f>
        <v>0</v>
      </c>
      <c r="AJ46" s="500">
        <f>'Bioenergetics (2)'!BD48</f>
        <v>0</v>
      </c>
      <c r="AK46" s="500">
        <f>'Bioenergetics (2)'!BE48</f>
        <v>0</v>
      </c>
      <c r="AL46" s="500">
        <f>'Bioenergetics (2)'!BF48</f>
        <v>0</v>
      </c>
      <c r="AM46" s="500">
        <f>'Bioenergetics (2)'!BG48</f>
        <v>0</v>
      </c>
      <c r="AN46" s="500">
        <f>'Bioenergetics (2)'!BH48</f>
        <v>0</v>
      </c>
      <c r="AO46" s="500">
        <f>'Bioenergetics (2)'!BI48</f>
        <v>0</v>
      </c>
      <c r="AP46" s="500">
        <f>'Bioenergetics (2)'!BJ48</f>
        <v>0</v>
      </c>
      <c r="AQ46" s="500">
        <f>'Bioenergetics (2)'!BK48</f>
        <v>0</v>
      </c>
      <c r="AR46" s="500">
        <f>'Bioenergetics (2)'!BL48</f>
        <v>0</v>
      </c>
      <c r="AS46" s="500">
        <f>'Bioenergetics (2)'!BM48</f>
        <v>0</v>
      </c>
      <c r="AT46" s="500">
        <f>'Bioenergetics (2)'!BN48</f>
        <v>0</v>
      </c>
      <c r="AU46" s="500">
        <f>'Bioenergetics (2)'!BO48</f>
        <v>0</v>
      </c>
      <c r="AV46" s="500">
        <f>'Bioenergetics (2)'!BP48</f>
        <v>0</v>
      </c>
      <c r="AW46" s="500">
        <f>'Bioenergetics (2)'!BQ48</f>
        <v>0</v>
      </c>
      <c r="AX46" s="500">
        <f>'Bioenergetics (2)'!BR48</f>
        <v>0</v>
      </c>
      <c r="AY46" s="500">
        <f>'Bioenergetics (2)'!BS48</f>
        <v>0</v>
      </c>
      <c r="AZ46" s="500">
        <f>'Bioenergetics (2)'!BT48</f>
        <v>0</v>
      </c>
      <c r="BA46" s="500">
        <f>'Bioenergetics (2)'!BU48</f>
        <v>0</v>
      </c>
      <c r="BB46" s="500">
        <f>'Bioenergetics (2)'!BV48</f>
        <v>0</v>
      </c>
      <c r="BC46" s="500">
        <f>'Bioenergetics (2)'!BW48</f>
        <v>0</v>
      </c>
      <c r="BD46" s="500">
        <f>'Bioenergetics (2)'!BX48</f>
        <v>0</v>
      </c>
      <c r="BE46" s="500">
        <f>'Bioenergetics (2)'!BY48</f>
        <v>0</v>
      </c>
      <c r="BF46" s="500">
        <f>'Bioenergetics (2)'!BZ48</f>
        <v>0</v>
      </c>
      <c r="BG46" s="500">
        <f>'Bioenergetics (2)'!CA48</f>
        <v>0</v>
      </c>
      <c r="BH46" s="500">
        <f>'Bioenergetics (2)'!CB48</f>
        <v>0</v>
      </c>
      <c r="BI46" s="500">
        <f>'Bioenergetics (2)'!CC48</f>
        <v>0</v>
      </c>
      <c r="BJ46" s="500">
        <f>'Bioenergetics (2)'!CD48</f>
        <v>0</v>
      </c>
      <c r="BK46" s="500">
        <f>'Bioenergetics (2)'!CE48</f>
        <v>0</v>
      </c>
      <c r="BL46" s="500">
        <f>'Bioenergetics (2)'!CF48</f>
        <v>0</v>
      </c>
      <c r="BM46" s="500">
        <f>'Bioenergetics (2)'!CG48</f>
        <v>0</v>
      </c>
      <c r="BN46" s="500">
        <f>'Bioenergetics (2)'!CH48</f>
        <v>0</v>
      </c>
      <c r="BO46" s="500">
        <f>'Bioenergetics (2)'!CI48</f>
        <v>0</v>
      </c>
      <c r="BP46" s="500">
        <f>'Bioenergetics (2)'!CJ48</f>
        <v>0</v>
      </c>
      <c r="BQ46" s="500">
        <f>'Bioenergetics (2)'!CK48</f>
        <v>0</v>
      </c>
      <c r="BR46" s="500">
        <f>'Bioenergetics (2)'!CL48</f>
        <v>0</v>
      </c>
      <c r="BS46" s="500">
        <f>'Bioenergetics (2)'!CM48</f>
        <v>0</v>
      </c>
      <c r="BT46" s="500">
        <f>'Bioenergetics (2)'!CN48</f>
        <v>0</v>
      </c>
      <c r="BU46" s="500">
        <f>'Bioenergetics (2)'!CO48</f>
        <v>0</v>
      </c>
      <c r="BV46" s="500">
        <f>'Bioenergetics (2)'!CP48</f>
        <v>0</v>
      </c>
      <c r="BW46" s="500">
        <f>'Bioenergetics (2)'!CQ48</f>
        <v>0</v>
      </c>
      <c r="BX46" s="500">
        <f>'Bioenergetics (2)'!CR48</f>
        <v>0</v>
      </c>
      <c r="BY46" s="500">
        <f>'Bioenergetics (2)'!CS48</f>
        <v>0</v>
      </c>
      <c r="BZ46" s="500">
        <f>'Bioenergetics (2)'!CT48</f>
        <v>0</v>
      </c>
      <c r="CA46" s="500">
        <f>'Bioenergetics (2)'!CU48</f>
        <v>0</v>
      </c>
      <c r="CB46" s="500">
        <f>'Bioenergetics (2)'!CV48</f>
        <v>0</v>
      </c>
      <c r="CC46" s="500">
        <f>'Bioenergetics (2)'!CW48</f>
        <v>0</v>
      </c>
      <c r="CD46" s="500">
        <f>'Bioenergetics (2)'!CX48</f>
        <v>0</v>
      </c>
      <c r="CE46" s="500">
        <f>'Bioenergetics (2)'!CY48</f>
        <v>0</v>
      </c>
      <c r="CF46" s="500">
        <f>'Bioenergetics (2)'!CZ48</f>
        <v>0</v>
      </c>
      <c r="CG46" s="500">
        <f>'Bioenergetics (2)'!DA48</f>
        <v>0</v>
      </c>
      <c r="CH46" s="500">
        <f>'Bioenergetics (2)'!DB48</f>
        <v>0</v>
      </c>
      <c r="CI46" s="500">
        <f>'Bioenergetics (2)'!DC48</f>
        <v>0</v>
      </c>
      <c r="CJ46" s="500">
        <f>'Bioenergetics (2)'!DD48</f>
        <v>0</v>
      </c>
      <c r="CK46" s="500">
        <f>'Bioenergetics (2)'!DE48</f>
        <v>0</v>
      </c>
      <c r="CL46" s="500">
        <f>'Bioenergetics (2)'!DF48</f>
        <v>0</v>
      </c>
      <c r="CM46" s="500">
        <f>'Bioenergetics (2)'!DG48</f>
        <v>0</v>
      </c>
      <c r="CN46" s="500">
        <f>'Bioenergetics (2)'!DH48</f>
        <v>0</v>
      </c>
      <c r="CO46" s="500">
        <f>'Bioenergetics (2)'!DI48</f>
        <v>0</v>
      </c>
      <c r="CP46" s="500">
        <f>'Bioenergetics (2)'!DJ48</f>
        <v>0</v>
      </c>
      <c r="CQ46" s="500">
        <f>'Bioenergetics (2)'!DK48</f>
        <v>0</v>
      </c>
      <c r="CR46" s="500">
        <f>'Bioenergetics (2)'!DL48</f>
        <v>0</v>
      </c>
      <c r="CS46" s="500">
        <f>'Bioenergetics (2)'!DM48</f>
        <v>0</v>
      </c>
      <c r="CT46" s="500">
        <f>'Bioenergetics (2)'!DN48</f>
        <v>0</v>
      </c>
      <c r="CU46" s="500">
        <f>'Bioenergetics (2)'!DO48</f>
        <v>0</v>
      </c>
      <c r="CV46" s="500">
        <f>'Bioenergetics (2)'!DP48</f>
        <v>0</v>
      </c>
      <c r="CW46" s="500">
        <f>'Bioenergetics (2)'!DQ48</f>
        <v>0</v>
      </c>
      <c r="CX46" s="500">
        <f>'Bioenergetics (2)'!DR48</f>
        <v>0</v>
      </c>
      <c r="CY46" s="500">
        <f>'Bioenergetics (2)'!DS48</f>
        <v>0</v>
      </c>
      <c r="CZ46" s="500">
        <f>'Bioenergetics (2)'!DT48</f>
        <v>0</v>
      </c>
      <c r="DA46" s="500">
        <f>'Bioenergetics (2)'!DU48</f>
        <v>0</v>
      </c>
      <c r="DB46" s="500">
        <f>'Bioenergetics (2)'!DV48</f>
        <v>0</v>
      </c>
      <c r="DC46" s="500">
        <f>'Bioenergetics (2)'!DW48</f>
        <v>0</v>
      </c>
      <c r="DD46" s="500">
        <f>'Bioenergetics (2)'!DX48</f>
        <v>0</v>
      </c>
      <c r="DE46" s="500">
        <f>'Bioenergetics (2)'!DY48</f>
        <v>0</v>
      </c>
      <c r="DF46" s="500">
        <f>'Bioenergetics (2)'!DZ48</f>
        <v>0</v>
      </c>
      <c r="DG46" s="500">
        <f>'Bioenergetics (2)'!EA48</f>
        <v>0</v>
      </c>
      <c r="DH46" s="500">
        <f>'Bioenergetics (2)'!EB48</f>
        <v>0</v>
      </c>
      <c r="DI46" s="500">
        <f>'Bioenergetics (2)'!EC48</f>
        <v>0</v>
      </c>
      <c r="DJ46" s="500">
        <f>'Bioenergetics (2)'!ED48</f>
        <v>0</v>
      </c>
      <c r="DK46" s="500">
        <f>'Bioenergetics (2)'!EE48</f>
        <v>0</v>
      </c>
      <c r="DL46" s="500">
        <f>'Bioenergetics (2)'!EF48</f>
        <v>0</v>
      </c>
      <c r="DM46" s="500">
        <f>'Bioenergetics (2)'!EG48</f>
        <v>0</v>
      </c>
      <c r="DN46" s="500">
        <f>'Bioenergetics (2)'!EH48</f>
        <v>0</v>
      </c>
      <c r="DO46" s="500">
        <f>'Bioenergetics (2)'!EI48</f>
        <v>2</v>
      </c>
      <c r="DP46" s="500">
        <f>'Bioenergetics (2)'!EJ48</f>
        <v>2</v>
      </c>
      <c r="DQ46" s="500">
        <f>'Bioenergetics (2)'!EK48</f>
        <v>0</v>
      </c>
      <c r="DR46" s="500">
        <f>'Bioenergetics (2)'!EL48</f>
        <v>0</v>
      </c>
      <c r="DS46" s="500">
        <f>'Bioenergetics (2)'!EM48</f>
        <v>0</v>
      </c>
      <c r="DT46" s="500">
        <f>'Bioenergetics (2)'!EQ48</f>
        <v>0</v>
      </c>
      <c r="DU46" s="500">
        <f>'Bioenergetics (2)'!ER48</f>
        <v>0</v>
      </c>
      <c r="DV46" s="500">
        <f>'Bioenergetics (2)'!ES48</f>
        <v>0</v>
      </c>
      <c r="DW46" s="500">
        <f>'Bioenergetics (2)'!ET48</f>
        <v>0</v>
      </c>
      <c r="DX46" s="500">
        <f>'Bioenergetics (2)'!EU48</f>
        <v>0</v>
      </c>
      <c r="DY46" s="500">
        <f>'Bioenergetics (2)'!EV48</f>
        <v>0</v>
      </c>
      <c r="DZ46" s="500">
        <f>'Bioenergetics (2)'!EW48</f>
        <v>0</v>
      </c>
      <c r="EA46" s="500">
        <f>'Bioenergetics (2)'!EX48</f>
        <v>0</v>
      </c>
      <c r="EB46" s="500">
        <f>'Bioenergetics (2)'!EY48</f>
        <v>0</v>
      </c>
      <c r="EC46" s="500">
        <f>'Bioenergetics (2)'!EZ48</f>
        <v>0</v>
      </c>
      <c r="ED46" s="500">
        <f>'Bioenergetics (2)'!FA48</f>
        <v>0</v>
      </c>
      <c r="EE46" s="500">
        <f>'Bioenergetics (2)'!FB48</f>
        <v>0</v>
      </c>
      <c r="EF46" s="500">
        <f>'Bioenergetics (2)'!FC48</f>
        <v>0</v>
      </c>
      <c r="EG46" s="500">
        <f>'Bioenergetics (2)'!FD48</f>
        <v>0</v>
      </c>
      <c r="EH46" s="500">
        <f>'Bioenergetics (2)'!FE48</f>
        <v>0</v>
      </c>
      <c r="EI46" s="500">
        <f>'Bioenergetics (2)'!FF48</f>
        <v>0</v>
      </c>
      <c r="EJ46" s="500">
        <f>'Bioenergetics (2)'!FG48</f>
        <v>0</v>
      </c>
      <c r="EK46" s="500">
        <f>'Bioenergetics (2)'!FH48</f>
        <v>0</v>
      </c>
      <c r="EL46" s="500">
        <f>'Bioenergetics (2)'!FI48</f>
        <v>0</v>
      </c>
      <c r="EM46" s="500">
        <f>'Bioenergetics (2)'!FJ48</f>
        <v>0</v>
      </c>
      <c r="EN46" s="500">
        <f>'Bioenergetics (2)'!FK48</f>
        <v>0</v>
      </c>
      <c r="EO46" s="500">
        <f>'Bioenergetics (2)'!FL48</f>
        <v>0</v>
      </c>
      <c r="EP46" s="500">
        <f>'Bioenergetics (2)'!FM48</f>
        <v>0</v>
      </c>
      <c r="EQ46" s="500">
        <f>'Bioenergetics (2)'!FN48</f>
        <v>0</v>
      </c>
      <c r="ER46" s="500">
        <f>'Bioenergetics (2)'!FO48</f>
        <v>0</v>
      </c>
      <c r="ES46" s="500">
        <f>'Bioenergetics (2)'!FP48</f>
        <v>0</v>
      </c>
      <c r="ET46" s="500">
        <f>'Bioenergetics (2)'!FQ48</f>
        <v>0</v>
      </c>
      <c r="EU46" s="500">
        <f>'Bioenergetics (2)'!FR48</f>
        <v>0</v>
      </c>
      <c r="EV46" s="500">
        <f>'Bioenergetics (2)'!FS48</f>
        <v>0</v>
      </c>
      <c r="EW46" s="500">
        <f>'Bioenergetics (2)'!FT48</f>
        <v>0</v>
      </c>
      <c r="EX46" s="500">
        <f>'Bioenergetics (2)'!FU48</f>
        <v>0</v>
      </c>
      <c r="EY46" s="500">
        <f>'Bioenergetics (2)'!FV48</f>
        <v>0</v>
      </c>
      <c r="EZ46" s="500">
        <f>'Bioenergetics (2)'!FW48</f>
        <v>0</v>
      </c>
      <c r="FA46" s="500">
        <f>'Bioenergetics (2)'!FX48</f>
        <v>0</v>
      </c>
      <c r="FB46" s="500">
        <f>'Bioenergetics (2)'!FY48</f>
        <v>0</v>
      </c>
      <c r="FC46" s="500">
        <f>'Bioenergetics (2)'!FZ48</f>
        <v>0</v>
      </c>
      <c r="FD46" s="500">
        <f>'Bioenergetics (2)'!GA48</f>
        <v>0</v>
      </c>
      <c r="FE46" s="500">
        <f>'Bioenergetics (2)'!GB48</f>
        <v>0</v>
      </c>
      <c r="FF46" s="500">
        <f>'Bioenergetics (2)'!GC48</f>
        <v>0</v>
      </c>
    </row>
    <row r="47" spans="1:162" x14ac:dyDescent="0.35">
      <c r="A47" s="144" t="str">
        <f>'Bioenergetics (2)'!A49</f>
        <v>Ci_Fdred</v>
      </c>
      <c r="B47" s="500">
        <f>'Bioenergetics (2)'!V49</f>
        <v>0</v>
      </c>
      <c r="C47" s="500">
        <f>'Bioenergetics (2)'!W49</f>
        <v>0</v>
      </c>
      <c r="D47" s="500">
        <f>'Bioenergetics (2)'!X49</f>
        <v>0</v>
      </c>
      <c r="E47" s="500">
        <f>'Bioenergetics (2)'!Y49</f>
        <v>0</v>
      </c>
      <c r="F47" s="500">
        <f>'Bioenergetics (2)'!Z49</f>
        <v>0</v>
      </c>
      <c r="G47" s="500">
        <f>'Bioenergetics (2)'!AA49</f>
        <v>0</v>
      </c>
      <c r="H47" s="500">
        <f>'Bioenergetics (2)'!AB49</f>
        <v>0</v>
      </c>
      <c r="I47" s="500">
        <f>'Bioenergetics (2)'!AC49</f>
        <v>0</v>
      </c>
      <c r="J47" s="500">
        <f>'Bioenergetics (2)'!AD49</f>
        <v>0</v>
      </c>
      <c r="K47" s="500">
        <f>'Bioenergetics (2)'!AE49</f>
        <v>0</v>
      </c>
      <c r="L47" s="500">
        <f>'Bioenergetics (2)'!AF49</f>
        <v>0</v>
      </c>
      <c r="M47" s="500">
        <f>'Bioenergetics (2)'!AG49</f>
        <v>0</v>
      </c>
      <c r="N47" s="500">
        <f>'Bioenergetics (2)'!AH49</f>
        <v>0</v>
      </c>
      <c r="O47" s="500">
        <f>'Bioenergetics (2)'!AI49</f>
        <v>0</v>
      </c>
      <c r="P47" s="500">
        <f>'Bioenergetics (2)'!AJ49</f>
        <v>0</v>
      </c>
      <c r="Q47" s="500">
        <f>'Bioenergetics (2)'!AK49</f>
        <v>0</v>
      </c>
      <c r="R47" s="500">
        <f>'Bioenergetics (2)'!AL49</f>
        <v>0</v>
      </c>
      <c r="S47" s="500">
        <f>'Bioenergetics (2)'!AM49</f>
        <v>0</v>
      </c>
      <c r="T47" s="500">
        <f>'Bioenergetics (2)'!AN49</f>
        <v>0</v>
      </c>
      <c r="U47" s="500">
        <f>'Bioenergetics (2)'!AO49</f>
        <v>0</v>
      </c>
      <c r="V47" s="500">
        <f>'Bioenergetics (2)'!AP49</f>
        <v>0</v>
      </c>
      <c r="W47" s="500">
        <f>'Bioenergetics (2)'!AQ49</f>
        <v>0</v>
      </c>
      <c r="X47" s="500">
        <f>'Bioenergetics (2)'!AR49</f>
        <v>0</v>
      </c>
      <c r="Y47" s="500">
        <f>'Bioenergetics (2)'!AS49</f>
        <v>0</v>
      </c>
      <c r="Z47" s="500">
        <f>'Bioenergetics (2)'!AT49</f>
        <v>0</v>
      </c>
      <c r="AA47" s="500">
        <f>'Bioenergetics (2)'!AU49</f>
        <v>0</v>
      </c>
      <c r="AB47" s="500">
        <f>'Bioenergetics (2)'!AV49</f>
        <v>0</v>
      </c>
      <c r="AC47" s="500">
        <f>'Bioenergetics (2)'!AW49</f>
        <v>0</v>
      </c>
      <c r="AD47" s="500">
        <f>'Bioenergetics (2)'!AX49</f>
        <v>0</v>
      </c>
      <c r="AE47" s="500">
        <f>'Bioenergetics (2)'!AY49</f>
        <v>0</v>
      </c>
      <c r="AF47" s="500">
        <f>'Bioenergetics (2)'!AZ49</f>
        <v>0</v>
      </c>
      <c r="AG47" s="500">
        <f>'Bioenergetics (2)'!BA49</f>
        <v>0</v>
      </c>
      <c r="AH47" s="500">
        <f>'Bioenergetics (2)'!BB49</f>
        <v>0</v>
      </c>
      <c r="AI47" s="500">
        <f>'Bioenergetics (2)'!BC49</f>
        <v>0</v>
      </c>
      <c r="AJ47" s="500">
        <f>'Bioenergetics (2)'!BD49</f>
        <v>0</v>
      </c>
      <c r="AK47" s="500">
        <f>'Bioenergetics (2)'!BE49</f>
        <v>0</v>
      </c>
      <c r="AL47" s="500">
        <f>'Bioenergetics (2)'!BF49</f>
        <v>0</v>
      </c>
      <c r="AM47" s="500">
        <f>'Bioenergetics (2)'!BG49</f>
        <v>0</v>
      </c>
      <c r="AN47" s="500">
        <f>'Bioenergetics (2)'!BH49</f>
        <v>0</v>
      </c>
      <c r="AO47" s="500">
        <f>'Bioenergetics (2)'!BI49</f>
        <v>0</v>
      </c>
      <c r="AP47" s="500">
        <f>'Bioenergetics (2)'!BJ49</f>
        <v>0</v>
      </c>
      <c r="AQ47" s="500">
        <f>'Bioenergetics (2)'!BK49</f>
        <v>0</v>
      </c>
      <c r="AR47" s="500">
        <f>'Bioenergetics (2)'!BL49</f>
        <v>0</v>
      </c>
      <c r="AS47" s="500">
        <f>'Bioenergetics (2)'!BM49</f>
        <v>0</v>
      </c>
      <c r="AT47" s="500">
        <f>'Bioenergetics (2)'!BN49</f>
        <v>0</v>
      </c>
      <c r="AU47" s="500">
        <f>'Bioenergetics (2)'!BO49</f>
        <v>0</v>
      </c>
      <c r="AV47" s="500">
        <f>'Bioenergetics (2)'!BP49</f>
        <v>0</v>
      </c>
      <c r="AW47" s="500">
        <f>'Bioenergetics (2)'!BQ49</f>
        <v>0</v>
      </c>
      <c r="AX47" s="500">
        <f>'Bioenergetics (2)'!BR49</f>
        <v>0</v>
      </c>
      <c r="AY47" s="500">
        <f>'Bioenergetics (2)'!BS49</f>
        <v>0</v>
      </c>
      <c r="AZ47" s="500">
        <f>'Bioenergetics (2)'!BT49</f>
        <v>0</v>
      </c>
      <c r="BA47" s="500">
        <f>'Bioenergetics (2)'!BU49</f>
        <v>0</v>
      </c>
      <c r="BB47" s="500">
        <f>'Bioenergetics (2)'!BV49</f>
        <v>0</v>
      </c>
      <c r="BC47" s="500">
        <f>'Bioenergetics (2)'!BW49</f>
        <v>0</v>
      </c>
      <c r="BD47" s="500">
        <f>'Bioenergetics (2)'!BX49</f>
        <v>0</v>
      </c>
      <c r="BE47" s="500">
        <f>'Bioenergetics (2)'!BY49</f>
        <v>0</v>
      </c>
      <c r="BF47" s="500">
        <f>'Bioenergetics (2)'!BZ49</f>
        <v>0</v>
      </c>
      <c r="BG47" s="500">
        <f>'Bioenergetics (2)'!CA49</f>
        <v>0</v>
      </c>
      <c r="BH47" s="500">
        <f>'Bioenergetics (2)'!CB49</f>
        <v>0</v>
      </c>
      <c r="BI47" s="500">
        <f>'Bioenergetics (2)'!CC49</f>
        <v>0</v>
      </c>
      <c r="BJ47" s="500">
        <f>'Bioenergetics (2)'!CD49</f>
        <v>0</v>
      </c>
      <c r="BK47" s="500">
        <f>'Bioenergetics (2)'!CE49</f>
        <v>0</v>
      </c>
      <c r="BL47" s="500">
        <f>'Bioenergetics (2)'!CF49</f>
        <v>0</v>
      </c>
      <c r="BM47" s="500">
        <f>'Bioenergetics (2)'!CG49</f>
        <v>0</v>
      </c>
      <c r="BN47" s="500">
        <f>'Bioenergetics (2)'!CH49</f>
        <v>0</v>
      </c>
      <c r="BO47" s="500">
        <f>'Bioenergetics (2)'!CI49</f>
        <v>0</v>
      </c>
      <c r="BP47" s="500">
        <f>'Bioenergetics (2)'!CJ49</f>
        <v>0</v>
      </c>
      <c r="BQ47" s="500">
        <f>'Bioenergetics (2)'!CK49</f>
        <v>0</v>
      </c>
      <c r="BR47" s="500">
        <f>'Bioenergetics (2)'!CL49</f>
        <v>0</v>
      </c>
      <c r="BS47" s="500">
        <f>'Bioenergetics (2)'!CM49</f>
        <v>0</v>
      </c>
      <c r="BT47" s="500">
        <f>'Bioenergetics (2)'!CN49</f>
        <v>0</v>
      </c>
      <c r="BU47" s="500">
        <f>'Bioenergetics (2)'!CO49</f>
        <v>0</v>
      </c>
      <c r="BV47" s="500">
        <f>'Bioenergetics (2)'!CP49</f>
        <v>0</v>
      </c>
      <c r="BW47" s="500">
        <f>'Bioenergetics (2)'!CQ49</f>
        <v>0</v>
      </c>
      <c r="BX47" s="500">
        <f>'Bioenergetics (2)'!CR49</f>
        <v>0</v>
      </c>
      <c r="BY47" s="500">
        <f>'Bioenergetics (2)'!CS49</f>
        <v>0</v>
      </c>
      <c r="BZ47" s="500">
        <f>'Bioenergetics (2)'!CT49</f>
        <v>0</v>
      </c>
      <c r="CA47" s="500">
        <f>'Bioenergetics (2)'!CU49</f>
        <v>0</v>
      </c>
      <c r="CB47" s="500">
        <f>'Bioenergetics (2)'!CV49</f>
        <v>0</v>
      </c>
      <c r="CC47" s="500">
        <f>'Bioenergetics (2)'!CW49</f>
        <v>0</v>
      </c>
      <c r="CD47" s="500">
        <f>'Bioenergetics (2)'!CX49</f>
        <v>0</v>
      </c>
      <c r="CE47" s="500">
        <f>'Bioenergetics (2)'!CY49</f>
        <v>0</v>
      </c>
      <c r="CF47" s="500">
        <f>'Bioenergetics (2)'!CZ49</f>
        <v>0</v>
      </c>
      <c r="CG47" s="500">
        <f>'Bioenergetics (2)'!DA49</f>
        <v>0</v>
      </c>
      <c r="CH47" s="500">
        <f>'Bioenergetics (2)'!DB49</f>
        <v>0</v>
      </c>
      <c r="CI47" s="500">
        <f>'Bioenergetics (2)'!DC49</f>
        <v>0</v>
      </c>
      <c r="CJ47" s="500">
        <f>'Bioenergetics (2)'!DD49</f>
        <v>0</v>
      </c>
      <c r="CK47" s="500">
        <f>'Bioenergetics (2)'!DE49</f>
        <v>0</v>
      </c>
      <c r="CL47" s="500">
        <f>'Bioenergetics (2)'!DF49</f>
        <v>0</v>
      </c>
      <c r="CM47" s="500">
        <f>'Bioenergetics (2)'!DG49</f>
        <v>0</v>
      </c>
      <c r="CN47" s="500">
        <f>'Bioenergetics (2)'!DH49</f>
        <v>0</v>
      </c>
      <c r="CO47" s="500">
        <f>'Bioenergetics (2)'!DI49</f>
        <v>0</v>
      </c>
      <c r="CP47" s="500">
        <f>'Bioenergetics (2)'!DJ49</f>
        <v>0</v>
      </c>
      <c r="CQ47" s="500">
        <f>'Bioenergetics (2)'!DK49</f>
        <v>0</v>
      </c>
      <c r="CR47" s="500">
        <f>'Bioenergetics (2)'!DL49</f>
        <v>0</v>
      </c>
      <c r="CS47" s="500">
        <f>'Bioenergetics (2)'!DM49</f>
        <v>0</v>
      </c>
      <c r="CT47" s="500">
        <f>'Bioenergetics (2)'!DN49</f>
        <v>0</v>
      </c>
      <c r="CU47" s="500">
        <f>'Bioenergetics (2)'!DO49</f>
        <v>0</v>
      </c>
      <c r="CV47" s="500">
        <f>'Bioenergetics (2)'!DP49</f>
        <v>0</v>
      </c>
      <c r="CW47" s="500">
        <f>'Bioenergetics (2)'!DQ49</f>
        <v>0</v>
      </c>
      <c r="CX47" s="500">
        <f>'Bioenergetics (2)'!DR49</f>
        <v>0</v>
      </c>
      <c r="CY47" s="500">
        <f>'Bioenergetics (2)'!DS49</f>
        <v>0</v>
      </c>
      <c r="CZ47" s="500">
        <f>'Bioenergetics (2)'!DT49</f>
        <v>0</v>
      </c>
      <c r="DA47" s="500">
        <f>'Bioenergetics (2)'!DU49</f>
        <v>0</v>
      </c>
      <c r="DB47" s="500">
        <f>'Bioenergetics (2)'!DV49</f>
        <v>0</v>
      </c>
      <c r="DC47" s="500">
        <f>'Bioenergetics (2)'!DW49</f>
        <v>0</v>
      </c>
      <c r="DD47" s="500">
        <f>'Bioenergetics (2)'!DX49</f>
        <v>0</v>
      </c>
      <c r="DE47" s="500">
        <f>'Bioenergetics (2)'!DY49</f>
        <v>0</v>
      </c>
      <c r="DF47" s="500">
        <f>'Bioenergetics (2)'!DZ49</f>
        <v>0</v>
      </c>
      <c r="DG47" s="500">
        <f>'Bioenergetics (2)'!EA49</f>
        <v>0</v>
      </c>
      <c r="DH47" s="500">
        <f>'Bioenergetics (2)'!EB49</f>
        <v>0</v>
      </c>
      <c r="DI47" s="500">
        <f>'Bioenergetics (2)'!EC49</f>
        <v>0</v>
      </c>
      <c r="DJ47" s="500">
        <f>'Bioenergetics (2)'!ED49</f>
        <v>0</v>
      </c>
      <c r="DK47" s="500">
        <f>'Bioenergetics (2)'!EE49</f>
        <v>0</v>
      </c>
      <c r="DL47" s="500">
        <f>'Bioenergetics (2)'!EF49</f>
        <v>0</v>
      </c>
      <c r="DM47" s="500">
        <f>'Bioenergetics (2)'!EG49</f>
        <v>0</v>
      </c>
      <c r="DN47" s="500">
        <f>'Bioenergetics (2)'!EH49</f>
        <v>0</v>
      </c>
      <c r="DO47" s="500">
        <f>'Bioenergetics (2)'!EI49</f>
        <v>-2</v>
      </c>
      <c r="DP47" s="500">
        <f>'Bioenergetics (2)'!EJ49</f>
        <v>-2</v>
      </c>
      <c r="DQ47" s="500">
        <f>'Bioenergetics (2)'!EK49</f>
        <v>0</v>
      </c>
      <c r="DR47" s="500">
        <f>'Bioenergetics (2)'!EL49</f>
        <v>0</v>
      </c>
      <c r="DS47" s="500">
        <f>'Bioenergetics (2)'!EM49</f>
        <v>0</v>
      </c>
      <c r="DT47" s="500">
        <f>'Bioenergetics (2)'!EQ49</f>
        <v>0</v>
      </c>
      <c r="DU47" s="500">
        <f>'Bioenergetics (2)'!ER49</f>
        <v>0</v>
      </c>
      <c r="DV47" s="500">
        <f>'Bioenergetics (2)'!ES49</f>
        <v>0</v>
      </c>
      <c r="DW47" s="500">
        <f>'Bioenergetics (2)'!ET49</f>
        <v>0</v>
      </c>
      <c r="DX47" s="500">
        <f>'Bioenergetics (2)'!EU49</f>
        <v>0</v>
      </c>
      <c r="DY47" s="500">
        <f>'Bioenergetics (2)'!EV49</f>
        <v>0</v>
      </c>
      <c r="DZ47" s="500">
        <f>'Bioenergetics (2)'!EW49</f>
        <v>0</v>
      </c>
      <c r="EA47" s="500">
        <f>'Bioenergetics (2)'!EX49</f>
        <v>0</v>
      </c>
      <c r="EB47" s="500">
        <f>'Bioenergetics (2)'!EY49</f>
        <v>0</v>
      </c>
      <c r="EC47" s="500">
        <f>'Bioenergetics (2)'!EZ49</f>
        <v>0</v>
      </c>
      <c r="ED47" s="500">
        <f>'Bioenergetics (2)'!FA49</f>
        <v>0</v>
      </c>
      <c r="EE47" s="500">
        <f>'Bioenergetics (2)'!FB49</f>
        <v>0</v>
      </c>
      <c r="EF47" s="500">
        <f>'Bioenergetics (2)'!FC49</f>
        <v>0</v>
      </c>
      <c r="EG47" s="500">
        <f>'Bioenergetics (2)'!FD49</f>
        <v>0</v>
      </c>
      <c r="EH47" s="500">
        <f>'Bioenergetics (2)'!FE49</f>
        <v>0</v>
      </c>
      <c r="EI47" s="500">
        <f>'Bioenergetics (2)'!FF49</f>
        <v>0</v>
      </c>
      <c r="EJ47" s="500">
        <f>'Bioenergetics (2)'!FG49</f>
        <v>0</v>
      </c>
      <c r="EK47" s="500">
        <f>'Bioenergetics (2)'!FH49</f>
        <v>0</v>
      </c>
      <c r="EL47" s="500">
        <f>'Bioenergetics (2)'!FI49</f>
        <v>0</v>
      </c>
      <c r="EM47" s="500">
        <f>'Bioenergetics (2)'!FJ49</f>
        <v>0</v>
      </c>
      <c r="EN47" s="500">
        <f>'Bioenergetics (2)'!FK49</f>
        <v>0</v>
      </c>
      <c r="EO47" s="500">
        <f>'Bioenergetics (2)'!FL49</f>
        <v>0</v>
      </c>
      <c r="EP47" s="500">
        <f>'Bioenergetics (2)'!FM49</f>
        <v>0</v>
      </c>
      <c r="EQ47" s="500">
        <f>'Bioenergetics (2)'!FN49</f>
        <v>0</v>
      </c>
      <c r="ER47" s="500">
        <f>'Bioenergetics (2)'!FO49</f>
        <v>0</v>
      </c>
      <c r="ES47" s="500">
        <f>'Bioenergetics (2)'!FP49</f>
        <v>0</v>
      </c>
      <c r="ET47" s="500">
        <f>'Bioenergetics (2)'!FQ49</f>
        <v>0</v>
      </c>
      <c r="EU47" s="500">
        <f>'Bioenergetics (2)'!FR49</f>
        <v>0</v>
      </c>
      <c r="EV47" s="500">
        <f>'Bioenergetics (2)'!FS49</f>
        <v>0</v>
      </c>
      <c r="EW47" s="500">
        <f>'Bioenergetics (2)'!FT49</f>
        <v>0</v>
      </c>
      <c r="EX47" s="500">
        <f>'Bioenergetics (2)'!FU49</f>
        <v>0</v>
      </c>
      <c r="EY47" s="500">
        <f>'Bioenergetics (2)'!FV49</f>
        <v>0</v>
      </c>
      <c r="EZ47" s="500">
        <f>'Bioenergetics (2)'!FW49</f>
        <v>0</v>
      </c>
      <c r="FA47" s="500">
        <f>'Bioenergetics (2)'!FX49</f>
        <v>0</v>
      </c>
      <c r="FB47" s="500">
        <f>'Bioenergetics (2)'!FY49</f>
        <v>0</v>
      </c>
      <c r="FC47" s="500">
        <f>'Bioenergetics (2)'!FZ49</f>
        <v>0</v>
      </c>
      <c r="FD47" s="500">
        <f>'Bioenergetics (2)'!GA49</f>
        <v>0</v>
      </c>
      <c r="FE47" s="500">
        <f>'Bioenergetics (2)'!GB49</f>
        <v>0</v>
      </c>
      <c r="FF47" s="500">
        <f>'Bioenergetics (2)'!GC49</f>
        <v>0</v>
      </c>
    </row>
    <row r="48" spans="1:162" x14ac:dyDescent="0.35">
      <c r="A48" s="144" t="str">
        <f>'Bioenergetics (2)'!A50</f>
        <v>Ci_FFAD</v>
      </c>
      <c r="B48" s="500">
        <f>'Bioenergetics (2)'!V50</f>
        <v>0</v>
      </c>
      <c r="C48" s="500">
        <f>'Bioenergetics (2)'!W50</f>
        <v>0</v>
      </c>
      <c r="D48" s="500">
        <f>'Bioenergetics (2)'!X50</f>
        <v>0</v>
      </c>
      <c r="E48" s="500">
        <f>'Bioenergetics (2)'!Y50</f>
        <v>0</v>
      </c>
      <c r="F48" s="500">
        <f>'Bioenergetics (2)'!Z50</f>
        <v>0</v>
      </c>
      <c r="G48" s="500">
        <f>'Bioenergetics (2)'!AA50</f>
        <v>0</v>
      </c>
      <c r="H48" s="500">
        <f>'Bioenergetics (2)'!AB50</f>
        <v>0</v>
      </c>
      <c r="I48" s="500">
        <f>'Bioenergetics (2)'!AC50</f>
        <v>0</v>
      </c>
      <c r="J48" s="500">
        <f>'Bioenergetics (2)'!AD50</f>
        <v>0</v>
      </c>
      <c r="K48" s="500">
        <f>'Bioenergetics (2)'!AE50</f>
        <v>0</v>
      </c>
      <c r="L48" s="500">
        <f>'Bioenergetics (2)'!AF50</f>
        <v>0</v>
      </c>
      <c r="M48" s="500">
        <f>'Bioenergetics (2)'!AG50</f>
        <v>0</v>
      </c>
      <c r="N48" s="500">
        <f>'Bioenergetics (2)'!AH50</f>
        <v>0</v>
      </c>
      <c r="O48" s="500">
        <f>'Bioenergetics (2)'!AI50</f>
        <v>0</v>
      </c>
      <c r="P48" s="500">
        <f>'Bioenergetics (2)'!AJ50</f>
        <v>0</v>
      </c>
      <c r="Q48" s="500">
        <f>'Bioenergetics (2)'!AK50</f>
        <v>0</v>
      </c>
      <c r="R48" s="500">
        <f>'Bioenergetics (2)'!AL50</f>
        <v>0</v>
      </c>
      <c r="S48" s="500">
        <f>'Bioenergetics (2)'!AM50</f>
        <v>0</v>
      </c>
      <c r="T48" s="500">
        <f>'Bioenergetics (2)'!AN50</f>
        <v>0</v>
      </c>
      <c r="U48" s="500">
        <f>'Bioenergetics (2)'!AO50</f>
        <v>0</v>
      </c>
      <c r="V48" s="500">
        <f>'Bioenergetics (2)'!AP50</f>
        <v>0</v>
      </c>
      <c r="W48" s="500">
        <f>'Bioenergetics (2)'!AQ50</f>
        <v>0</v>
      </c>
      <c r="X48" s="500">
        <f>'Bioenergetics (2)'!AR50</f>
        <v>0</v>
      </c>
      <c r="Y48" s="500">
        <f>'Bioenergetics (2)'!AS50</f>
        <v>0</v>
      </c>
      <c r="Z48" s="500">
        <f>'Bioenergetics (2)'!AT50</f>
        <v>0</v>
      </c>
      <c r="AA48" s="500">
        <f>'Bioenergetics (2)'!AU50</f>
        <v>0</v>
      </c>
      <c r="AB48" s="500">
        <f>'Bioenergetics (2)'!AV50</f>
        <v>0</v>
      </c>
      <c r="AC48" s="500">
        <f>'Bioenergetics (2)'!AW50</f>
        <v>0</v>
      </c>
      <c r="AD48" s="500">
        <f>'Bioenergetics (2)'!AX50</f>
        <v>0</v>
      </c>
      <c r="AE48" s="500">
        <f>'Bioenergetics (2)'!AY50</f>
        <v>0</v>
      </c>
      <c r="AF48" s="500">
        <f>'Bioenergetics (2)'!AZ50</f>
        <v>0</v>
      </c>
      <c r="AG48" s="500">
        <f>'Bioenergetics (2)'!BA50</f>
        <v>0</v>
      </c>
      <c r="AH48" s="500">
        <f>'Bioenergetics (2)'!BB50</f>
        <v>0</v>
      </c>
      <c r="AI48" s="500">
        <f>'Bioenergetics (2)'!BC50</f>
        <v>0</v>
      </c>
      <c r="AJ48" s="500">
        <f>'Bioenergetics (2)'!BD50</f>
        <v>0</v>
      </c>
      <c r="AK48" s="500">
        <f>'Bioenergetics (2)'!BE50</f>
        <v>0</v>
      </c>
      <c r="AL48" s="500">
        <f>'Bioenergetics (2)'!BF50</f>
        <v>0</v>
      </c>
      <c r="AM48" s="500">
        <f>'Bioenergetics (2)'!BG50</f>
        <v>0</v>
      </c>
      <c r="AN48" s="500">
        <f>'Bioenergetics (2)'!BH50</f>
        <v>0</v>
      </c>
      <c r="AO48" s="500">
        <f>'Bioenergetics (2)'!BI50</f>
        <v>0</v>
      </c>
      <c r="AP48" s="500">
        <f>'Bioenergetics (2)'!BJ50</f>
        <v>0</v>
      </c>
      <c r="AQ48" s="500">
        <f>'Bioenergetics (2)'!BK50</f>
        <v>0</v>
      </c>
      <c r="AR48" s="500">
        <f>'Bioenergetics (2)'!BL50</f>
        <v>0</v>
      </c>
      <c r="AS48" s="500">
        <f>'Bioenergetics (2)'!BM50</f>
        <v>0</v>
      </c>
      <c r="AT48" s="500">
        <f>'Bioenergetics (2)'!BN50</f>
        <v>0</v>
      </c>
      <c r="AU48" s="500">
        <f>'Bioenergetics (2)'!BO50</f>
        <v>0</v>
      </c>
      <c r="AV48" s="500">
        <f>'Bioenergetics (2)'!BP50</f>
        <v>0</v>
      </c>
      <c r="AW48" s="500">
        <f>'Bioenergetics (2)'!BQ50</f>
        <v>0</v>
      </c>
      <c r="AX48" s="500">
        <f>'Bioenergetics (2)'!BR50</f>
        <v>0</v>
      </c>
      <c r="AY48" s="500">
        <f>'Bioenergetics (2)'!BS50</f>
        <v>0</v>
      </c>
      <c r="AZ48" s="500">
        <f>'Bioenergetics (2)'!BT50</f>
        <v>0</v>
      </c>
      <c r="BA48" s="500">
        <f>'Bioenergetics (2)'!BU50</f>
        <v>0</v>
      </c>
      <c r="BB48" s="500">
        <f>'Bioenergetics (2)'!BV50</f>
        <v>0</v>
      </c>
      <c r="BC48" s="500">
        <f>'Bioenergetics (2)'!BW50</f>
        <v>0</v>
      </c>
      <c r="BD48" s="500">
        <f>'Bioenergetics (2)'!BX50</f>
        <v>0</v>
      </c>
      <c r="BE48" s="500">
        <f>'Bioenergetics (2)'!BY50</f>
        <v>0</v>
      </c>
      <c r="BF48" s="500">
        <f>'Bioenergetics (2)'!BZ50</f>
        <v>0</v>
      </c>
      <c r="BG48" s="500">
        <f>'Bioenergetics (2)'!CA50</f>
        <v>0</v>
      </c>
      <c r="BH48" s="500">
        <f>'Bioenergetics (2)'!CB50</f>
        <v>0</v>
      </c>
      <c r="BI48" s="500">
        <f>'Bioenergetics (2)'!CC50</f>
        <v>0</v>
      </c>
      <c r="BJ48" s="500">
        <f>'Bioenergetics (2)'!CD50</f>
        <v>0</v>
      </c>
      <c r="BK48" s="500">
        <f>'Bioenergetics (2)'!CE50</f>
        <v>0</v>
      </c>
      <c r="BL48" s="500">
        <f>'Bioenergetics (2)'!CF50</f>
        <v>0</v>
      </c>
      <c r="BM48" s="500">
        <f>'Bioenergetics (2)'!CG50</f>
        <v>0</v>
      </c>
      <c r="BN48" s="500">
        <f>'Bioenergetics (2)'!CH50</f>
        <v>0</v>
      </c>
      <c r="BO48" s="500">
        <f>'Bioenergetics (2)'!CI50</f>
        <v>0</v>
      </c>
      <c r="BP48" s="500">
        <f>'Bioenergetics (2)'!CJ50</f>
        <v>0</v>
      </c>
      <c r="BQ48" s="500">
        <f>'Bioenergetics (2)'!CK50</f>
        <v>0</v>
      </c>
      <c r="BR48" s="500">
        <f>'Bioenergetics (2)'!CL50</f>
        <v>0</v>
      </c>
      <c r="BS48" s="500">
        <f>'Bioenergetics (2)'!CM50</f>
        <v>0</v>
      </c>
      <c r="BT48" s="500">
        <f>'Bioenergetics (2)'!CN50</f>
        <v>0</v>
      </c>
      <c r="BU48" s="500">
        <f>'Bioenergetics (2)'!CO50</f>
        <v>0</v>
      </c>
      <c r="BV48" s="500">
        <f>'Bioenergetics (2)'!CP50</f>
        <v>0</v>
      </c>
      <c r="BW48" s="500">
        <f>'Bioenergetics (2)'!CQ50</f>
        <v>0</v>
      </c>
      <c r="BX48" s="500">
        <f>'Bioenergetics (2)'!CR50</f>
        <v>0</v>
      </c>
      <c r="BY48" s="500">
        <f>'Bioenergetics (2)'!CS50</f>
        <v>0</v>
      </c>
      <c r="BZ48" s="500">
        <f>'Bioenergetics (2)'!CT50</f>
        <v>0</v>
      </c>
      <c r="CA48" s="500">
        <f>'Bioenergetics (2)'!CU50</f>
        <v>0</v>
      </c>
      <c r="CB48" s="500">
        <f>'Bioenergetics (2)'!CV50</f>
        <v>0</v>
      </c>
      <c r="CC48" s="500">
        <f>'Bioenergetics (2)'!CW50</f>
        <v>0</v>
      </c>
      <c r="CD48" s="500">
        <f>'Bioenergetics (2)'!CX50</f>
        <v>0</v>
      </c>
      <c r="CE48" s="500">
        <f>'Bioenergetics (2)'!CY50</f>
        <v>0</v>
      </c>
      <c r="CF48" s="500">
        <f>'Bioenergetics (2)'!CZ50</f>
        <v>0</v>
      </c>
      <c r="CG48" s="500">
        <f>'Bioenergetics (2)'!DA50</f>
        <v>0</v>
      </c>
      <c r="CH48" s="500">
        <f>'Bioenergetics (2)'!DB50</f>
        <v>0</v>
      </c>
      <c r="CI48" s="500">
        <f>'Bioenergetics (2)'!DC50</f>
        <v>0</v>
      </c>
      <c r="CJ48" s="500">
        <f>'Bioenergetics (2)'!DD50</f>
        <v>0</v>
      </c>
      <c r="CK48" s="500">
        <f>'Bioenergetics (2)'!DE50</f>
        <v>0</v>
      </c>
      <c r="CL48" s="500">
        <f>'Bioenergetics (2)'!DF50</f>
        <v>0</v>
      </c>
      <c r="CM48" s="500">
        <f>'Bioenergetics (2)'!DG50</f>
        <v>0</v>
      </c>
      <c r="CN48" s="500">
        <f>'Bioenergetics (2)'!DH50</f>
        <v>0</v>
      </c>
      <c r="CO48" s="500">
        <f>'Bioenergetics (2)'!DI50</f>
        <v>0</v>
      </c>
      <c r="CP48" s="500">
        <f>'Bioenergetics (2)'!DJ50</f>
        <v>0</v>
      </c>
      <c r="CQ48" s="500">
        <f>'Bioenergetics (2)'!DK50</f>
        <v>0</v>
      </c>
      <c r="CR48" s="500">
        <f>'Bioenergetics (2)'!DL50</f>
        <v>0</v>
      </c>
      <c r="CS48" s="500">
        <f>'Bioenergetics (2)'!DM50</f>
        <v>0</v>
      </c>
      <c r="CT48" s="500">
        <f>'Bioenergetics (2)'!DN50</f>
        <v>0</v>
      </c>
      <c r="CU48" s="500">
        <f>'Bioenergetics (2)'!DO50</f>
        <v>0</v>
      </c>
      <c r="CV48" s="500">
        <f>'Bioenergetics (2)'!DP50</f>
        <v>0</v>
      </c>
      <c r="CW48" s="500">
        <f>'Bioenergetics (2)'!DQ50</f>
        <v>0</v>
      </c>
      <c r="CX48" s="500">
        <f>'Bioenergetics (2)'!DR50</f>
        <v>0</v>
      </c>
      <c r="CY48" s="500">
        <f>'Bioenergetics (2)'!DS50</f>
        <v>0</v>
      </c>
      <c r="CZ48" s="500">
        <f>'Bioenergetics (2)'!DT50</f>
        <v>0</v>
      </c>
      <c r="DA48" s="500">
        <f>'Bioenergetics (2)'!DU50</f>
        <v>0</v>
      </c>
      <c r="DB48" s="500">
        <f>'Bioenergetics (2)'!DV50</f>
        <v>0</v>
      </c>
      <c r="DC48" s="500">
        <f>'Bioenergetics (2)'!DW50</f>
        <v>0</v>
      </c>
      <c r="DD48" s="500">
        <f>'Bioenergetics (2)'!DX50</f>
        <v>0</v>
      </c>
      <c r="DE48" s="500">
        <f>'Bioenergetics (2)'!DY50</f>
        <v>0</v>
      </c>
      <c r="DF48" s="500">
        <f>'Bioenergetics (2)'!DZ50</f>
        <v>0</v>
      </c>
      <c r="DG48" s="500">
        <f>'Bioenergetics (2)'!EA50</f>
        <v>0</v>
      </c>
      <c r="DH48" s="500">
        <f>'Bioenergetics (2)'!EB50</f>
        <v>0</v>
      </c>
      <c r="DI48" s="500">
        <f>'Bioenergetics (2)'!EC50</f>
        <v>0</v>
      </c>
      <c r="DJ48" s="500">
        <f>'Bioenergetics (2)'!ED50</f>
        <v>0</v>
      </c>
      <c r="DK48" s="500">
        <f>'Bioenergetics (2)'!EE50</f>
        <v>0</v>
      </c>
      <c r="DL48" s="500">
        <f>'Bioenergetics (2)'!EF50</f>
        <v>0</v>
      </c>
      <c r="DM48" s="500">
        <f>'Bioenergetics (2)'!EG50</f>
        <v>0</v>
      </c>
      <c r="DN48" s="500">
        <f>'Bioenergetics (2)'!EH50</f>
        <v>0</v>
      </c>
      <c r="DO48" s="500">
        <f>'Bioenergetics (2)'!EI50</f>
        <v>0</v>
      </c>
      <c r="DP48" s="500">
        <f>'Bioenergetics (2)'!EJ50</f>
        <v>0</v>
      </c>
      <c r="DQ48" s="500">
        <f>'Bioenergetics (2)'!EK50</f>
        <v>-1</v>
      </c>
      <c r="DR48" s="500">
        <f>'Bioenergetics (2)'!EL50</f>
        <v>0</v>
      </c>
      <c r="DS48" s="500">
        <f>'Bioenergetics (2)'!EM50</f>
        <v>0</v>
      </c>
      <c r="DT48" s="500">
        <f>'Bioenergetics (2)'!EQ50</f>
        <v>0</v>
      </c>
      <c r="DU48" s="500">
        <f>'Bioenergetics (2)'!ER50</f>
        <v>0</v>
      </c>
      <c r="DV48" s="500">
        <f>'Bioenergetics (2)'!ES50</f>
        <v>0</v>
      </c>
      <c r="DW48" s="500">
        <f>'Bioenergetics (2)'!ET50</f>
        <v>0</v>
      </c>
      <c r="DX48" s="500">
        <f>'Bioenergetics (2)'!EU50</f>
        <v>0</v>
      </c>
      <c r="DY48" s="500">
        <f>'Bioenergetics (2)'!EV50</f>
        <v>0</v>
      </c>
      <c r="DZ48" s="500">
        <f>'Bioenergetics (2)'!EW50</f>
        <v>0</v>
      </c>
      <c r="EA48" s="500">
        <f>'Bioenergetics (2)'!EX50</f>
        <v>0</v>
      </c>
      <c r="EB48" s="500">
        <f>'Bioenergetics (2)'!EY50</f>
        <v>0</v>
      </c>
      <c r="EC48" s="500">
        <f>'Bioenergetics (2)'!EZ50</f>
        <v>0</v>
      </c>
      <c r="ED48" s="500">
        <f>'Bioenergetics (2)'!FA50</f>
        <v>0</v>
      </c>
      <c r="EE48" s="500">
        <f>'Bioenergetics (2)'!FB50</f>
        <v>0</v>
      </c>
      <c r="EF48" s="500">
        <f>'Bioenergetics (2)'!FC50</f>
        <v>0</v>
      </c>
      <c r="EG48" s="500">
        <f>'Bioenergetics (2)'!FD50</f>
        <v>0</v>
      </c>
      <c r="EH48" s="500">
        <f>'Bioenergetics (2)'!FE50</f>
        <v>0</v>
      </c>
      <c r="EI48" s="500">
        <f>'Bioenergetics (2)'!FF50</f>
        <v>0</v>
      </c>
      <c r="EJ48" s="500">
        <f>'Bioenergetics (2)'!FG50</f>
        <v>0</v>
      </c>
      <c r="EK48" s="500">
        <f>'Bioenergetics (2)'!FH50</f>
        <v>0</v>
      </c>
      <c r="EL48" s="500">
        <f>'Bioenergetics (2)'!FI50</f>
        <v>0</v>
      </c>
      <c r="EM48" s="500">
        <f>'Bioenergetics (2)'!FJ50</f>
        <v>0</v>
      </c>
      <c r="EN48" s="500">
        <f>'Bioenergetics (2)'!FK50</f>
        <v>0</v>
      </c>
      <c r="EO48" s="500">
        <f>'Bioenergetics (2)'!FL50</f>
        <v>0</v>
      </c>
      <c r="EP48" s="500">
        <f>'Bioenergetics (2)'!FM50</f>
        <v>0</v>
      </c>
      <c r="EQ48" s="500">
        <f>'Bioenergetics (2)'!FN50</f>
        <v>0</v>
      </c>
      <c r="ER48" s="500">
        <f>'Bioenergetics (2)'!FO50</f>
        <v>0</v>
      </c>
      <c r="ES48" s="500">
        <f>'Bioenergetics (2)'!FP50</f>
        <v>0</v>
      </c>
      <c r="ET48" s="500">
        <f>'Bioenergetics (2)'!FQ50</f>
        <v>0</v>
      </c>
      <c r="EU48" s="500">
        <f>'Bioenergetics (2)'!FR50</f>
        <v>0</v>
      </c>
      <c r="EV48" s="500">
        <f>'Bioenergetics (2)'!FS50</f>
        <v>0</v>
      </c>
      <c r="EW48" s="500">
        <f>'Bioenergetics (2)'!FT50</f>
        <v>0</v>
      </c>
      <c r="EX48" s="500">
        <f>'Bioenergetics (2)'!FU50</f>
        <v>0</v>
      </c>
      <c r="EY48" s="500">
        <f>'Bioenergetics (2)'!FV50</f>
        <v>0</v>
      </c>
      <c r="EZ48" s="500">
        <f>'Bioenergetics (2)'!FW50</f>
        <v>0</v>
      </c>
      <c r="FA48" s="500">
        <f>'Bioenergetics (2)'!FX50</f>
        <v>0</v>
      </c>
      <c r="FB48" s="500">
        <f>'Bioenergetics (2)'!FY50</f>
        <v>0</v>
      </c>
      <c r="FC48" s="500">
        <f>'Bioenergetics (2)'!FZ50</f>
        <v>0</v>
      </c>
      <c r="FD48" s="500">
        <f>'Bioenergetics (2)'!GA50</f>
        <v>0</v>
      </c>
      <c r="FE48" s="500">
        <f>'Bioenergetics (2)'!GB50</f>
        <v>0</v>
      </c>
      <c r="FF48" s="500">
        <f>'Bioenergetics (2)'!GC50</f>
        <v>0</v>
      </c>
    </row>
    <row r="49" spans="1:162" x14ac:dyDescent="0.35">
      <c r="A49" s="144" t="str">
        <f>'Bioenergetics (2)'!A51</f>
        <v>Ci_FFADH2</v>
      </c>
      <c r="B49" s="500">
        <f>'Bioenergetics (2)'!V51</f>
        <v>0</v>
      </c>
      <c r="C49" s="500">
        <f>'Bioenergetics (2)'!W51</f>
        <v>0</v>
      </c>
      <c r="D49" s="500">
        <f>'Bioenergetics (2)'!X51</f>
        <v>0</v>
      </c>
      <c r="E49" s="500">
        <f>'Bioenergetics (2)'!Y51</f>
        <v>0</v>
      </c>
      <c r="F49" s="500">
        <f>'Bioenergetics (2)'!Z51</f>
        <v>0</v>
      </c>
      <c r="G49" s="500">
        <f>'Bioenergetics (2)'!AA51</f>
        <v>0</v>
      </c>
      <c r="H49" s="500">
        <f>'Bioenergetics (2)'!AB51</f>
        <v>0</v>
      </c>
      <c r="I49" s="500">
        <f>'Bioenergetics (2)'!AC51</f>
        <v>0</v>
      </c>
      <c r="J49" s="500">
        <f>'Bioenergetics (2)'!AD51</f>
        <v>0</v>
      </c>
      <c r="K49" s="500">
        <f>'Bioenergetics (2)'!AE51</f>
        <v>0</v>
      </c>
      <c r="L49" s="500">
        <f>'Bioenergetics (2)'!AF51</f>
        <v>0</v>
      </c>
      <c r="M49" s="500">
        <f>'Bioenergetics (2)'!AG51</f>
        <v>0</v>
      </c>
      <c r="N49" s="500">
        <f>'Bioenergetics (2)'!AH51</f>
        <v>0</v>
      </c>
      <c r="O49" s="500">
        <f>'Bioenergetics (2)'!AI51</f>
        <v>0</v>
      </c>
      <c r="P49" s="500">
        <f>'Bioenergetics (2)'!AJ51</f>
        <v>0</v>
      </c>
      <c r="Q49" s="500">
        <f>'Bioenergetics (2)'!AK51</f>
        <v>0</v>
      </c>
      <c r="R49" s="500">
        <f>'Bioenergetics (2)'!AL51</f>
        <v>0</v>
      </c>
      <c r="S49" s="500">
        <f>'Bioenergetics (2)'!AM51</f>
        <v>0</v>
      </c>
      <c r="T49" s="500">
        <f>'Bioenergetics (2)'!AN51</f>
        <v>0</v>
      </c>
      <c r="U49" s="500">
        <f>'Bioenergetics (2)'!AO51</f>
        <v>0</v>
      </c>
      <c r="V49" s="500">
        <f>'Bioenergetics (2)'!AP51</f>
        <v>0</v>
      </c>
      <c r="W49" s="500">
        <f>'Bioenergetics (2)'!AQ51</f>
        <v>0</v>
      </c>
      <c r="X49" s="500">
        <f>'Bioenergetics (2)'!AR51</f>
        <v>0</v>
      </c>
      <c r="Y49" s="500">
        <f>'Bioenergetics (2)'!AS51</f>
        <v>0</v>
      </c>
      <c r="Z49" s="500">
        <f>'Bioenergetics (2)'!AT51</f>
        <v>0</v>
      </c>
      <c r="AA49" s="500">
        <f>'Bioenergetics (2)'!AU51</f>
        <v>0</v>
      </c>
      <c r="AB49" s="500">
        <f>'Bioenergetics (2)'!AV51</f>
        <v>0</v>
      </c>
      <c r="AC49" s="500">
        <f>'Bioenergetics (2)'!AW51</f>
        <v>0</v>
      </c>
      <c r="AD49" s="500">
        <f>'Bioenergetics (2)'!AX51</f>
        <v>0</v>
      </c>
      <c r="AE49" s="500">
        <f>'Bioenergetics (2)'!AY51</f>
        <v>0</v>
      </c>
      <c r="AF49" s="500">
        <f>'Bioenergetics (2)'!AZ51</f>
        <v>0</v>
      </c>
      <c r="AG49" s="500">
        <f>'Bioenergetics (2)'!BA51</f>
        <v>0</v>
      </c>
      <c r="AH49" s="500">
        <f>'Bioenergetics (2)'!BB51</f>
        <v>0</v>
      </c>
      <c r="AI49" s="500">
        <f>'Bioenergetics (2)'!BC51</f>
        <v>0</v>
      </c>
      <c r="AJ49" s="500">
        <f>'Bioenergetics (2)'!BD51</f>
        <v>0</v>
      </c>
      <c r="AK49" s="500">
        <f>'Bioenergetics (2)'!BE51</f>
        <v>0</v>
      </c>
      <c r="AL49" s="500">
        <f>'Bioenergetics (2)'!BF51</f>
        <v>0</v>
      </c>
      <c r="AM49" s="500">
        <f>'Bioenergetics (2)'!BG51</f>
        <v>0</v>
      </c>
      <c r="AN49" s="500">
        <f>'Bioenergetics (2)'!BH51</f>
        <v>0</v>
      </c>
      <c r="AO49" s="500">
        <f>'Bioenergetics (2)'!BI51</f>
        <v>0</v>
      </c>
      <c r="AP49" s="500">
        <f>'Bioenergetics (2)'!BJ51</f>
        <v>0</v>
      </c>
      <c r="AQ49" s="500">
        <f>'Bioenergetics (2)'!BK51</f>
        <v>0</v>
      </c>
      <c r="AR49" s="500">
        <f>'Bioenergetics (2)'!BL51</f>
        <v>0</v>
      </c>
      <c r="AS49" s="500">
        <f>'Bioenergetics (2)'!BM51</f>
        <v>0</v>
      </c>
      <c r="AT49" s="500">
        <f>'Bioenergetics (2)'!BN51</f>
        <v>0</v>
      </c>
      <c r="AU49" s="500">
        <f>'Bioenergetics (2)'!BO51</f>
        <v>0</v>
      </c>
      <c r="AV49" s="500">
        <f>'Bioenergetics (2)'!BP51</f>
        <v>0</v>
      </c>
      <c r="AW49" s="500">
        <f>'Bioenergetics (2)'!BQ51</f>
        <v>0</v>
      </c>
      <c r="AX49" s="500">
        <f>'Bioenergetics (2)'!BR51</f>
        <v>0</v>
      </c>
      <c r="AY49" s="500">
        <f>'Bioenergetics (2)'!BS51</f>
        <v>0</v>
      </c>
      <c r="AZ49" s="500">
        <f>'Bioenergetics (2)'!BT51</f>
        <v>0</v>
      </c>
      <c r="BA49" s="500">
        <f>'Bioenergetics (2)'!BU51</f>
        <v>0</v>
      </c>
      <c r="BB49" s="500">
        <f>'Bioenergetics (2)'!BV51</f>
        <v>0</v>
      </c>
      <c r="BC49" s="500">
        <f>'Bioenergetics (2)'!BW51</f>
        <v>0</v>
      </c>
      <c r="BD49" s="500">
        <f>'Bioenergetics (2)'!BX51</f>
        <v>0</v>
      </c>
      <c r="BE49" s="500">
        <f>'Bioenergetics (2)'!BY51</f>
        <v>0</v>
      </c>
      <c r="BF49" s="500">
        <f>'Bioenergetics (2)'!BZ51</f>
        <v>0</v>
      </c>
      <c r="BG49" s="500">
        <f>'Bioenergetics (2)'!CA51</f>
        <v>0</v>
      </c>
      <c r="BH49" s="500">
        <f>'Bioenergetics (2)'!CB51</f>
        <v>0</v>
      </c>
      <c r="BI49" s="500">
        <f>'Bioenergetics (2)'!CC51</f>
        <v>0</v>
      </c>
      <c r="BJ49" s="500">
        <f>'Bioenergetics (2)'!CD51</f>
        <v>0</v>
      </c>
      <c r="BK49" s="500">
        <f>'Bioenergetics (2)'!CE51</f>
        <v>0</v>
      </c>
      <c r="BL49" s="500">
        <f>'Bioenergetics (2)'!CF51</f>
        <v>0</v>
      </c>
      <c r="BM49" s="500">
        <f>'Bioenergetics (2)'!CG51</f>
        <v>0</v>
      </c>
      <c r="BN49" s="500">
        <f>'Bioenergetics (2)'!CH51</f>
        <v>0</v>
      </c>
      <c r="BO49" s="500">
        <f>'Bioenergetics (2)'!CI51</f>
        <v>0</v>
      </c>
      <c r="BP49" s="500">
        <f>'Bioenergetics (2)'!CJ51</f>
        <v>0</v>
      </c>
      <c r="BQ49" s="500">
        <f>'Bioenergetics (2)'!CK51</f>
        <v>0</v>
      </c>
      <c r="BR49" s="500">
        <f>'Bioenergetics (2)'!CL51</f>
        <v>0</v>
      </c>
      <c r="BS49" s="500">
        <f>'Bioenergetics (2)'!CM51</f>
        <v>0</v>
      </c>
      <c r="BT49" s="500">
        <f>'Bioenergetics (2)'!CN51</f>
        <v>0</v>
      </c>
      <c r="BU49" s="500">
        <f>'Bioenergetics (2)'!CO51</f>
        <v>0</v>
      </c>
      <c r="BV49" s="500">
        <f>'Bioenergetics (2)'!CP51</f>
        <v>0</v>
      </c>
      <c r="BW49" s="500">
        <f>'Bioenergetics (2)'!CQ51</f>
        <v>0</v>
      </c>
      <c r="BX49" s="500">
        <f>'Bioenergetics (2)'!CR51</f>
        <v>0</v>
      </c>
      <c r="BY49" s="500">
        <f>'Bioenergetics (2)'!CS51</f>
        <v>0</v>
      </c>
      <c r="BZ49" s="500">
        <f>'Bioenergetics (2)'!CT51</f>
        <v>0</v>
      </c>
      <c r="CA49" s="500">
        <f>'Bioenergetics (2)'!CU51</f>
        <v>0</v>
      </c>
      <c r="CB49" s="500">
        <f>'Bioenergetics (2)'!CV51</f>
        <v>0</v>
      </c>
      <c r="CC49" s="500">
        <f>'Bioenergetics (2)'!CW51</f>
        <v>0</v>
      </c>
      <c r="CD49" s="500">
        <f>'Bioenergetics (2)'!CX51</f>
        <v>0</v>
      </c>
      <c r="CE49" s="500">
        <f>'Bioenergetics (2)'!CY51</f>
        <v>0</v>
      </c>
      <c r="CF49" s="500">
        <f>'Bioenergetics (2)'!CZ51</f>
        <v>0</v>
      </c>
      <c r="CG49" s="500">
        <f>'Bioenergetics (2)'!DA51</f>
        <v>0</v>
      </c>
      <c r="CH49" s="500">
        <f>'Bioenergetics (2)'!DB51</f>
        <v>0</v>
      </c>
      <c r="CI49" s="500">
        <f>'Bioenergetics (2)'!DC51</f>
        <v>0</v>
      </c>
      <c r="CJ49" s="500">
        <f>'Bioenergetics (2)'!DD51</f>
        <v>0</v>
      </c>
      <c r="CK49" s="500">
        <f>'Bioenergetics (2)'!DE51</f>
        <v>0</v>
      </c>
      <c r="CL49" s="500">
        <f>'Bioenergetics (2)'!DF51</f>
        <v>0</v>
      </c>
      <c r="CM49" s="500">
        <f>'Bioenergetics (2)'!DG51</f>
        <v>0</v>
      </c>
      <c r="CN49" s="500">
        <f>'Bioenergetics (2)'!DH51</f>
        <v>0</v>
      </c>
      <c r="CO49" s="500">
        <f>'Bioenergetics (2)'!DI51</f>
        <v>0</v>
      </c>
      <c r="CP49" s="500">
        <f>'Bioenergetics (2)'!DJ51</f>
        <v>0</v>
      </c>
      <c r="CQ49" s="500">
        <f>'Bioenergetics (2)'!DK51</f>
        <v>0</v>
      </c>
      <c r="CR49" s="500">
        <f>'Bioenergetics (2)'!DL51</f>
        <v>0</v>
      </c>
      <c r="CS49" s="500">
        <f>'Bioenergetics (2)'!DM51</f>
        <v>0</v>
      </c>
      <c r="CT49" s="500">
        <f>'Bioenergetics (2)'!DN51</f>
        <v>0</v>
      </c>
      <c r="CU49" s="500">
        <f>'Bioenergetics (2)'!DO51</f>
        <v>0</v>
      </c>
      <c r="CV49" s="500">
        <f>'Bioenergetics (2)'!DP51</f>
        <v>0</v>
      </c>
      <c r="CW49" s="500">
        <f>'Bioenergetics (2)'!DQ51</f>
        <v>0</v>
      </c>
      <c r="CX49" s="500">
        <f>'Bioenergetics (2)'!DR51</f>
        <v>0</v>
      </c>
      <c r="CY49" s="500">
        <f>'Bioenergetics (2)'!DS51</f>
        <v>0</v>
      </c>
      <c r="CZ49" s="500">
        <f>'Bioenergetics (2)'!DT51</f>
        <v>0</v>
      </c>
      <c r="DA49" s="500">
        <f>'Bioenergetics (2)'!DU51</f>
        <v>0</v>
      </c>
      <c r="DB49" s="500">
        <f>'Bioenergetics (2)'!DV51</f>
        <v>0</v>
      </c>
      <c r="DC49" s="500">
        <f>'Bioenergetics (2)'!DW51</f>
        <v>0</v>
      </c>
      <c r="DD49" s="500">
        <f>'Bioenergetics (2)'!DX51</f>
        <v>0</v>
      </c>
      <c r="DE49" s="500">
        <f>'Bioenergetics (2)'!DY51</f>
        <v>0</v>
      </c>
      <c r="DF49" s="500">
        <f>'Bioenergetics (2)'!DZ51</f>
        <v>0</v>
      </c>
      <c r="DG49" s="500">
        <f>'Bioenergetics (2)'!EA51</f>
        <v>0</v>
      </c>
      <c r="DH49" s="500">
        <f>'Bioenergetics (2)'!EB51</f>
        <v>0</v>
      </c>
      <c r="DI49" s="500">
        <f>'Bioenergetics (2)'!EC51</f>
        <v>0</v>
      </c>
      <c r="DJ49" s="500">
        <f>'Bioenergetics (2)'!ED51</f>
        <v>0</v>
      </c>
      <c r="DK49" s="500">
        <f>'Bioenergetics (2)'!EE51</f>
        <v>0</v>
      </c>
      <c r="DL49" s="500">
        <f>'Bioenergetics (2)'!EF51</f>
        <v>0</v>
      </c>
      <c r="DM49" s="500">
        <f>'Bioenergetics (2)'!EG51</f>
        <v>0</v>
      </c>
      <c r="DN49" s="500">
        <f>'Bioenergetics (2)'!EH51</f>
        <v>0</v>
      </c>
      <c r="DO49" s="500">
        <f>'Bioenergetics (2)'!EI51</f>
        <v>0</v>
      </c>
      <c r="DP49" s="500">
        <f>'Bioenergetics (2)'!EJ51</f>
        <v>0</v>
      </c>
      <c r="DQ49" s="500">
        <f>'Bioenergetics (2)'!EK51</f>
        <v>1</v>
      </c>
      <c r="DR49" s="500">
        <f>'Bioenergetics (2)'!EL51</f>
        <v>0</v>
      </c>
      <c r="DS49" s="500">
        <f>'Bioenergetics (2)'!EM51</f>
        <v>0</v>
      </c>
      <c r="DT49" s="500">
        <f>'Bioenergetics (2)'!EQ51</f>
        <v>0</v>
      </c>
      <c r="DU49" s="500">
        <f>'Bioenergetics (2)'!ER51</f>
        <v>0</v>
      </c>
      <c r="DV49" s="500">
        <f>'Bioenergetics (2)'!ES51</f>
        <v>0</v>
      </c>
      <c r="DW49" s="500">
        <f>'Bioenergetics (2)'!ET51</f>
        <v>0</v>
      </c>
      <c r="DX49" s="500">
        <f>'Bioenergetics (2)'!EU51</f>
        <v>0</v>
      </c>
      <c r="DY49" s="500">
        <f>'Bioenergetics (2)'!EV51</f>
        <v>0</v>
      </c>
      <c r="DZ49" s="500">
        <f>'Bioenergetics (2)'!EW51</f>
        <v>0</v>
      </c>
      <c r="EA49" s="500">
        <f>'Bioenergetics (2)'!EX51</f>
        <v>0</v>
      </c>
      <c r="EB49" s="500">
        <f>'Bioenergetics (2)'!EY51</f>
        <v>0</v>
      </c>
      <c r="EC49" s="500">
        <f>'Bioenergetics (2)'!EZ51</f>
        <v>0</v>
      </c>
      <c r="ED49" s="500">
        <f>'Bioenergetics (2)'!FA51</f>
        <v>0</v>
      </c>
      <c r="EE49" s="500">
        <f>'Bioenergetics (2)'!FB51</f>
        <v>0</v>
      </c>
      <c r="EF49" s="500">
        <f>'Bioenergetics (2)'!FC51</f>
        <v>0</v>
      </c>
      <c r="EG49" s="500">
        <f>'Bioenergetics (2)'!FD51</f>
        <v>0</v>
      </c>
      <c r="EH49" s="500">
        <f>'Bioenergetics (2)'!FE51</f>
        <v>0</v>
      </c>
      <c r="EI49" s="500">
        <f>'Bioenergetics (2)'!FF51</f>
        <v>0</v>
      </c>
      <c r="EJ49" s="500">
        <f>'Bioenergetics (2)'!FG51</f>
        <v>0</v>
      </c>
      <c r="EK49" s="500">
        <f>'Bioenergetics (2)'!FH51</f>
        <v>0</v>
      </c>
      <c r="EL49" s="500">
        <f>'Bioenergetics (2)'!FI51</f>
        <v>0</v>
      </c>
      <c r="EM49" s="500">
        <f>'Bioenergetics (2)'!FJ51</f>
        <v>0</v>
      </c>
      <c r="EN49" s="500">
        <f>'Bioenergetics (2)'!FK51</f>
        <v>0</v>
      </c>
      <c r="EO49" s="500">
        <f>'Bioenergetics (2)'!FL51</f>
        <v>0</v>
      </c>
      <c r="EP49" s="500">
        <f>'Bioenergetics (2)'!FM51</f>
        <v>0</v>
      </c>
      <c r="EQ49" s="500">
        <f>'Bioenergetics (2)'!FN51</f>
        <v>0</v>
      </c>
      <c r="ER49" s="500">
        <f>'Bioenergetics (2)'!FO51</f>
        <v>0</v>
      </c>
      <c r="ES49" s="500">
        <f>'Bioenergetics (2)'!FP51</f>
        <v>0</v>
      </c>
      <c r="ET49" s="500">
        <f>'Bioenergetics (2)'!FQ51</f>
        <v>0</v>
      </c>
      <c r="EU49" s="500">
        <f>'Bioenergetics (2)'!FR51</f>
        <v>0</v>
      </c>
      <c r="EV49" s="500">
        <f>'Bioenergetics (2)'!FS51</f>
        <v>0</v>
      </c>
      <c r="EW49" s="500">
        <f>'Bioenergetics (2)'!FT51</f>
        <v>0</v>
      </c>
      <c r="EX49" s="500">
        <f>'Bioenergetics (2)'!FU51</f>
        <v>0</v>
      </c>
      <c r="EY49" s="500">
        <f>'Bioenergetics (2)'!FV51</f>
        <v>0</v>
      </c>
      <c r="EZ49" s="500">
        <f>'Bioenergetics (2)'!FW51</f>
        <v>0</v>
      </c>
      <c r="FA49" s="500">
        <f>'Bioenergetics (2)'!FX51</f>
        <v>0</v>
      </c>
      <c r="FB49" s="500">
        <f>'Bioenergetics (2)'!FY51</f>
        <v>0</v>
      </c>
      <c r="FC49" s="500">
        <f>'Bioenergetics (2)'!FZ51</f>
        <v>0</v>
      </c>
      <c r="FD49" s="500">
        <f>'Bioenergetics (2)'!GA51</f>
        <v>0</v>
      </c>
      <c r="FE49" s="500">
        <f>'Bioenergetics (2)'!GB51</f>
        <v>0</v>
      </c>
      <c r="FF49" s="500">
        <f>'Bioenergetics (2)'!GC51</f>
        <v>0</v>
      </c>
    </row>
    <row r="50" spans="1:162" x14ac:dyDescent="0.35">
      <c r="A50" s="144" t="str">
        <f>'Bioenergetics (2)'!A52</f>
        <v>Ci_Pi</v>
      </c>
      <c r="B50" s="500">
        <f>'Bioenergetics (2)'!V52</f>
        <v>9.8360655737704921</v>
      </c>
      <c r="C50" s="500">
        <f ca="1">'Bioenergetics (2)'!W52</f>
        <v>7.799999999999998</v>
      </c>
      <c r="D50" s="500">
        <f>'Bioenergetics (2)'!X52</f>
        <v>-2</v>
      </c>
      <c r="E50" s="500">
        <f ca="1">'Bioenergetics (2)'!Y52</f>
        <v>-2</v>
      </c>
      <c r="F50" s="500">
        <f>'Bioenergetics (2)'!Z52</f>
        <v>-2</v>
      </c>
      <c r="G50" s="500">
        <f>'Bioenergetics (2)'!AA52</f>
        <v>-2</v>
      </c>
      <c r="H50" s="500">
        <f>'Bioenergetics (2)'!AB52</f>
        <v>-1.5</v>
      </c>
      <c r="I50" s="500">
        <f>'Bioenergetics (2)'!AC52</f>
        <v>-1.5</v>
      </c>
      <c r="J50" s="500">
        <f>'Bioenergetics (2)'!AD52</f>
        <v>-1</v>
      </c>
      <c r="K50" s="500">
        <f>'Bioenergetics (2)'!AE52</f>
        <v>-1.5</v>
      </c>
      <c r="L50" s="500">
        <f>'Bioenergetics (2)'!AF52</f>
        <v>0</v>
      </c>
      <c r="M50" s="500">
        <f>'Bioenergetics (2)'!AG52</f>
        <v>-1</v>
      </c>
      <c r="N50" s="500">
        <f>'Bioenergetics (2)'!AH52</f>
        <v>-1</v>
      </c>
      <c r="O50" s="500">
        <f>'Bioenergetics (2)'!AI52</f>
        <v>-0.5</v>
      </c>
      <c r="P50" s="500">
        <f>'Bioenergetics (2)'!AJ52</f>
        <v>-0.5</v>
      </c>
      <c r="Q50" s="500">
        <f>'Bioenergetics (2)'!AK52</f>
        <v>-0.5</v>
      </c>
      <c r="R50" s="500">
        <f>'Bioenergetics (2)'!AL52</f>
        <v>-0.5</v>
      </c>
      <c r="S50" s="500">
        <f>'Bioenergetics (2)'!AM52</f>
        <v>0</v>
      </c>
      <c r="T50" s="500">
        <f>'Bioenergetics (2)'!AN52</f>
        <v>0</v>
      </c>
      <c r="U50" s="500">
        <f>'Bioenergetics (2)'!AO52</f>
        <v>0</v>
      </c>
      <c r="V50" s="500">
        <f>'Bioenergetics (2)'!AP52</f>
        <v>0</v>
      </c>
      <c r="W50" s="500">
        <f>'Bioenergetics (2)'!AQ52</f>
        <v>0</v>
      </c>
      <c r="X50" s="500">
        <f>'Bioenergetics (2)'!AR52</f>
        <v>-1</v>
      </c>
      <c r="Y50" s="500">
        <f>'Bioenergetics (2)'!AS52</f>
        <v>-1</v>
      </c>
      <c r="Z50" s="500">
        <f>'Bioenergetics (2)'!AT52</f>
        <v>-1</v>
      </c>
      <c r="AA50" s="500">
        <f>'Bioenergetics (2)'!AU52</f>
        <v>-0.5</v>
      </c>
      <c r="AB50" s="500">
        <f>'Bioenergetics (2)'!AV52</f>
        <v>-0.5</v>
      </c>
      <c r="AC50" s="500">
        <f>'Bioenergetics (2)'!AW52</f>
        <v>-0.5</v>
      </c>
      <c r="AD50" s="500">
        <f>'Bioenergetics (2)'!AX52</f>
        <v>-0.5</v>
      </c>
      <c r="AE50" s="500">
        <f>'Bioenergetics (2)'!AY52</f>
        <v>0</v>
      </c>
      <c r="AF50" s="500">
        <f>'Bioenergetics (2)'!AZ52</f>
        <v>0</v>
      </c>
      <c r="AG50" s="500">
        <f>'Bioenergetics (2)'!BA52</f>
        <v>0</v>
      </c>
      <c r="AH50" s="500">
        <f>'Bioenergetics (2)'!BB52</f>
        <v>-1</v>
      </c>
      <c r="AI50" s="500">
        <f>'Bioenergetics (2)'!BC52</f>
        <v>0</v>
      </c>
      <c r="AJ50" s="500">
        <f>'Bioenergetics (2)'!BD52</f>
        <v>-1</v>
      </c>
      <c r="AK50" s="500">
        <f>'Bioenergetics (2)'!BE52</f>
        <v>-1</v>
      </c>
      <c r="AL50" s="500">
        <f>'Bioenergetics (2)'!BF52</f>
        <v>-0.5</v>
      </c>
      <c r="AM50" s="500">
        <f>'Bioenergetics (2)'!BG52</f>
        <v>-0.5</v>
      </c>
      <c r="AN50" s="500">
        <f>'Bioenergetics (2)'!BH52</f>
        <v>-0.5</v>
      </c>
      <c r="AO50" s="500">
        <f>'Bioenergetics (2)'!BI52</f>
        <v>-0.5</v>
      </c>
      <c r="AP50" s="500">
        <f>'Bioenergetics (2)'!BJ52</f>
        <v>0</v>
      </c>
      <c r="AQ50" s="500">
        <f>'Bioenergetics (2)'!BK52</f>
        <v>0</v>
      </c>
      <c r="AR50" s="500">
        <f>'Bioenergetics (2)'!BL52</f>
        <v>0</v>
      </c>
      <c r="AS50" s="500">
        <f>'Bioenergetics (2)'!BM52</f>
        <v>0</v>
      </c>
      <c r="AT50" s="500">
        <f>'Bioenergetics (2)'!BN52</f>
        <v>0</v>
      </c>
      <c r="AU50" s="500">
        <f>'Bioenergetics (2)'!BO52</f>
        <v>0</v>
      </c>
      <c r="AV50" s="500">
        <f>'Bioenergetics (2)'!BP52</f>
        <v>-1</v>
      </c>
      <c r="AW50" s="500">
        <f>'Bioenergetics (2)'!BQ52</f>
        <v>-1</v>
      </c>
      <c r="AX50" s="500">
        <f>'Bioenergetics (2)'!BR52</f>
        <v>-0.5</v>
      </c>
      <c r="AY50" s="500">
        <f>'Bioenergetics (2)'!BS52</f>
        <v>-0.5</v>
      </c>
      <c r="AZ50" s="500">
        <f>'Bioenergetics (2)'!BT52</f>
        <v>-0.5</v>
      </c>
      <c r="BA50" s="500">
        <f>'Bioenergetics (2)'!BU52</f>
        <v>-0.5</v>
      </c>
      <c r="BB50" s="500">
        <f>'Bioenergetics (2)'!BV52</f>
        <v>0</v>
      </c>
      <c r="BC50" s="500">
        <f>'Bioenergetics (2)'!BW52</f>
        <v>0</v>
      </c>
      <c r="BD50" s="500">
        <f>'Bioenergetics (2)'!BX52</f>
        <v>0</v>
      </c>
      <c r="BE50" s="500">
        <f>'Bioenergetics (2)'!BY52</f>
        <v>0</v>
      </c>
      <c r="BF50" s="500">
        <f>'Bioenergetics (2)'!BZ52</f>
        <v>-1</v>
      </c>
      <c r="BG50" s="500">
        <f>'Bioenergetics (2)'!CA52</f>
        <v>-0.5</v>
      </c>
      <c r="BH50" s="500">
        <f>'Bioenergetics (2)'!CB52</f>
        <v>-0.5</v>
      </c>
      <c r="BI50" s="500">
        <f>'Bioenergetics (2)'!CC52</f>
        <v>0</v>
      </c>
      <c r="BJ50" s="500">
        <f>'Bioenergetics (2)'!CD52</f>
        <v>-1</v>
      </c>
      <c r="BK50" s="500">
        <f>'Bioenergetics (2)'!CE52</f>
        <v>-1</v>
      </c>
      <c r="BL50" s="500">
        <f>'Bioenergetics (2)'!CF52</f>
        <v>0</v>
      </c>
      <c r="BM50" s="500">
        <f>'Bioenergetics (2)'!CG52</f>
        <v>-1</v>
      </c>
      <c r="BN50" s="500">
        <f>'Bioenergetics (2)'!CH52</f>
        <v>-1</v>
      </c>
      <c r="BO50" s="500">
        <f>'Bioenergetics (2)'!CI52</f>
        <v>-0.5</v>
      </c>
      <c r="BP50" s="500">
        <f>'Bioenergetics (2)'!CJ52</f>
        <v>-0.5</v>
      </c>
      <c r="BQ50" s="500">
        <f>'Bioenergetics (2)'!CK52</f>
        <v>-0.5</v>
      </c>
      <c r="BR50" s="500">
        <f>'Bioenergetics (2)'!CL52</f>
        <v>-0.5</v>
      </c>
      <c r="BS50" s="500">
        <f>'Bioenergetics (2)'!CM52</f>
        <v>0</v>
      </c>
      <c r="BT50" s="500">
        <f>'Bioenergetics (2)'!CN52</f>
        <v>0</v>
      </c>
      <c r="BU50" s="500">
        <f>'Bioenergetics (2)'!CO52</f>
        <v>0</v>
      </c>
      <c r="BV50" s="500">
        <f>'Bioenergetics (2)'!CP52</f>
        <v>0</v>
      </c>
      <c r="BW50" s="500">
        <f>'Bioenergetics (2)'!CQ52</f>
        <v>-1</v>
      </c>
      <c r="BX50" s="500">
        <f>'Bioenergetics (2)'!CR52</f>
        <v>-1</v>
      </c>
      <c r="BY50" s="500">
        <f>'Bioenergetics (2)'!CS52</f>
        <v>0</v>
      </c>
      <c r="BZ50" s="500">
        <f>'Bioenergetics (2)'!CT52</f>
        <v>-1</v>
      </c>
      <c r="CA50" s="500">
        <f>'Bioenergetics (2)'!CU52</f>
        <v>0</v>
      </c>
      <c r="CB50" s="500">
        <f>'Bioenergetics (2)'!CV52</f>
        <v>-0.5</v>
      </c>
      <c r="CC50" s="500">
        <f>'Bioenergetics (2)'!CW52</f>
        <v>0</v>
      </c>
      <c r="CD50" s="500">
        <f>'Bioenergetics (2)'!CX52</f>
        <v>-0.8</v>
      </c>
      <c r="CE50" s="500">
        <f>'Bioenergetics (2)'!CY52</f>
        <v>-0.8</v>
      </c>
      <c r="CF50" s="500">
        <f>'Bioenergetics (2)'!CZ52</f>
        <v>0</v>
      </c>
      <c r="CG50" s="500">
        <f>'Bioenergetics (2)'!DA52</f>
        <v>-0.8</v>
      </c>
      <c r="CH50" s="500">
        <f>'Bioenergetics (2)'!DB52</f>
        <v>-0.8</v>
      </c>
      <c r="CI50" s="500">
        <f>'Bioenergetics (2)'!DC52</f>
        <v>0</v>
      </c>
      <c r="CJ50" s="500">
        <f>'Bioenergetics (2)'!DD52</f>
        <v>-0.8</v>
      </c>
      <c r="CK50" s="500">
        <f>'Bioenergetics (2)'!DE52</f>
        <v>-0.8</v>
      </c>
      <c r="CL50" s="500">
        <f>'Bioenergetics (2)'!DF52</f>
        <v>0</v>
      </c>
      <c r="CM50" s="500">
        <f>'Bioenergetics (2)'!DG52</f>
        <v>0</v>
      </c>
      <c r="CN50" s="500">
        <f>'Bioenergetics (2)'!DH52</f>
        <v>-1</v>
      </c>
      <c r="CO50" s="500">
        <f>'Bioenergetics (2)'!DI52</f>
        <v>-1</v>
      </c>
      <c r="CP50" s="500">
        <f>'Bioenergetics (2)'!DJ52</f>
        <v>0</v>
      </c>
      <c r="CQ50" s="500">
        <f>'Bioenergetics (2)'!DK52</f>
        <v>0</v>
      </c>
      <c r="CR50" s="500">
        <f>'Bioenergetics (2)'!DL52</f>
        <v>0</v>
      </c>
      <c r="CS50" s="500">
        <f>'Bioenergetics (2)'!DM52</f>
        <v>0</v>
      </c>
      <c r="CT50" s="500">
        <f>'Bioenergetics (2)'!DN52</f>
        <v>0</v>
      </c>
      <c r="CU50" s="500">
        <f>'Bioenergetics (2)'!DO52</f>
        <v>0</v>
      </c>
      <c r="CV50" s="500">
        <f>'Bioenergetics (2)'!DP52</f>
        <v>-1</v>
      </c>
      <c r="CW50" s="500">
        <f>'Bioenergetics (2)'!DQ52</f>
        <v>-1</v>
      </c>
      <c r="CX50" s="500">
        <f>'Bioenergetics (2)'!DR52</f>
        <v>0</v>
      </c>
      <c r="CY50" s="500">
        <f>'Bioenergetics (2)'!DS52</f>
        <v>0</v>
      </c>
      <c r="CZ50" s="500">
        <f>'Bioenergetics (2)'!DT52</f>
        <v>0</v>
      </c>
      <c r="DA50" s="500">
        <f>'Bioenergetics (2)'!DU52</f>
        <v>0</v>
      </c>
      <c r="DB50" s="500">
        <f>'Bioenergetics (2)'!DV52</f>
        <v>-0.5</v>
      </c>
      <c r="DC50" s="500">
        <f>'Bioenergetics (2)'!DW52</f>
        <v>-0.5</v>
      </c>
      <c r="DD50" s="500">
        <f>'Bioenergetics (2)'!DX52</f>
        <v>-0.5</v>
      </c>
      <c r="DE50" s="500">
        <f>'Bioenergetics (2)'!DY52</f>
        <v>-0.5</v>
      </c>
      <c r="DF50" s="500">
        <f>'Bioenergetics (2)'!DZ52</f>
        <v>0</v>
      </c>
      <c r="DG50" s="500">
        <f>'Bioenergetics (2)'!EA52</f>
        <v>0</v>
      </c>
      <c r="DH50" s="500">
        <f>'Bioenergetics (2)'!EB52</f>
        <v>0</v>
      </c>
      <c r="DI50" s="500">
        <f>'Bioenergetics (2)'!EC52</f>
        <v>0</v>
      </c>
      <c r="DJ50" s="500">
        <f>'Bioenergetics (2)'!ED52</f>
        <v>0</v>
      </c>
      <c r="DK50" s="500">
        <f>'Bioenergetics (2)'!EE52</f>
        <v>1</v>
      </c>
      <c r="DL50" s="500">
        <f>'Bioenergetics (2)'!EF52</f>
        <v>0</v>
      </c>
      <c r="DM50" s="500">
        <f>'Bioenergetics (2)'!EG52</f>
        <v>0</v>
      </c>
      <c r="DN50" s="500">
        <f>'Bioenergetics (2)'!EH52</f>
        <v>0</v>
      </c>
      <c r="DO50" s="500">
        <f>'Bioenergetics (2)'!EI52</f>
        <v>0</v>
      </c>
      <c r="DP50" s="500">
        <f>'Bioenergetics (2)'!EJ52</f>
        <v>0</v>
      </c>
      <c r="DQ50" s="500">
        <f>'Bioenergetics (2)'!EK52</f>
        <v>0</v>
      </c>
      <c r="DR50" s="500">
        <f>'Bioenergetics (2)'!EL52</f>
        <v>-1</v>
      </c>
      <c r="DS50" s="500">
        <f>'Bioenergetics (2)'!EM52</f>
        <v>0</v>
      </c>
      <c r="DT50" s="500">
        <f>'Bioenergetics (2)'!EQ52</f>
        <v>0</v>
      </c>
      <c r="DU50" s="500">
        <f>'Bioenergetics (2)'!ER52</f>
        <v>0</v>
      </c>
      <c r="DV50" s="500">
        <f>'Bioenergetics (2)'!ES52</f>
        <v>0</v>
      </c>
      <c r="DW50" s="500">
        <f>'Bioenergetics (2)'!ET52</f>
        <v>0</v>
      </c>
      <c r="DX50" s="500">
        <f>'Bioenergetics (2)'!EU52</f>
        <v>0</v>
      </c>
      <c r="DY50" s="500">
        <f>'Bioenergetics (2)'!EV52</f>
        <v>0</v>
      </c>
      <c r="DZ50" s="500">
        <f>'Bioenergetics (2)'!EW52</f>
        <v>0</v>
      </c>
      <c r="EA50" s="500">
        <f>'Bioenergetics (2)'!EX52</f>
        <v>0</v>
      </c>
      <c r="EB50" s="500">
        <f>'Bioenergetics (2)'!EY52</f>
        <v>0</v>
      </c>
      <c r="EC50" s="500">
        <f>'Bioenergetics (2)'!EZ52</f>
        <v>0</v>
      </c>
      <c r="ED50" s="500">
        <f>'Bioenergetics (2)'!FA52</f>
        <v>0</v>
      </c>
      <c r="EE50" s="500">
        <f>'Bioenergetics (2)'!FB52</f>
        <v>0</v>
      </c>
      <c r="EF50" s="500">
        <f>'Bioenergetics (2)'!FC52</f>
        <v>0</v>
      </c>
      <c r="EG50" s="500">
        <f>'Bioenergetics (2)'!FD52</f>
        <v>0</v>
      </c>
      <c r="EH50" s="500">
        <f>'Bioenergetics (2)'!FE52</f>
        <v>0</v>
      </c>
      <c r="EI50" s="500">
        <f>'Bioenergetics (2)'!FF52</f>
        <v>0</v>
      </c>
      <c r="EJ50" s="500">
        <f>'Bioenergetics (2)'!FG52</f>
        <v>0</v>
      </c>
      <c r="EK50" s="500">
        <f>'Bioenergetics (2)'!FH52</f>
        <v>0</v>
      </c>
      <c r="EL50" s="500">
        <f>'Bioenergetics (2)'!FI52</f>
        <v>0</v>
      </c>
      <c r="EM50" s="500">
        <f>'Bioenergetics (2)'!FJ52</f>
        <v>0</v>
      </c>
      <c r="EN50" s="500">
        <f>'Bioenergetics (2)'!FK52</f>
        <v>0</v>
      </c>
      <c r="EO50" s="500">
        <f>'Bioenergetics (2)'!FL52</f>
        <v>0</v>
      </c>
      <c r="EP50" s="500">
        <f>'Bioenergetics (2)'!FM52</f>
        <v>0</v>
      </c>
      <c r="EQ50" s="500">
        <f>'Bioenergetics (2)'!FN52</f>
        <v>0</v>
      </c>
      <c r="ER50" s="500">
        <f>'Bioenergetics (2)'!FO52</f>
        <v>0</v>
      </c>
      <c r="ES50" s="500">
        <f>'Bioenergetics (2)'!FP52</f>
        <v>0</v>
      </c>
      <c r="ET50" s="500">
        <f>'Bioenergetics (2)'!FQ52</f>
        <v>0</v>
      </c>
      <c r="EU50" s="500">
        <f>'Bioenergetics (2)'!FR52</f>
        <v>0</v>
      </c>
      <c r="EV50" s="500">
        <f>'Bioenergetics (2)'!FS52</f>
        <v>0</v>
      </c>
      <c r="EW50" s="500">
        <f>'Bioenergetics (2)'!FT52</f>
        <v>0</v>
      </c>
      <c r="EX50" s="500">
        <f>'Bioenergetics (2)'!FU52</f>
        <v>0</v>
      </c>
      <c r="EY50" s="500">
        <f>'Bioenergetics (2)'!FV52</f>
        <v>0</v>
      </c>
      <c r="EZ50" s="500">
        <f>'Bioenergetics (2)'!FW52</f>
        <v>0</v>
      </c>
      <c r="FA50" s="500">
        <f>'Bioenergetics (2)'!FX52</f>
        <v>0</v>
      </c>
      <c r="FB50" s="500">
        <f>'Bioenergetics (2)'!FY52</f>
        <v>0</v>
      </c>
      <c r="FC50" s="500">
        <f>'Bioenergetics (2)'!FZ52</f>
        <v>0</v>
      </c>
      <c r="FD50" s="500">
        <f>'Bioenergetics (2)'!GA52</f>
        <v>0</v>
      </c>
      <c r="FE50" s="500">
        <f>'Bioenergetics (2)'!GB52</f>
        <v>0</v>
      </c>
      <c r="FF50" s="500">
        <f>'Bioenergetics (2)'!GC52</f>
        <v>0</v>
      </c>
    </row>
    <row r="51" spans="1:162" x14ac:dyDescent="0.35">
      <c r="A51" s="144" t="str">
        <f>'Bioenergetics (2)'!A53</f>
        <v>Ci_ATP</v>
      </c>
      <c r="B51" s="500">
        <f>'Bioenergetics (2)'!V53</f>
        <v>-9.8360655737704921</v>
      </c>
      <c r="C51" s="500">
        <f ca="1">'Bioenergetics (2)'!W53</f>
        <v>-7.799999999999998</v>
      </c>
      <c r="D51" s="500">
        <f>'Bioenergetics (2)'!X53</f>
        <v>2</v>
      </c>
      <c r="E51" s="500">
        <f ca="1">'Bioenergetics (2)'!Y53</f>
        <v>2</v>
      </c>
      <c r="F51" s="500">
        <f>'Bioenergetics (2)'!Z53</f>
        <v>2</v>
      </c>
      <c r="G51" s="500">
        <f>'Bioenergetics (2)'!AA53</f>
        <v>2</v>
      </c>
      <c r="H51" s="500">
        <f>'Bioenergetics (2)'!AB53</f>
        <v>1.5</v>
      </c>
      <c r="I51" s="500">
        <f>'Bioenergetics (2)'!AC53</f>
        <v>1.5</v>
      </c>
      <c r="J51" s="500">
        <f>'Bioenergetics (2)'!AD53</f>
        <v>1</v>
      </c>
      <c r="K51" s="500">
        <f>'Bioenergetics (2)'!AE53</f>
        <v>1.5</v>
      </c>
      <c r="L51" s="500">
        <f>'Bioenergetics (2)'!AF53</f>
        <v>0</v>
      </c>
      <c r="M51" s="500">
        <f>'Bioenergetics (2)'!AG53</f>
        <v>1</v>
      </c>
      <c r="N51" s="500">
        <f>'Bioenergetics (2)'!AH53</f>
        <v>1</v>
      </c>
      <c r="O51" s="500">
        <f>'Bioenergetics (2)'!AI53</f>
        <v>0.5</v>
      </c>
      <c r="P51" s="500">
        <f>'Bioenergetics (2)'!AJ53</f>
        <v>0.5</v>
      </c>
      <c r="Q51" s="500">
        <f>'Bioenergetics (2)'!AK53</f>
        <v>0.5</v>
      </c>
      <c r="R51" s="500">
        <f>'Bioenergetics (2)'!AL53</f>
        <v>0.5</v>
      </c>
      <c r="S51" s="500">
        <f>'Bioenergetics (2)'!AM53</f>
        <v>0</v>
      </c>
      <c r="T51" s="500">
        <f>'Bioenergetics (2)'!AN53</f>
        <v>0</v>
      </c>
      <c r="U51" s="500">
        <f>'Bioenergetics (2)'!AO53</f>
        <v>0</v>
      </c>
      <c r="V51" s="500">
        <f>'Bioenergetics (2)'!AP53</f>
        <v>0</v>
      </c>
      <c r="W51" s="500">
        <f>'Bioenergetics (2)'!AQ53</f>
        <v>0</v>
      </c>
      <c r="X51" s="500">
        <f>'Bioenergetics (2)'!AR53</f>
        <v>1</v>
      </c>
      <c r="Y51" s="500">
        <f>'Bioenergetics (2)'!AS53</f>
        <v>1</v>
      </c>
      <c r="Z51" s="500">
        <f>'Bioenergetics (2)'!AT53</f>
        <v>1</v>
      </c>
      <c r="AA51" s="500">
        <f>'Bioenergetics (2)'!AU53</f>
        <v>0.5</v>
      </c>
      <c r="AB51" s="500">
        <f>'Bioenergetics (2)'!AV53</f>
        <v>0.5</v>
      </c>
      <c r="AC51" s="500">
        <f>'Bioenergetics (2)'!AW53</f>
        <v>0.5</v>
      </c>
      <c r="AD51" s="500">
        <f>'Bioenergetics (2)'!AX53</f>
        <v>0.5</v>
      </c>
      <c r="AE51" s="500">
        <f>'Bioenergetics (2)'!AY53</f>
        <v>0</v>
      </c>
      <c r="AF51" s="500">
        <f>'Bioenergetics (2)'!AZ53</f>
        <v>0</v>
      </c>
      <c r="AG51" s="500">
        <f>'Bioenergetics (2)'!BA53</f>
        <v>0</v>
      </c>
      <c r="AH51" s="500">
        <f>'Bioenergetics (2)'!BB53</f>
        <v>1</v>
      </c>
      <c r="AI51" s="500">
        <f>'Bioenergetics (2)'!BC53</f>
        <v>0</v>
      </c>
      <c r="AJ51" s="500">
        <f>'Bioenergetics (2)'!BD53</f>
        <v>1</v>
      </c>
      <c r="AK51" s="500">
        <f>'Bioenergetics (2)'!BE53</f>
        <v>1</v>
      </c>
      <c r="AL51" s="500">
        <f>'Bioenergetics (2)'!BF53</f>
        <v>0.5</v>
      </c>
      <c r="AM51" s="500">
        <f>'Bioenergetics (2)'!BG53</f>
        <v>0.5</v>
      </c>
      <c r="AN51" s="500">
        <f>'Bioenergetics (2)'!BH53</f>
        <v>0.5</v>
      </c>
      <c r="AO51" s="500">
        <f>'Bioenergetics (2)'!BI53</f>
        <v>0.5</v>
      </c>
      <c r="AP51" s="500">
        <f>'Bioenergetics (2)'!BJ53</f>
        <v>0</v>
      </c>
      <c r="AQ51" s="500">
        <f>'Bioenergetics (2)'!BK53</f>
        <v>0</v>
      </c>
      <c r="AR51" s="500">
        <f>'Bioenergetics (2)'!BL53</f>
        <v>0</v>
      </c>
      <c r="AS51" s="500">
        <f>'Bioenergetics (2)'!BM53</f>
        <v>0</v>
      </c>
      <c r="AT51" s="500">
        <f>'Bioenergetics (2)'!BN53</f>
        <v>0</v>
      </c>
      <c r="AU51" s="500">
        <f>'Bioenergetics (2)'!BO53</f>
        <v>0</v>
      </c>
      <c r="AV51" s="500">
        <f>'Bioenergetics (2)'!BP53</f>
        <v>1</v>
      </c>
      <c r="AW51" s="500">
        <f>'Bioenergetics (2)'!BQ53</f>
        <v>1</v>
      </c>
      <c r="AX51" s="500">
        <f>'Bioenergetics (2)'!BR53</f>
        <v>0.5</v>
      </c>
      <c r="AY51" s="500">
        <f>'Bioenergetics (2)'!BS53</f>
        <v>0.5</v>
      </c>
      <c r="AZ51" s="500">
        <f>'Bioenergetics (2)'!BT53</f>
        <v>0.5</v>
      </c>
      <c r="BA51" s="500">
        <f>'Bioenergetics (2)'!BU53</f>
        <v>0.5</v>
      </c>
      <c r="BB51" s="500">
        <f>'Bioenergetics (2)'!BV53</f>
        <v>0</v>
      </c>
      <c r="BC51" s="500">
        <f>'Bioenergetics (2)'!BW53</f>
        <v>0</v>
      </c>
      <c r="BD51" s="500">
        <f>'Bioenergetics (2)'!BX53</f>
        <v>0</v>
      </c>
      <c r="BE51" s="500">
        <f>'Bioenergetics (2)'!BY53</f>
        <v>0</v>
      </c>
      <c r="BF51" s="500">
        <f>'Bioenergetics (2)'!BZ53</f>
        <v>1</v>
      </c>
      <c r="BG51" s="500">
        <f>'Bioenergetics (2)'!CA53</f>
        <v>0.5</v>
      </c>
      <c r="BH51" s="500">
        <f>'Bioenergetics (2)'!CB53</f>
        <v>0.5</v>
      </c>
      <c r="BI51" s="500">
        <f>'Bioenergetics (2)'!CC53</f>
        <v>0</v>
      </c>
      <c r="BJ51" s="500">
        <f>'Bioenergetics (2)'!CD53</f>
        <v>1</v>
      </c>
      <c r="BK51" s="500">
        <f>'Bioenergetics (2)'!CE53</f>
        <v>1</v>
      </c>
      <c r="BL51" s="500">
        <f>'Bioenergetics (2)'!CF53</f>
        <v>0</v>
      </c>
      <c r="BM51" s="500">
        <f>'Bioenergetics (2)'!CG53</f>
        <v>1</v>
      </c>
      <c r="BN51" s="500">
        <f>'Bioenergetics (2)'!CH53</f>
        <v>1</v>
      </c>
      <c r="BO51" s="500">
        <f>'Bioenergetics (2)'!CI53</f>
        <v>0.5</v>
      </c>
      <c r="BP51" s="500">
        <f>'Bioenergetics (2)'!CJ53</f>
        <v>0.5</v>
      </c>
      <c r="BQ51" s="500">
        <f>'Bioenergetics (2)'!CK53</f>
        <v>0.5</v>
      </c>
      <c r="BR51" s="500">
        <f>'Bioenergetics (2)'!CL53</f>
        <v>0.5</v>
      </c>
      <c r="BS51" s="500">
        <f>'Bioenergetics (2)'!CM53</f>
        <v>0</v>
      </c>
      <c r="BT51" s="500">
        <f>'Bioenergetics (2)'!CN53</f>
        <v>0</v>
      </c>
      <c r="BU51" s="500">
        <f>'Bioenergetics (2)'!CO53</f>
        <v>0</v>
      </c>
      <c r="BV51" s="500">
        <f>'Bioenergetics (2)'!CP53</f>
        <v>0</v>
      </c>
      <c r="BW51" s="500">
        <f>'Bioenergetics (2)'!CQ53</f>
        <v>1</v>
      </c>
      <c r="BX51" s="500">
        <f>'Bioenergetics (2)'!CR53</f>
        <v>1</v>
      </c>
      <c r="BY51" s="500">
        <f>'Bioenergetics (2)'!CS53</f>
        <v>0</v>
      </c>
      <c r="BZ51" s="500">
        <f>'Bioenergetics (2)'!CT53</f>
        <v>1</v>
      </c>
      <c r="CA51" s="500">
        <f>'Bioenergetics (2)'!CU53</f>
        <v>0</v>
      </c>
      <c r="CB51" s="500">
        <f>'Bioenergetics (2)'!CV53</f>
        <v>0.5</v>
      </c>
      <c r="CC51" s="500">
        <f>'Bioenergetics (2)'!CW53</f>
        <v>0</v>
      </c>
      <c r="CD51" s="500">
        <f>'Bioenergetics (2)'!CX53</f>
        <v>0.8</v>
      </c>
      <c r="CE51" s="500">
        <f>'Bioenergetics (2)'!CY53</f>
        <v>0.8</v>
      </c>
      <c r="CF51" s="500">
        <f>'Bioenergetics (2)'!CZ53</f>
        <v>0</v>
      </c>
      <c r="CG51" s="500">
        <f>'Bioenergetics (2)'!DA53</f>
        <v>0.8</v>
      </c>
      <c r="CH51" s="500">
        <f>'Bioenergetics (2)'!DB53</f>
        <v>0.8</v>
      </c>
      <c r="CI51" s="500">
        <f>'Bioenergetics (2)'!DC53</f>
        <v>0</v>
      </c>
      <c r="CJ51" s="500">
        <f>'Bioenergetics (2)'!DD53</f>
        <v>0.8</v>
      </c>
      <c r="CK51" s="500">
        <f>'Bioenergetics (2)'!DE53</f>
        <v>0.8</v>
      </c>
      <c r="CL51" s="500">
        <f>'Bioenergetics (2)'!DF53</f>
        <v>0</v>
      </c>
      <c r="CM51" s="500">
        <f>'Bioenergetics (2)'!DG53</f>
        <v>0</v>
      </c>
      <c r="CN51" s="500">
        <f>'Bioenergetics (2)'!DH53</f>
        <v>1</v>
      </c>
      <c r="CO51" s="500">
        <f>'Bioenergetics (2)'!DI53</f>
        <v>1</v>
      </c>
      <c r="CP51" s="500">
        <f>'Bioenergetics (2)'!DJ53</f>
        <v>0</v>
      </c>
      <c r="CQ51" s="500">
        <f>'Bioenergetics (2)'!DK53</f>
        <v>0</v>
      </c>
      <c r="CR51" s="500">
        <f>'Bioenergetics (2)'!DL53</f>
        <v>0</v>
      </c>
      <c r="CS51" s="500">
        <f>'Bioenergetics (2)'!DM53</f>
        <v>0</v>
      </c>
      <c r="CT51" s="500">
        <f>'Bioenergetics (2)'!DN53</f>
        <v>0</v>
      </c>
      <c r="CU51" s="500">
        <f>'Bioenergetics (2)'!DO53</f>
        <v>0</v>
      </c>
      <c r="CV51" s="500">
        <f>'Bioenergetics (2)'!DP53</f>
        <v>1</v>
      </c>
      <c r="CW51" s="500">
        <f>'Bioenergetics (2)'!DQ53</f>
        <v>1</v>
      </c>
      <c r="CX51" s="500">
        <f>'Bioenergetics (2)'!DR53</f>
        <v>0</v>
      </c>
      <c r="CY51" s="500">
        <f>'Bioenergetics (2)'!DS53</f>
        <v>0</v>
      </c>
      <c r="CZ51" s="500">
        <f>'Bioenergetics (2)'!DT53</f>
        <v>0</v>
      </c>
      <c r="DA51" s="500">
        <f>'Bioenergetics (2)'!DU53</f>
        <v>0</v>
      </c>
      <c r="DB51" s="500">
        <f>'Bioenergetics (2)'!DV53</f>
        <v>0.5</v>
      </c>
      <c r="DC51" s="500">
        <f>'Bioenergetics (2)'!DW53</f>
        <v>0.5</v>
      </c>
      <c r="DD51" s="500">
        <f>'Bioenergetics (2)'!DX53</f>
        <v>0.5</v>
      </c>
      <c r="DE51" s="500">
        <f>'Bioenergetics (2)'!DY53</f>
        <v>0.5</v>
      </c>
      <c r="DF51" s="500">
        <f>'Bioenergetics (2)'!DZ53</f>
        <v>0</v>
      </c>
      <c r="DG51" s="500">
        <f>'Bioenergetics (2)'!EA53</f>
        <v>0</v>
      </c>
      <c r="DH51" s="500">
        <f>'Bioenergetics (2)'!EB53</f>
        <v>0</v>
      </c>
      <c r="DI51" s="500">
        <f>'Bioenergetics (2)'!EC53</f>
        <v>0</v>
      </c>
      <c r="DJ51" s="500">
        <f>'Bioenergetics (2)'!ED53</f>
        <v>0</v>
      </c>
      <c r="DK51" s="500">
        <f>'Bioenergetics (2)'!EE53</f>
        <v>-1</v>
      </c>
      <c r="DL51" s="500">
        <f>'Bioenergetics (2)'!EF53</f>
        <v>0</v>
      </c>
      <c r="DM51" s="500">
        <f>'Bioenergetics (2)'!EG53</f>
        <v>0</v>
      </c>
      <c r="DN51" s="500">
        <f>'Bioenergetics (2)'!EH53</f>
        <v>0</v>
      </c>
      <c r="DO51" s="500">
        <f>'Bioenergetics (2)'!EI53</f>
        <v>0</v>
      </c>
      <c r="DP51" s="500">
        <f>'Bioenergetics (2)'!EJ53</f>
        <v>0</v>
      </c>
      <c r="DQ51" s="500">
        <f>'Bioenergetics (2)'!EK53</f>
        <v>0</v>
      </c>
      <c r="DR51" s="500">
        <f>'Bioenergetics (2)'!EL53</f>
        <v>1</v>
      </c>
      <c r="DS51" s="500">
        <f>'Bioenergetics (2)'!EM53</f>
        <v>0</v>
      </c>
      <c r="DT51" s="500">
        <f>'Bioenergetics (2)'!EQ53</f>
        <v>0</v>
      </c>
      <c r="DU51" s="500">
        <f>'Bioenergetics (2)'!ER53</f>
        <v>0</v>
      </c>
      <c r="DV51" s="500">
        <f>'Bioenergetics (2)'!ES53</f>
        <v>0</v>
      </c>
      <c r="DW51" s="500">
        <f>'Bioenergetics (2)'!ET53</f>
        <v>0</v>
      </c>
      <c r="DX51" s="500">
        <f>'Bioenergetics (2)'!EU53</f>
        <v>0</v>
      </c>
      <c r="DY51" s="500">
        <f>'Bioenergetics (2)'!EV53</f>
        <v>0</v>
      </c>
      <c r="DZ51" s="500">
        <f>'Bioenergetics (2)'!EW53</f>
        <v>0</v>
      </c>
      <c r="EA51" s="500">
        <f>'Bioenergetics (2)'!EX53</f>
        <v>0</v>
      </c>
      <c r="EB51" s="500">
        <f>'Bioenergetics (2)'!EY53</f>
        <v>0</v>
      </c>
      <c r="EC51" s="500">
        <f>'Bioenergetics (2)'!EZ53</f>
        <v>0</v>
      </c>
      <c r="ED51" s="500">
        <f>'Bioenergetics (2)'!FA53</f>
        <v>0</v>
      </c>
      <c r="EE51" s="500">
        <f>'Bioenergetics (2)'!FB53</f>
        <v>0</v>
      </c>
      <c r="EF51" s="500">
        <f>'Bioenergetics (2)'!FC53</f>
        <v>0</v>
      </c>
      <c r="EG51" s="500">
        <f>'Bioenergetics (2)'!FD53</f>
        <v>0</v>
      </c>
      <c r="EH51" s="500">
        <f>'Bioenergetics (2)'!FE53</f>
        <v>0</v>
      </c>
      <c r="EI51" s="500">
        <f>'Bioenergetics (2)'!FF53</f>
        <v>0</v>
      </c>
      <c r="EJ51" s="500">
        <f>'Bioenergetics (2)'!FG53</f>
        <v>0</v>
      </c>
      <c r="EK51" s="500">
        <f>'Bioenergetics (2)'!FH53</f>
        <v>0</v>
      </c>
      <c r="EL51" s="500">
        <f>'Bioenergetics (2)'!FI53</f>
        <v>0</v>
      </c>
      <c r="EM51" s="500">
        <f>'Bioenergetics (2)'!FJ53</f>
        <v>0</v>
      </c>
      <c r="EN51" s="500">
        <f>'Bioenergetics (2)'!FK53</f>
        <v>0</v>
      </c>
      <c r="EO51" s="500">
        <f>'Bioenergetics (2)'!FL53</f>
        <v>0</v>
      </c>
      <c r="EP51" s="500">
        <f>'Bioenergetics (2)'!FM53</f>
        <v>0</v>
      </c>
      <c r="EQ51" s="500">
        <f>'Bioenergetics (2)'!FN53</f>
        <v>0</v>
      </c>
      <c r="ER51" s="500">
        <f>'Bioenergetics (2)'!FO53</f>
        <v>0</v>
      </c>
      <c r="ES51" s="500">
        <f>'Bioenergetics (2)'!FP53</f>
        <v>0</v>
      </c>
      <c r="ET51" s="500">
        <f>'Bioenergetics (2)'!FQ53</f>
        <v>0</v>
      </c>
      <c r="EU51" s="500">
        <f>'Bioenergetics (2)'!FR53</f>
        <v>0</v>
      </c>
      <c r="EV51" s="500">
        <f>'Bioenergetics (2)'!FS53</f>
        <v>0</v>
      </c>
      <c r="EW51" s="500">
        <f>'Bioenergetics (2)'!FT53</f>
        <v>0</v>
      </c>
      <c r="EX51" s="500">
        <f>'Bioenergetics (2)'!FU53</f>
        <v>0</v>
      </c>
      <c r="EY51" s="500">
        <f>'Bioenergetics (2)'!FV53</f>
        <v>0</v>
      </c>
      <c r="EZ51" s="500">
        <f>'Bioenergetics (2)'!FW53</f>
        <v>0</v>
      </c>
      <c r="FA51" s="500">
        <f>'Bioenergetics (2)'!FX53</f>
        <v>0</v>
      </c>
      <c r="FB51" s="500">
        <f>'Bioenergetics (2)'!FY53</f>
        <v>0</v>
      </c>
      <c r="FC51" s="500">
        <f>'Bioenergetics (2)'!FZ53</f>
        <v>0</v>
      </c>
      <c r="FD51" s="500">
        <f>'Bioenergetics (2)'!GA53</f>
        <v>0</v>
      </c>
      <c r="FE51" s="500">
        <f>'Bioenergetics (2)'!GB53</f>
        <v>0</v>
      </c>
      <c r="FF51" s="500">
        <f>'Bioenergetics (2)'!GC53</f>
        <v>0</v>
      </c>
    </row>
    <row r="52" spans="1:162" x14ac:dyDescent="0.35">
      <c r="A52" s="144" t="str">
        <f>'Bioenergetics (2)'!A54</f>
        <v>Ci_ADP</v>
      </c>
      <c r="B52" s="500">
        <f>'Bioenergetics (2)'!V54</f>
        <v>9.8360655737704921</v>
      </c>
      <c r="C52" s="500">
        <f ca="1">'Bioenergetics (2)'!W54</f>
        <v>7.799999999999998</v>
      </c>
      <c r="D52" s="500">
        <f>'Bioenergetics (2)'!X54</f>
        <v>-2</v>
      </c>
      <c r="E52" s="500">
        <f ca="1">'Bioenergetics (2)'!Y54</f>
        <v>-2</v>
      </c>
      <c r="F52" s="500">
        <f>'Bioenergetics (2)'!Z54</f>
        <v>-2</v>
      </c>
      <c r="G52" s="500">
        <f>'Bioenergetics (2)'!AA54</f>
        <v>-2</v>
      </c>
      <c r="H52" s="500">
        <f>'Bioenergetics (2)'!AB54</f>
        <v>-1.5</v>
      </c>
      <c r="I52" s="500">
        <f>'Bioenergetics (2)'!AC54</f>
        <v>-1.5</v>
      </c>
      <c r="J52" s="500">
        <f>'Bioenergetics (2)'!AD54</f>
        <v>-1</v>
      </c>
      <c r="K52" s="500">
        <f>'Bioenergetics (2)'!AE54</f>
        <v>-1.5</v>
      </c>
      <c r="L52" s="500">
        <f>'Bioenergetics (2)'!AF54</f>
        <v>0</v>
      </c>
      <c r="M52" s="500">
        <f>'Bioenergetics (2)'!AG54</f>
        <v>-1</v>
      </c>
      <c r="N52" s="500">
        <f>'Bioenergetics (2)'!AH54</f>
        <v>-1</v>
      </c>
      <c r="O52" s="500">
        <f>'Bioenergetics (2)'!AI54</f>
        <v>-0.5</v>
      </c>
      <c r="P52" s="500">
        <f>'Bioenergetics (2)'!AJ54</f>
        <v>-0.5</v>
      </c>
      <c r="Q52" s="500">
        <f>'Bioenergetics (2)'!AK54</f>
        <v>-0.5</v>
      </c>
      <c r="R52" s="500">
        <f>'Bioenergetics (2)'!AL54</f>
        <v>-0.5</v>
      </c>
      <c r="S52" s="500">
        <f>'Bioenergetics (2)'!AM54</f>
        <v>0</v>
      </c>
      <c r="T52" s="500">
        <f>'Bioenergetics (2)'!AN54</f>
        <v>0</v>
      </c>
      <c r="U52" s="500">
        <f>'Bioenergetics (2)'!AO54</f>
        <v>0</v>
      </c>
      <c r="V52" s="500">
        <f>'Bioenergetics (2)'!AP54</f>
        <v>0</v>
      </c>
      <c r="W52" s="500">
        <f>'Bioenergetics (2)'!AQ54</f>
        <v>0</v>
      </c>
      <c r="X52" s="500">
        <f>'Bioenergetics (2)'!AR54</f>
        <v>-1</v>
      </c>
      <c r="Y52" s="500">
        <f>'Bioenergetics (2)'!AS54</f>
        <v>-1</v>
      </c>
      <c r="Z52" s="500">
        <f>'Bioenergetics (2)'!AT54</f>
        <v>-1</v>
      </c>
      <c r="AA52" s="500">
        <f>'Bioenergetics (2)'!AU54</f>
        <v>-0.5</v>
      </c>
      <c r="AB52" s="500">
        <f>'Bioenergetics (2)'!AV54</f>
        <v>-0.5</v>
      </c>
      <c r="AC52" s="500">
        <f>'Bioenergetics (2)'!AW54</f>
        <v>-0.5</v>
      </c>
      <c r="AD52" s="500">
        <f>'Bioenergetics (2)'!AX54</f>
        <v>-0.5</v>
      </c>
      <c r="AE52" s="500">
        <f>'Bioenergetics (2)'!AY54</f>
        <v>0</v>
      </c>
      <c r="AF52" s="500">
        <f>'Bioenergetics (2)'!AZ54</f>
        <v>0</v>
      </c>
      <c r="AG52" s="500">
        <f>'Bioenergetics (2)'!BA54</f>
        <v>0</v>
      </c>
      <c r="AH52" s="500">
        <f>'Bioenergetics (2)'!BB54</f>
        <v>-1</v>
      </c>
      <c r="AI52" s="500">
        <f>'Bioenergetics (2)'!BC54</f>
        <v>0</v>
      </c>
      <c r="AJ52" s="500">
        <f>'Bioenergetics (2)'!BD54</f>
        <v>-1</v>
      </c>
      <c r="AK52" s="500">
        <f>'Bioenergetics (2)'!BE54</f>
        <v>-1</v>
      </c>
      <c r="AL52" s="500">
        <f>'Bioenergetics (2)'!BF54</f>
        <v>-0.5</v>
      </c>
      <c r="AM52" s="500">
        <f>'Bioenergetics (2)'!BG54</f>
        <v>-0.5</v>
      </c>
      <c r="AN52" s="500">
        <f>'Bioenergetics (2)'!BH54</f>
        <v>-0.5</v>
      </c>
      <c r="AO52" s="500">
        <f>'Bioenergetics (2)'!BI54</f>
        <v>-0.5</v>
      </c>
      <c r="AP52" s="500">
        <f>'Bioenergetics (2)'!BJ54</f>
        <v>0</v>
      </c>
      <c r="AQ52" s="500">
        <f>'Bioenergetics (2)'!BK54</f>
        <v>0</v>
      </c>
      <c r="AR52" s="500">
        <f>'Bioenergetics (2)'!BL54</f>
        <v>0</v>
      </c>
      <c r="AS52" s="500">
        <f>'Bioenergetics (2)'!BM54</f>
        <v>0</v>
      </c>
      <c r="AT52" s="500">
        <f>'Bioenergetics (2)'!BN54</f>
        <v>0</v>
      </c>
      <c r="AU52" s="500">
        <f>'Bioenergetics (2)'!BO54</f>
        <v>0</v>
      </c>
      <c r="AV52" s="500">
        <f>'Bioenergetics (2)'!BP54</f>
        <v>-1</v>
      </c>
      <c r="AW52" s="500">
        <f>'Bioenergetics (2)'!BQ54</f>
        <v>-1</v>
      </c>
      <c r="AX52" s="500">
        <f>'Bioenergetics (2)'!BR54</f>
        <v>-0.5</v>
      </c>
      <c r="AY52" s="500">
        <f>'Bioenergetics (2)'!BS54</f>
        <v>-0.5</v>
      </c>
      <c r="AZ52" s="500">
        <f>'Bioenergetics (2)'!BT54</f>
        <v>-0.5</v>
      </c>
      <c r="BA52" s="500">
        <f>'Bioenergetics (2)'!BU54</f>
        <v>-0.5</v>
      </c>
      <c r="BB52" s="500">
        <f>'Bioenergetics (2)'!BV54</f>
        <v>0</v>
      </c>
      <c r="BC52" s="500">
        <f>'Bioenergetics (2)'!BW54</f>
        <v>0</v>
      </c>
      <c r="BD52" s="500">
        <f>'Bioenergetics (2)'!BX54</f>
        <v>0</v>
      </c>
      <c r="BE52" s="500">
        <f>'Bioenergetics (2)'!BY54</f>
        <v>0</v>
      </c>
      <c r="BF52" s="500">
        <f>'Bioenergetics (2)'!BZ54</f>
        <v>-1</v>
      </c>
      <c r="BG52" s="500">
        <f>'Bioenergetics (2)'!CA54</f>
        <v>-0.5</v>
      </c>
      <c r="BH52" s="500">
        <f>'Bioenergetics (2)'!CB54</f>
        <v>-0.5</v>
      </c>
      <c r="BI52" s="500">
        <f>'Bioenergetics (2)'!CC54</f>
        <v>0</v>
      </c>
      <c r="BJ52" s="500">
        <f>'Bioenergetics (2)'!CD54</f>
        <v>-1</v>
      </c>
      <c r="BK52" s="500">
        <f>'Bioenergetics (2)'!CE54</f>
        <v>-1</v>
      </c>
      <c r="BL52" s="500">
        <f>'Bioenergetics (2)'!CF54</f>
        <v>0</v>
      </c>
      <c r="BM52" s="500">
        <f>'Bioenergetics (2)'!CG54</f>
        <v>-1</v>
      </c>
      <c r="BN52" s="500">
        <f>'Bioenergetics (2)'!CH54</f>
        <v>-1</v>
      </c>
      <c r="BO52" s="500">
        <f>'Bioenergetics (2)'!CI54</f>
        <v>-0.5</v>
      </c>
      <c r="BP52" s="500">
        <f>'Bioenergetics (2)'!CJ54</f>
        <v>-0.5</v>
      </c>
      <c r="BQ52" s="500">
        <f>'Bioenergetics (2)'!CK54</f>
        <v>-0.5</v>
      </c>
      <c r="BR52" s="500">
        <f>'Bioenergetics (2)'!CL54</f>
        <v>-0.5</v>
      </c>
      <c r="BS52" s="500">
        <f>'Bioenergetics (2)'!CM54</f>
        <v>0</v>
      </c>
      <c r="BT52" s="500">
        <f>'Bioenergetics (2)'!CN54</f>
        <v>0</v>
      </c>
      <c r="BU52" s="500">
        <f>'Bioenergetics (2)'!CO54</f>
        <v>0</v>
      </c>
      <c r="BV52" s="500">
        <f>'Bioenergetics (2)'!CP54</f>
        <v>0</v>
      </c>
      <c r="BW52" s="500">
        <f>'Bioenergetics (2)'!CQ54</f>
        <v>-1</v>
      </c>
      <c r="BX52" s="500">
        <f>'Bioenergetics (2)'!CR54</f>
        <v>-1</v>
      </c>
      <c r="BY52" s="500">
        <f>'Bioenergetics (2)'!CS54</f>
        <v>0</v>
      </c>
      <c r="BZ52" s="500">
        <f>'Bioenergetics (2)'!CT54</f>
        <v>-1</v>
      </c>
      <c r="CA52" s="500">
        <f>'Bioenergetics (2)'!CU54</f>
        <v>0</v>
      </c>
      <c r="CB52" s="500">
        <f>'Bioenergetics (2)'!CV54</f>
        <v>-0.5</v>
      </c>
      <c r="CC52" s="500">
        <f>'Bioenergetics (2)'!CW54</f>
        <v>0</v>
      </c>
      <c r="CD52" s="500">
        <f>'Bioenergetics (2)'!CX54</f>
        <v>-0.8</v>
      </c>
      <c r="CE52" s="500">
        <f>'Bioenergetics (2)'!CY54</f>
        <v>-0.8</v>
      </c>
      <c r="CF52" s="500">
        <f>'Bioenergetics (2)'!CZ54</f>
        <v>0</v>
      </c>
      <c r="CG52" s="500">
        <f>'Bioenergetics (2)'!DA54</f>
        <v>-0.8</v>
      </c>
      <c r="CH52" s="500">
        <f>'Bioenergetics (2)'!DB54</f>
        <v>-0.8</v>
      </c>
      <c r="CI52" s="500">
        <f>'Bioenergetics (2)'!DC54</f>
        <v>0</v>
      </c>
      <c r="CJ52" s="500">
        <f>'Bioenergetics (2)'!DD54</f>
        <v>-0.8</v>
      </c>
      <c r="CK52" s="500">
        <f>'Bioenergetics (2)'!DE54</f>
        <v>-0.8</v>
      </c>
      <c r="CL52" s="500">
        <f>'Bioenergetics (2)'!DF54</f>
        <v>0</v>
      </c>
      <c r="CM52" s="500">
        <f>'Bioenergetics (2)'!DG54</f>
        <v>0</v>
      </c>
      <c r="CN52" s="500">
        <f>'Bioenergetics (2)'!DH54</f>
        <v>-1</v>
      </c>
      <c r="CO52" s="500">
        <f>'Bioenergetics (2)'!DI54</f>
        <v>-1</v>
      </c>
      <c r="CP52" s="500">
        <f>'Bioenergetics (2)'!DJ54</f>
        <v>0</v>
      </c>
      <c r="CQ52" s="500">
        <f>'Bioenergetics (2)'!DK54</f>
        <v>0</v>
      </c>
      <c r="CR52" s="500">
        <f>'Bioenergetics (2)'!DL54</f>
        <v>0</v>
      </c>
      <c r="CS52" s="500">
        <f>'Bioenergetics (2)'!DM54</f>
        <v>0</v>
      </c>
      <c r="CT52" s="500">
        <f>'Bioenergetics (2)'!DN54</f>
        <v>0</v>
      </c>
      <c r="CU52" s="500">
        <f>'Bioenergetics (2)'!DO54</f>
        <v>0</v>
      </c>
      <c r="CV52" s="500">
        <f>'Bioenergetics (2)'!DP54</f>
        <v>-1</v>
      </c>
      <c r="CW52" s="500">
        <f>'Bioenergetics (2)'!DQ54</f>
        <v>-1</v>
      </c>
      <c r="CX52" s="500">
        <f>'Bioenergetics (2)'!DR54</f>
        <v>0</v>
      </c>
      <c r="CY52" s="500">
        <f>'Bioenergetics (2)'!DS54</f>
        <v>0</v>
      </c>
      <c r="CZ52" s="500">
        <f>'Bioenergetics (2)'!DT54</f>
        <v>0</v>
      </c>
      <c r="DA52" s="500">
        <f>'Bioenergetics (2)'!DU54</f>
        <v>0</v>
      </c>
      <c r="DB52" s="500">
        <f>'Bioenergetics (2)'!DV54</f>
        <v>-0.5</v>
      </c>
      <c r="DC52" s="500">
        <f>'Bioenergetics (2)'!DW54</f>
        <v>-0.5</v>
      </c>
      <c r="DD52" s="500">
        <f>'Bioenergetics (2)'!DX54</f>
        <v>-0.5</v>
      </c>
      <c r="DE52" s="500">
        <f>'Bioenergetics (2)'!DY54</f>
        <v>-0.5</v>
      </c>
      <c r="DF52" s="500">
        <f>'Bioenergetics (2)'!DZ54</f>
        <v>0</v>
      </c>
      <c r="DG52" s="500">
        <f>'Bioenergetics (2)'!EA54</f>
        <v>0</v>
      </c>
      <c r="DH52" s="500">
        <f>'Bioenergetics (2)'!EB54</f>
        <v>0</v>
      </c>
      <c r="DI52" s="500">
        <f>'Bioenergetics (2)'!EC54</f>
        <v>0</v>
      </c>
      <c r="DJ52" s="500">
        <f>'Bioenergetics (2)'!ED54</f>
        <v>0</v>
      </c>
      <c r="DK52" s="500">
        <f>'Bioenergetics (2)'!EE54</f>
        <v>1</v>
      </c>
      <c r="DL52" s="500">
        <f>'Bioenergetics (2)'!EF54</f>
        <v>0</v>
      </c>
      <c r="DM52" s="500">
        <f>'Bioenergetics (2)'!EG54</f>
        <v>0</v>
      </c>
      <c r="DN52" s="500">
        <f>'Bioenergetics (2)'!EH54</f>
        <v>0</v>
      </c>
      <c r="DO52" s="500">
        <f>'Bioenergetics (2)'!EI54</f>
        <v>0</v>
      </c>
      <c r="DP52" s="500">
        <f>'Bioenergetics (2)'!EJ54</f>
        <v>0</v>
      </c>
      <c r="DQ52" s="500">
        <f>'Bioenergetics (2)'!EK54</f>
        <v>0</v>
      </c>
      <c r="DR52" s="500">
        <f>'Bioenergetics (2)'!EL54</f>
        <v>-1</v>
      </c>
      <c r="DS52" s="500">
        <f>'Bioenergetics (2)'!EM54</f>
        <v>0</v>
      </c>
      <c r="DT52" s="500">
        <f>'Bioenergetics (2)'!EQ54</f>
        <v>0</v>
      </c>
      <c r="DU52" s="500">
        <f>'Bioenergetics (2)'!ER54</f>
        <v>0</v>
      </c>
      <c r="DV52" s="500">
        <f>'Bioenergetics (2)'!ES54</f>
        <v>0</v>
      </c>
      <c r="DW52" s="500">
        <f>'Bioenergetics (2)'!ET54</f>
        <v>0</v>
      </c>
      <c r="DX52" s="500">
        <f>'Bioenergetics (2)'!EU54</f>
        <v>0</v>
      </c>
      <c r="DY52" s="500">
        <f>'Bioenergetics (2)'!EV54</f>
        <v>0</v>
      </c>
      <c r="DZ52" s="500">
        <f>'Bioenergetics (2)'!EW54</f>
        <v>0</v>
      </c>
      <c r="EA52" s="500">
        <f>'Bioenergetics (2)'!EX54</f>
        <v>0</v>
      </c>
      <c r="EB52" s="500">
        <f>'Bioenergetics (2)'!EY54</f>
        <v>0</v>
      </c>
      <c r="EC52" s="500">
        <f>'Bioenergetics (2)'!EZ54</f>
        <v>0</v>
      </c>
      <c r="ED52" s="500">
        <f>'Bioenergetics (2)'!FA54</f>
        <v>0</v>
      </c>
      <c r="EE52" s="500">
        <f>'Bioenergetics (2)'!FB54</f>
        <v>0</v>
      </c>
      <c r="EF52" s="500">
        <f>'Bioenergetics (2)'!FC54</f>
        <v>0</v>
      </c>
      <c r="EG52" s="500">
        <f>'Bioenergetics (2)'!FD54</f>
        <v>0</v>
      </c>
      <c r="EH52" s="500">
        <f>'Bioenergetics (2)'!FE54</f>
        <v>0</v>
      </c>
      <c r="EI52" s="500">
        <f>'Bioenergetics (2)'!FF54</f>
        <v>0</v>
      </c>
      <c r="EJ52" s="500">
        <f>'Bioenergetics (2)'!FG54</f>
        <v>0</v>
      </c>
      <c r="EK52" s="500">
        <f>'Bioenergetics (2)'!FH54</f>
        <v>0</v>
      </c>
      <c r="EL52" s="500">
        <f>'Bioenergetics (2)'!FI54</f>
        <v>0</v>
      </c>
      <c r="EM52" s="500">
        <f>'Bioenergetics (2)'!FJ54</f>
        <v>0</v>
      </c>
      <c r="EN52" s="500">
        <f>'Bioenergetics (2)'!FK54</f>
        <v>0</v>
      </c>
      <c r="EO52" s="500">
        <f>'Bioenergetics (2)'!FL54</f>
        <v>0</v>
      </c>
      <c r="EP52" s="500">
        <f>'Bioenergetics (2)'!FM54</f>
        <v>0</v>
      </c>
      <c r="EQ52" s="500">
        <f>'Bioenergetics (2)'!FN54</f>
        <v>0</v>
      </c>
      <c r="ER52" s="500">
        <f>'Bioenergetics (2)'!FO54</f>
        <v>0</v>
      </c>
      <c r="ES52" s="500">
        <f>'Bioenergetics (2)'!FP54</f>
        <v>0</v>
      </c>
      <c r="ET52" s="500">
        <f>'Bioenergetics (2)'!FQ54</f>
        <v>0</v>
      </c>
      <c r="EU52" s="500">
        <f>'Bioenergetics (2)'!FR54</f>
        <v>0</v>
      </c>
      <c r="EV52" s="500">
        <f>'Bioenergetics (2)'!FS54</f>
        <v>0</v>
      </c>
      <c r="EW52" s="500">
        <f>'Bioenergetics (2)'!FT54</f>
        <v>0</v>
      </c>
      <c r="EX52" s="500">
        <f>'Bioenergetics (2)'!FU54</f>
        <v>0</v>
      </c>
      <c r="EY52" s="500">
        <f>'Bioenergetics (2)'!FV54</f>
        <v>0</v>
      </c>
      <c r="EZ52" s="500">
        <f>'Bioenergetics (2)'!FW54</f>
        <v>0</v>
      </c>
      <c r="FA52" s="500">
        <f>'Bioenergetics (2)'!FX54</f>
        <v>0</v>
      </c>
      <c r="FB52" s="500">
        <f>'Bioenergetics (2)'!FY54</f>
        <v>0</v>
      </c>
      <c r="FC52" s="500">
        <f>'Bioenergetics (2)'!FZ54</f>
        <v>0</v>
      </c>
      <c r="FD52" s="500">
        <f>'Bioenergetics (2)'!GA54</f>
        <v>0</v>
      </c>
      <c r="FE52" s="500">
        <f>'Bioenergetics (2)'!GB54</f>
        <v>0</v>
      </c>
      <c r="FF52" s="500">
        <f>'Bioenergetics (2)'!GC54</f>
        <v>0</v>
      </c>
    </row>
    <row r="53" spans="1:162" x14ac:dyDescent="0.35">
      <c r="A53" s="144" t="str">
        <f>'Bioenergetics (2)'!A55</f>
        <v>Ci_H</v>
      </c>
      <c r="B53" s="500">
        <f>'Bioenergetics (2)'!V55</f>
        <v>11.901639344262296</v>
      </c>
      <c r="C53" s="500">
        <f ca="1">'Bioenergetics (2)'!W55</f>
        <v>7.7976470588235287</v>
      </c>
      <c r="D53" s="500">
        <f>'Bioenergetics (2)'!X55</f>
        <v>-2.4200000000000004</v>
      </c>
      <c r="E53" s="500">
        <f ca="1">'Bioenergetics (2)'!Y55</f>
        <v>-1.9993966817496232</v>
      </c>
      <c r="F53" s="500">
        <f>'Bioenergetics (2)'!Z55</f>
        <v>2</v>
      </c>
      <c r="G53" s="500">
        <f>'Bioenergetics (2)'!AA55</f>
        <v>-1</v>
      </c>
      <c r="H53" s="500">
        <f>'Bioenergetics (2)'!AB55</f>
        <v>-2.5</v>
      </c>
      <c r="I53" s="500">
        <f>'Bioenergetics (2)'!AC55</f>
        <v>-2</v>
      </c>
      <c r="J53" s="500">
        <f>'Bioenergetics (2)'!AD55</f>
        <v>-3</v>
      </c>
      <c r="K53" s="500">
        <f>'Bioenergetics (2)'!AE55</f>
        <v>-3</v>
      </c>
      <c r="L53" s="500">
        <f>'Bioenergetics (2)'!AF55</f>
        <v>0</v>
      </c>
      <c r="M53" s="500">
        <f>'Bioenergetics (2)'!AG55</f>
        <v>1</v>
      </c>
      <c r="N53" s="500">
        <f>'Bioenergetics (2)'!AH55</f>
        <v>1</v>
      </c>
      <c r="O53" s="500">
        <f>'Bioenergetics (2)'!AI55</f>
        <v>-0.5</v>
      </c>
      <c r="P53" s="500">
        <f>'Bioenergetics (2)'!AJ55</f>
        <v>0</v>
      </c>
      <c r="Q53" s="500">
        <f>'Bioenergetics (2)'!AK55</f>
        <v>-0.5</v>
      </c>
      <c r="R53" s="500">
        <f>'Bioenergetics (2)'!AL55</f>
        <v>0</v>
      </c>
      <c r="S53" s="500">
        <f>'Bioenergetics (2)'!AM55</f>
        <v>-1</v>
      </c>
      <c r="T53" s="500">
        <f>'Bioenergetics (2)'!AN55</f>
        <v>-1</v>
      </c>
      <c r="U53" s="500">
        <f>'Bioenergetics (2)'!AO55</f>
        <v>-1</v>
      </c>
      <c r="V53" s="500">
        <f>'Bioenergetics (2)'!AP55</f>
        <v>0</v>
      </c>
      <c r="W53" s="500">
        <f>'Bioenergetics (2)'!AQ55</f>
        <v>-1</v>
      </c>
      <c r="X53" s="500">
        <f>'Bioenergetics (2)'!AR55</f>
        <v>-2</v>
      </c>
      <c r="Y53" s="500">
        <f>'Bioenergetics (2)'!AS55</f>
        <v>1</v>
      </c>
      <c r="Z53" s="500">
        <f>'Bioenergetics (2)'!AT55</f>
        <v>1</v>
      </c>
      <c r="AA53" s="500">
        <f>'Bioenergetics (2)'!AU55</f>
        <v>-0.5</v>
      </c>
      <c r="AB53" s="500">
        <f>'Bioenergetics (2)'!AV55</f>
        <v>0</v>
      </c>
      <c r="AC53" s="500">
        <f>'Bioenergetics (2)'!AW55</f>
        <v>-0.5</v>
      </c>
      <c r="AD53" s="500">
        <f>'Bioenergetics (2)'!AX55</f>
        <v>0</v>
      </c>
      <c r="AE53" s="500">
        <f>'Bioenergetics (2)'!AY55</f>
        <v>-1</v>
      </c>
      <c r="AF53" s="500">
        <f>'Bioenergetics (2)'!AZ55</f>
        <v>-1</v>
      </c>
      <c r="AG53" s="500">
        <f>'Bioenergetics (2)'!BA55</f>
        <v>0</v>
      </c>
      <c r="AH53" s="500">
        <f>'Bioenergetics (2)'!BB55</f>
        <v>0</v>
      </c>
      <c r="AI53" s="500">
        <f>'Bioenergetics (2)'!BC55</f>
        <v>0</v>
      </c>
      <c r="AJ53" s="500">
        <f>'Bioenergetics (2)'!BD55</f>
        <v>0</v>
      </c>
      <c r="AK53" s="500">
        <f>'Bioenergetics (2)'!BE55</f>
        <v>0</v>
      </c>
      <c r="AL53" s="500">
        <f>'Bioenergetics (2)'!BF55</f>
        <v>-1.5</v>
      </c>
      <c r="AM53" s="500">
        <f>'Bioenergetics (2)'!BG55</f>
        <v>-1</v>
      </c>
      <c r="AN53" s="500">
        <f>'Bioenergetics (2)'!BH55</f>
        <v>-1.5</v>
      </c>
      <c r="AO53" s="500">
        <f>'Bioenergetics (2)'!BI55</f>
        <v>-1</v>
      </c>
      <c r="AP53" s="500">
        <f>'Bioenergetics (2)'!BJ55</f>
        <v>-2</v>
      </c>
      <c r="AQ53" s="500">
        <f>'Bioenergetics (2)'!BK55</f>
        <v>-2</v>
      </c>
      <c r="AR53" s="500">
        <f>'Bioenergetics (2)'!BL55</f>
        <v>-2</v>
      </c>
      <c r="AS53" s="500">
        <f>'Bioenergetics (2)'!BM55</f>
        <v>-1.5</v>
      </c>
      <c r="AT53" s="500">
        <f>'Bioenergetics (2)'!BN55</f>
        <v>-1</v>
      </c>
      <c r="AU53" s="500">
        <f>'Bioenergetics (2)'!BO55</f>
        <v>0</v>
      </c>
      <c r="AV53" s="500">
        <f>'Bioenergetics (2)'!BP55</f>
        <v>0</v>
      </c>
      <c r="AW53" s="500">
        <f>'Bioenergetics (2)'!BQ55</f>
        <v>0</v>
      </c>
      <c r="AX53" s="500">
        <f>'Bioenergetics (2)'!BR55</f>
        <v>-1.5</v>
      </c>
      <c r="AY53" s="500">
        <f>'Bioenergetics (2)'!BS55</f>
        <v>-1</v>
      </c>
      <c r="AZ53" s="500">
        <f>'Bioenergetics (2)'!BT55</f>
        <v>-1.5</v>
      </c>
      <c r="BA53" s="500">
        <f>'Bioenergetics (2)'!BU55</f>
        <v>-1</v>
      </c>
      <c r="BB53" s="500">
        <f>'Bioenergetics (2)'!BV55</f>
        <v>-2</v>
      </c>
      <c r="BC53" s="500">
        <f>'Bioenergetics (2)'!BW55</f>
        <v>-2</v>
      </c>
      <c r="BD53" s="500">
        <f>'Bioenergetics (2)'!BX55</f>
        <v>-2</v>
      </c>
      <c r="BE53" s="500">
        <f>'Bioenergetics (2)'!BY55</f>
        <v>0</v>
      </c>
      <c r="BF53" s="500">
        <f>'Bioenergetics (2)'!BZ55</f>
        <v>1</v>
      </c>
      <c r="BG53" s="500">
        <f>'Bioenergetics (2)'!CA55</f>
        <v>-0.5</v>
      </c>
      <c r="BH53" s="500">
        <f>'Bioenergetics (2)'!CB55</f>
        <v>0</v>
      </c>
      <c r="BI53" s="500">
        <f>'Bioenergetics (2)'!CC55</f>
        <v>-1</v>
      </c>
      <c r="BJ53" s="500">
        <f>'Bioenergetics (2)'!CD55</f>
        <v>0</v>
      </c>
      <c r="BK53" s="500">
        <f>'Bioenergetics (2)'!CE55</f>
        <v>0</v>
      </c>
      <c r="BL53" s="500">
        <f>'Bioenergetics (2)'!CF55</f>
        <v>0</v>
      </c>
      <c r="BM53" s="500">
        <f>'Bioenergetics (2)'!CG55</f>
        <v>1</v>
      </c>
      <c r="BN53" s="500">
        <f>'Bioenergetics (2)'!CH55</f>
        <v>1</v>
      </c>
      <c r="BO53" s="500">
        <f>'Bioenergetics (2)'!CI55</f>
        <v>-0.5</v>
      </c>
      <c r="BP53" s="500">
        <f>'Bioenergetics (2)'!CJ55</f>
        <v>0</v>
      </c>
      <c r="BQ53" s="500">
        <f>'Bioenergetics (2)'!CK55</f>
        <v>-0.5</v>
      </c>
      <c r="BR53" s="500">
        <f>'Bioenergetics (2)'!CL55</f>
        <v>0</v>
      </c>
      <c r="BS53" s="500">
        <f>'Bioenergetics (2)'!CM55</f>
        <v>-1</v>
      </c>
      <c r="BT53" s="500">
        <f>'Bioenergetics (2)'!CN55</f>
        <v>-1</v>
      </c>
      <c r="BU53" s="500">
        <f>'Bioenergetics (2)'!CO55</f>
        <v>-1</v>
      </c>
      <c r="BV53" s="500">
        <f>'Bioenergetics (2)'!CP55</f>
        <v>0</v>
      </c>
      <c r="BW53" s="500">
        <f>'Bioenergetics (2)'!CQ55</f>
        <v>-2</v>
      </c>
      <c r="BX53" s="500">
        <f>'Bioenergetics (2)'!CR55</f>
        <v>3</v>
      </c>
      <c r="BY53" s="500">
        <f>'Bioenergetics (2)'!CS55</f>
        <v>0</v>
      </c>
      <c r="BZ53" s="500">
        <f>'Bioenergetics (2)'!CT55</f>
        <v>0</v>
      </c>
      <c r="CA53" s="500">
        <f>'Bioenergetics (2)'!CU55</f>
        <v>-2</v>
      </c>
      <c r="CB53" s="500">
        <f>'Bioenergetics (2)'!CV55</f>
        <v>-1</v>
      </c>
      <c r="CC53" s="500">
        <f>'Bioenergetics (2)'!CW55</f>
        <v>0</v>
      </c>
      <c r="CD53" s="500">
        <f>'Bioenergetics (2)'!CX55</f>
        <v>1.2</v>
      </c>
      <c r="CE53" s="500">
        <f>'Bioenergetics (2)'!CY55</f>
        <v>1.2</v>
      </c>
      <c r="CF53" s="500">
        <f>'Bioenergetics (2)'!CZ55</f>
        <v>0</v>
      </c>
      <c r="CG53" s="500">
        <f>'Bioenergetics (2)'!DA55</f>
        <v>1.2</v>
      </c>
      <c r="CH53" s="500">
        <f>'Bioenergetics (2)'!DB55</f>
        <v>1.2</v>
      </c>
      <c r="CI53" s="500">
        <f>'Bioenergetics (2)'!DC55</f>
        <v>0</v>
      </c>
      <c r="CJ53" s="500">
        <f>'Bioenergetics (2)'!DD55</f>
        <v>1.2</v>
      </c>
      <c r="CK53" s="500">
        <f>'Bioenergetics (2)'!DE55</f>
        <v>1.2</v>
      </c>
      <c r="CL53" s="500">
        <f>'Bioenergetics (2)'!DF55</f>
        <v>-1</v>
      </c>
      <c r="CM53" s="500">
        <f>'Bioenergetics (2)'!DG55</f>
        <v>0</v>
      </c>
      <c r="CN53" s="500">
        <f>'Bioenergetics (2)'!DH55</f>
        <v>0</v>
      </c>
      <c r="CO53" s="500">
        <f>'Bioenergetics (2)'!DI55</f>
        <v>0</v>
      </c>
      <c r="CP53" s="500">
        <f>'Bioenergetics (2)'!DJ55</f>
        <v>-3</v>
      </c>
      <c r="CQ53" s="500">
        <f>'Bioenergetics (2)'!DK55</f>
        <v>-2</v>
      </c>
      <c r="CR53" s="500">
        <f>'Bioenergetics (2)'!DL55</f>
        <v>0</v>
      </c>
      <c r="CS53" s="500">
        <f>'Bioenergetics (2)'!DM55</f>
        <v>0</v>
      </c>
      <c r="CT53" s="500">
        <f>'Bioenergetics (2)'!DN55</f>
        <v>0</v>
      </c>
      <c r="CU53" s="500">
        <f>'Bioenergetics (2)'!DO55</f>
        <v>0</v>
      </c>
      <c r="CV53" s="500">
        <f>'Bioenergetics (2)'!DP55</f>
        <v>0</v>
      </c>
      <c r="CW53" s="500">
        <f>'Bioenergetics (2)'!DQ55</f>
        <v>0</v>
      </c>
      <c r="CX53" s="500">
        <f>'Bioenergetics (2)'!DR55</f>
        <v>-2</v>
      </c>
      <c r="CY53" s="500">
        <f>'Bioenergetics (2)'!DS55</f>
        <v>-2</v>
      </c>
      <c r="CZ53" s="500">
        <f>'Bioenergetics (2)'!DT55</f>
        <v>-2</v>
      </c>
      <c r="DA53" s="500">
        <f>'Bioenergetics (2)'!DU55</f>
        <v>-2</v>
      </c>
      <c r="DB53" s="500">
        <f>'Bioenergetics (2)'!DV55</f>
        <v>-1.5</v>
      </c>
      <c r="DC53" s="500">
        <f>'Bioenergetics (2)'!DW55</f>
        <v>-1.5</v>
      </c>
      <c r="DD53" s="500">
        <f>'Bioenergetics (2)'!DX55</f>
        <v>-1</v>
      </c>
      <c r="DE53" s="500">
        <f>'Bioenergetics (2)'!DY55</f>
        <v>-1</v>
      </c>
      <c r="DF53" s="500">
        <f>'Bioenergetics (2)'!DZ55</f>
        <v>-2.5</v>
      </c>
      <c r="DG53" s="500">
        <f>'Bioenergetics (2)'!EA55</f>
        <v>-2.5</v>
      </c>
      <c r="DH53" s="500">
        <f>'Bioenergetics (2)'!EB55</f>
        <v>-2</v>
      </c>
      <c r="DI53" s="500">
        <f>'Bioenergetics (2)'!EC55</f>
        <v>-2</v>
      </c>
      <c r="DJ53" s="500">
        <f>'Bioenergetics (2)'!ED55</f>
        <v>-1</v>
      </c>
      <c r="DK53" s="500">
        <f>'Bioenergetics (2)'!EE55</f>
        <v>-1</v>
      </c>
      <c r="DL53" s="500">
        <f>'Bioenergetics (2)'!EF55</f>
        <v>-2</v>
      </c>
      <c r="DM53" s="500">
        <f>'Bioenergetics (2)'!EG55</f>
        <v>0</v>
      </c>
      <c r="DN53" s="500">
        <f>'Bioenergetics (2)'!EH55</f>
        <v>-1</v>
      </c>
      <c r="DO53" s="500">
        <f>'Bioenergetics (2)'!EI55</f>
        <v>0</v>
      </c>
      <c r="DP53" s="500">
        <f>'Bioenergetics (2)'!EJ55</f>
        <v>-1</v>
      </c>
      <c r="DQ53" s="500">
        <f>'Bioenergetics (2)'!EK55</f>
        <v>-1</v>
      </c>
      <c r="DR53" s="500">
        <f>'Bioenergetics (2)'!EL55</f>
        <v>-1</v>
      </c>
      <c r="DS53" s="500">
        <f>'Bioenergetics (2)'!EM55</f>
        <v>0</v>
      </c>
      <c r="DT53" s="500">
        <f>'Bioenergetics (2)'!EQ55</f>
        <v>0</v>
      </c>
      <c r="DU53" s="500">
        <f>'Bioenergetics (2)'!ER55</f>
        <v>0</v>
      </c>
      <c r="DV53" s="500">
        <f>'Bioenergetics (2)'!ES55</f>
        <v>0</v>
      </c>
      <c r="DW53" s="500">
        <f>'Bioenergetics (2)'!ET55</f>
        <v>0</v>
      </c>
      <c r="DX53" s="500">
        <f>'Bioenergetics (2)'!EU55</f>
        <v>0</v>
      </c>
      <c r="DY53" s="500">
        <f>'Bioenergetics (2)'!EV55</f>
        <v>0</v>
      </c>
      <c r="DZ53" s="500">
        <f>'Bioenergetics (2)'!EW55</f>
        <v>0</v>
      </c>
      <c r="EA53" s="500">
        <f>'Bioenergetics (2)'!EX55</f>
        <v>0</v>
      </c>
      <c r="EB53" s="500">
        <f>'Bioenergetics (2)'!EY55</f>
        <v>0</v>
      </c>
      <c r="EC53" s="500">
        <f>'Bioenergetics (2)'!EZ55</f>
        <v>0</v>
      </c>
      <c r="ED53" s="500">
        <f>'Bioenergetics (2)'!FA55</f>
        <v>0</v>
      </c>
      <c r="EE53" s="500">
        <f>'Bioenergetics (2)'!FB55</f>
        <v>0</v>
      </c>
      <c r="EF53" s="500">
        <f>'Bioenergetics (2)'!FC55</f>
        <v>0</v>
      </c>
      <c r="EG53" s="500">
        <f>'Bioenergetics (2)'!FD55</f>
        <v>0</v>
      </c>
      <c r="EH53" s="500">
        <f>'Bioenergetics (2)'!FE55</f>
        <v>0</v>
      </c>
      <c r="EI53" s="500">
        <f>'Bioenergetics (2)'!FF55</f>
        <v>0</v>
      </c>
      <c r="EJ53" s="500">
        <f>'Bioenergetics (2)'!FG55</f>
        <v>0</v>
      </c>
      <c r="EK53" s="500">
        <f>'Bioenergetics (2)'!FH55</f>
        <v>0</v>
      </c>
      <c r="EL53" s="500">
        <f>'Bioenergetics (2)'!FI55</f>
        <v>0</v>
      </c>
      <c r="EM53" s="500">
        <f>'Bioenergetics (2)'!FJ55</f>
        <v>0</v>
      </c>
      <c r="EN53" s="500">
        <f>'Bioenergetics (2)'!FK55</f>
        <v>0</v>
      </c>
      <c r="EO53" s="500">
        <f>'Bioenergetics (2)'!FL55</f>
        <v>0</v>
      </c>
      <c r="EP53" s="500">
        <f>'Bioenergetics (2)'!FM55</f>
        <v>0</v>
      </c>
      <c r="EQ53" s="500">
        <f>'Bioenergetics (2)'!FN55</f>
        <v>0</v>
      </c>
      <c r="ER53" s="500">
        <f>'Bioenergetics (2)'!FO55</f>
        <v>0</v>
      </c>
      <c r="ES53" s="500">
        <f>'Bioenergetics (2)'!FP55</f>
        <v>0</v>
      </c>
      <c r="ET53" s="500">
        <f>'Bioenergetics (2)'!FQ55</f>
        <v>0</v>
      </c>
      <c r="EU53" s="500">
        <f>'Bioenergetics (2)'!FR55</f>
        <v>0</v>
      </c>
      <c r="EV53" s="500">
        <f>'Bioenergetics (2)'!FS55</f>
        <v>0</v>
      </c>
      <c r="EW53" s="500">
        <f>'Bioenergetics (2)'!FT55</f>
        <v>0</v>
      </c>
      <c r="EX53" s="500">
        <f>'Bioenergetics (2)'!FU55</f>
        <v>0</v>
      </c>
      <c r="EY53" s="500">
        <f>'Bioenergetics (2)'!FV55</f>
        <v>0</v>
      </c>
      <c r="EZ53" s="500">
        <f>'Bioenergetics (2)'!FW55</f>
        <v>0</v>
      </c>
      <c r="FA53" s="500">
        <f>'Bioenergetics (2)'!FX55</f>
        <v>0</v>
      </c>
      <c r="FB53" s="500">
        <f>'Bioenergetics (2)'!FY55</f>
        <v>0</v>
      </c>
      <c r="FC53" s="500">
        <f>'Bioenergetics (2)'!FZ55</f>
        <v>0</v>
      </c>
      <c r="FD53" s="500">
        <f>'Bioenergetics (2)'!GA55</f>
        <v>0</v>
      </c>
      <c r="FE53" s="500">
        <f>'Bioenergetics (2)'!GB55</f>
        <v>0</v>
      </c>
      <c r="FF53" s="500">
        <f>'Bioenergetics (2)'!GC55</f>
        <v>0</v>
      </c>
    </row>
    <row r="54" spans="1:162" x14ac:dyDescent="0.35">
      <c r="A54" s="144" t="str">
        <f>'Bioenergetics (2)'!A56</f>
        <v>X</v>
      </c>
      <c r="B54" s="500">
        <f>'Bioenergetics (2)'!V56</f>
        <v>4.918032786885246</v>
      </c>
      <c r="C54" s="500">
        <f ca="1">'Bioenergetics (2)'!W56</f>
        <v>3.899999999999999</v>
      </c>
      <c r="D54" s="500">
        <f>'Bioenergetics (2)'!X56</f>
        <v>-1</v>
      </c>
      <c r="E54" s="500">
        <f ca="1">'Bioenergetics (2)'!Y56</f>
        <v>-1</v>
      </c>
      <c r="F54" s="500">
        <f>'Bioenergetics (2)'!Z56</f>
        <v>0</v>
      </c>
      <c r="G54" s="500">
        <f>'Bioenergetics (2)'!AA56</f>
        <v>0</v>
      </c>
      <c r="H54" s="500">
        <f>'Bioenergetics (2)'!AB56</f>
        <v>0</v>
      </c>
      <c r="I54" s="500">
        <f>'Bioenergetics (2)'!AC56</f>
        <v>0</v>
      </c>
      <c r="J54" s="500">
        <f>'Bioenergetics (2)'!AD56</f>
        <v>0</v>
      </c>
      <c r="K54" s="500">
        <f>'Bioenergetics (2)'!AE56</f>
        <v>0</v>
      </c>
      <c r="L54" s="500">
        <f>'Bioenergetics (2)'!AF56</f>
        <v>0</v>
      </c>
      <c r="M54" s="500">
        <f>'Bioenergetics (2)'!AG56</f>
        <v>0</v>
      </c>
      <c r="N54" s="500">
        <f>'Bioenergetics (2)'!AH56</f>
        <v>0</v>
      </c>
      <c r="O54" s="500">
        <f>'Bioenergetics (2)'!AI56</f>
        <v>0</v>
      </c>
      <c r="P54" s="500">
        <f>'Bioenergetics (2)'!AJ56</f>
        <v>0</v>
      </c>
      <c r="Q54" s="500">
        <f>'Bioenergetics (2)'!AK56</f>
        <v>0</v>
      </c>
      <c r="R54" s="500">
        <f>'Bioenergetics (2)'!AL56</f>
        <v>0</v>
      </c>
      <c r="S54" s="500">
        <f>'Bioenergetics (2)'!AM56</f>
        <v>0</v>
      </c>
      <c r="T54" s="500">
        <f>'Bioenergetics (2)'!AN56</f>
        <v>0</v>
      </c>
      <c r="U54" s="500">
        <f>'Bioenergetics (2)'!AO56</f>
        <v>0</v>
      </c>
      <c r="V54" s="500">
        <f>'Bioenergetics (2)'!AP56</f>
        <v>0</v>
      </c>
      <c r="W54" s="500">
        <f>'Bioenergetics (2)'!AQ56</f>
        <v>0</v>
      </c>
      <c r="X54" s="500">
        <f>'Bioenergetics (2)'!AR56</f>
        <v>0</v>
      </c>
      <c r="Y54" s="500">
        <f>'Bioenergetics (2)'!AS56</f>
        <v>0</v>
      </c>
      <c r="Z54" s="500">
        <f>'Bioenergetics (2)'!AT56</f>
        <v>0</v>
      </c>
      <c r="AA54" s="500">
        <f>'Bioenergetics (2)'!AU56</f>
        <v>0</v>
      </c>
      <c r="AB54" s="500">
        <f>'Bioenergetics (2)'!AV56</f>
        <v>0</v>
      </c>
      <c r="AC54" s="500">
        <f>'Bioenergetics (2)'!AW56</f>
        <v>0</v>
      </c>
      <c r="AD54" s="500">
        <f>'Bioenergetics (2)'!AX56</f>
        <v>0</v>
      </c>
      <c r="AE54" s="500">
        <f>'Bioenergetics (2)'!AY56</f>
        <v>0</v>
      </c>
      <c r="AF54" s="500">
        <f>'Bioenergetics (2)'!AZ56</f>
        <v>0</v>
      </c>
      <c r="AG54" s="500">
        <f>'Bioenergetics (2)'!BA56</f>
        <v>0</v>
      </c>
      <c r="AH54" s="500">
        <f>'Bioenergetics (2)'!BB56</f>
        <v>0</v>
      </c>
      <c r="AI54" s="500">
        <f>'Bioenergetics (2)'!BC56</f>
        <v>0</v>
      </c>
      <c r="AJ54" s="500">
        <f>'Bioenergetics (2)'!BD56</f>
        <v>0</v>
      </c>
      <c r="AK54" s="500">
        <f>'Bioenergetics (2)'!BE56</f>
        <v>0</v>
      </c>
      <c r="AL54" s="500">
        <f>'Bioenergetics (2)'!BF56</f>
        <v>0</v>
      </c>
      <c r="AM54" s="500">
        <f>'Bioenergetics (2)'!BG56</f>
        <v>0</v>
      </c>
      <c r="AN54" s="500">
        <f>'Bioenergetics (2)'!BH56</f>
        <v>0</v>
      </c>
      <c r="AO54" s="500">
        <f>'Bioenergetics (2)'!BI56</f>
        <v>0</v>
      </c>
      <c r="AP54" s="500">
        <f>'Bioenergetics (2)'!BJ56</f>
        <v>0</v>
      </c>
      <c r="AQ54" s="500">
        <f>'Bioenergetics (2)'!BK56</f>
        <v>0</v>
      </c>
      <c r="AR54" s="500">
        <f>'Bioenergetics (2)'!BL56</f>
        <v>0</v>
      </c>
      <c r="AS54" s="500">
        <f>'Bioenergetics (2)'!BM56</f>
        <v>0</v>
      </c>
      <c r="AT54" s="500">
        <f>'Bioenergetics (2)'!BN56</f>
        <v>0</v>
      </c>
      <c r="AU54" s="500">
        <f>'Bioenergetics (2)'!BO56</f>
        <v>0</v>
      </c>
      <c r="AV54" s="500">
        <f>'Bioenergetics (2)'!BP56</f>
        <v>0</v>
      </c>
      <c r="AW54" s="500">
        <f>'Bioenergetics (2)'!BQ56</f>
        <v>0</v>
      </c>
      <c r="AX54" s="500">
        <f>'Bioenergetics (2)'!BR56</f>
        <v>0</v>
      </c>
      <c r="AY54" s="500">
        <f>'Bioenergetics (2)'!BS56</f>
        <v>0</v>
      </c>
      <c r="AZ54" s="500">
        <f>'Bioenergetics (2)'!BT56</f>
        <v>0</v>
      </c>
      <c r="BA54" s="500">
        <f>'Bioenergetics (2)'!BU56</f>
        <v>0</v>
      </c>
      <c r="BB54" s="500">
        <f>'Bioenergetics (2)'!BV56</f>
        <v>0</v>
      </c>
      <c r="BC54" s="500">
        <f>'Bioenergetics (2)'!BW56</f>
        <v>0</v>
      </c>
      <c r="BD54" s="500">
        <f>'Bioenergetics (2)'!BX56</f>
        <v>0</v>
      </c>
      <c r="BE54" s="500">
        <f>'Bioenergetics (2)'!BY56</f>
        <v>0</v>
      </c>
      <c r="BF54" s="500">
        <f>'Bioenergetics (2)'!BZ56</f>
        <v>0</v>
      </c>
      <c r="BG54" s="500">
        <f>'Bioenergetics (2)'!CA56</f>
        <v>0</v>
      </c>
      <c r="BH54" s="500">
        <f>'Bioenergetics (2)'!CB56</f>
        <v>0</v>
      </c>
      <c r="BI54" s="500">
        <f>'Bioenergetics (2)'!CC56</f>
        <v>0</v>
      </c>
      <c r="BJ54" s="500">
        <f>'Bioenergetics (2)'!CD56</f>
        <v>0</v>
      </c>
      <c r="BK54" s="500">
        <f>'Bioenergetics (2)'!CE56</f>
        <v>0</v>
      </c>
      <c r="BL54" s="500">
        <f>'Bioenergetics (2)'!CF56</f>
        <v>0</v>
      </c>
      <c r="BM54" s="500">
        <f>'Bioenergetics (2)'!CG56</f>
        <v>0</v>
      </c>
      <c r="BN54" s="500">
        <f>'Bioenergetics (2)'!CH56</f>
        <v>0</v>
      </c>
      <c r="BO54" s="500">
        <f>'Bioenergetics (2)'!CI56</f>
        <v>0</v>
      </c>
      <c r="BP54" s="500">
        <f>'Bioenergetics (2)'!CJ56</f>
        <v>0</v>
      </c>
      <c r="BQ54" s="500">
        <f>'Bioenergetics (2)'!CK56</f>
        <v>0</v>
      </c>
      <c r="BR54" s="500">
        <f>'Bioenergetics (2)'!CL56</f>
        <v>0</v>
      </c>
      <c r="BS54" s="500">
        <f>'Bioenergetics (2)'!CM56</f>
        <v>0</v>
      </c>
      <c r="BT54" s="500">
        <f>'Bioenergetics (2)'!CN56</f>
        <v>0</v>
      </c>
      <c r="BU54" s="500">
        <f>'Bioenergetics (2)'!CO56</f>
        <v>0</v>
      </c>
      <c r="BV54" s="500">
        <f>'Bioenergetics (2)'!CP56</f>
        <v>0</v>
      </c>
      <c r="BW54" s="500">
        <f>'Bioenergetics (2)'!CQ56</f>
        <v>0</v>
      </c>
      <c r="BX54" s="500">
        <f>'Bioenergetics (2)'!CR56</f>
        <v>0</v>
      </c>
      <c r="BY54" s="500">
        <f>'Bioenergetics (2)'!CS56</f>
        <v>0</v>
      </c>
      <c r="BZ54" s="500">
        <f>'Bioenergetics (2)'!CT56</f>
        <v>0</v>
      </c>
      <c r="CA54" s="500">
        <f>'Bioenergetics (2)'!CU56</f>
        <v>0</v>
      </c>
      <c r="CB54" s="500">
        <f>'Bioenergetics (2)'!CV56</f>
        <v>0</v>
      </c>
      <c r="CC54" s="500">
        <f>'Bioenergetics (2)'!CW56</f>
        <v>0</v>
      </c>
      <c r="CD54" s="500">
        <f>'Bioenergetics (2)'!CX56</f>
        <v>0</v>
      </c>
      <c r="CE54" s="500">
        <f>'Bioenergetics (2)'!CY56</f>
        <v>0</v>
      </c>
      <c r="CF54" s="500">
        <f>'Bioenergetics (2)'!CZ56</f>
        <v>0</v>
      </c>
      <c r="CG54" s="500">
        <f>'Bioenergetics (2)'!DA56</f>
        <v>0</v>
      </c>
      <c r="CH54" s="500">
        <f>'Bioenergetics (2)'!DB56</f>
        <v>0</v>
      </c>
      <c r="CI54" s="500">
        <f>'Bioenergetics (2)'!DC56</f>
        <v>0</v>
      </c>
      <c r="CJ54" s="500">
        <f>'Bioenergetics (2)'!DD56</f>
        <v>0</v>
      </c>
      <c r="CK54" s="500">
        <f>'Bioenergetics (2)'!DE56</f>
        <v>0</v>
      </c>
      <c r="CL54" s="500">
        <f>'Bioenergetics (2)'!DF56</f>
        <v>0</v>
      </c>
      <c r="CM54" s="500">
        <f>'Bioenergetics (2)'!DG56</f>
        <v>0</v>
      </c>
      <c r="CN54" s="500">
        <f>'Bioenergetics (2)'!DH56</f>
        <v>0</v>
      </c>
      <c r="CO54" s="500">
        <f>'Bioenergetics (2)'!DI56</f>
        <v>0</v>
      </c>
      <c r="CP54" s="500">
        <f>'Bioenergetics (2)'!DJ56</f>
        <v>0</v>
      </c>
      <c r="CQ54" s="500">
        <f>'Bioenergetics (2)'!DK56</f>
        <v>0</v>
      </c>
      <c r="CR54" s="500">
        <f>'Bioenergetics (2)'!DL56</f>
        <v>0</v>
      </c>
      <c r="CS54" s="500">
        <f>'Bioenergetics (2)'!DM56</f>
        <v>0</v>
      </c>
      <c r="CT54" s="500">
        <f>'Bioenergetics (2)'!DN56</f>
        <v>0</v>
      </c>
      <c r="CU54" s="500">
        <f>'Bioenergetics (2)'!DO56</f>
        <v>0</v>
      </c>
      <c r="CV54" s="500">
        <f>'Bioenergetics (2)'!DP56</f>
        <v>0</v>
      </c>
      <c r="CW54" s="500">
        <f>'Bioenergetics (2)'!DQ56</f>
        <v>0</v>
      </c>
      <c r="CX54" s="500">
        <f>'Bioenergetics (2)'!DR56</f>
        <v>0</v>
      </c>
      <c r="CY54" s="500">
        <f>'Bioenergetics (2)'!DS56</f>
        <v>0</v>
      </c>
      <c r="CZ54" s="500">
        <f>'Bioenergetics (2)'!DT56</f>
        <v>0</v>
      </c>
      <c r="DA54" s="500">
        <f>'Bioenergetics (2)'!DU56</f>
        <v>0</v>
      </c>
      <c r="DB54" s="500">
        <f>'Bioenergetics (2)'!DV56</f>
        <v>0</v>
      </c>
      <c r="DC54" s="500">
        <f>'Bioenergetics (2)'!DW56</f>
        <v>0</v>
      </c>
      <c r="DD54" s="500">
        <f>'Bioenergetics (2)'!DX56</f>
        <v>0</v>
      </c>
      <c r="DE54" s="500">
        <f>'Bioenergetics (2)'!DY56</f>
        <v>0</v>
      </c>
      <c r="DF54" s="500">
        <f>'Bioenergetics (2)'!DZ56</f>
        <v>0</v>
      </c>
      <c r="DG54" s="500">
        <f>'Bioenergetics (2)'!EA56</f>
        <v>0</v>
      </c>
      <c r="DH54" s="500">
        <f>'Bioenergetics (2)'!EB56</f>
        <v>0</v>
      </c>
      <c r="DI54" s="500">
        <f>'Bioenergetics (2)'!EC56</f>
        <v>0</v>
      </c>
      <c r="DJ54" s="500">
        <f>'Bioenergetics (2)'!ED56</f>
        <v>0</v>
      </c>
      <c r="DK54" s="500">
        <f>'Bioenergetics (2)'!EE56</f>
        <v>0</v>
      </c>
      <c r="DL54" s="500">
        <f>'Bioenergetics (2)'!EF56</f>
        <v>0</v>
      </c>
      <c r="DM54" s="500">
        <f>'Bioenergetics (2)'!EG56</f>
        <v>0</v>
      </c>
      <c r="DN54" s="500">
        <f>'Bioenergetics (2)'!EH56</f>
        <v>0</v>
      </c>
      <c r="DO54" s="500">
        <f>'Bioenergetics (2)'!EI56</f>
        <v>0</v>
      </c>
      <c r="DP54" s="500">
        <f>'Bioenergetics (2)'!EJ56</f>
        <v>0</v>
      </c>
      <c r="DQ54" s="500">
        <f>'Bioenergetics (2)'!EK56</f>
        <v>0</v>
      </c>
      <c r="DR54" s="500">
        <f>'Bioenergetics (2)'!EL56</f>
        <v>0</v>
      </c>
      <c r="DS54" s="500">
        <f>'Bioenergetics (2)'!EM56</f>
        <v>0</v>
      </c>
      <c r="DT54" s="500">
        <f>'Bioenergetics (2)'!EQ56</f>
        <v>0</v>
      </c>
      <c r="DU54" s="500">
        <f>'Bioenergetics (2)'!ER56</f>
        <v>0</v>
      </c>
      <c r="DV54" s="500">
        <f>'Bioenergetics (2)'!ES56</f>
        <v>0</v>
      </c>
      <c r="DW54" s="500">
        <f>'Bioenergetics (2)'!ET56</f>
        <v>0</v>
      </c>
      <c r="DX54" s="500">
        <f>'Bioenergetics (2)'!EU56</f>
        <v>0</v>
      </c>
      <c r="DY54" s="500">
        <f>'Bioenergetics (2)'!EV56</f>
        <v>0</v>
      </c>
      <c r="DZ54" s="500">
        <f>'Bioenergetics (2)'!EW56</f>
        <v>0</v>
      </c>
      <c r="EA54" s="500">
        <f>'Bioenergetics (2)'!EX56</f>
        <v>0</v>
      </c>
      <c r="EB54" s="500">
        <f>'Bioenergetics (2)'!EY56</f>
        <v>0</v>
      </c>
      <c r="EC54" s="500">
        <f>'Bioenergetics (2)'!EZ56</f>
        <v>0</v>
      </c>
      <c r="ED54" s="500">
        <f>'Bioenergetics (2)'!FA56</f>
        <v>0</v>
      </c>
      <c r="EE54" s="500">
        <f>'Bioenergetics (2)'!FB56</f>
        <v>0</v>
      </c>
      <c r="EF54" s="500">
        <f>'Bioenergetics (2)'!FC56</f>
        <v>0</v>
      </c>
      <c r="EG54" s="500">
        <f>'Bioenergetics (2)'!FD56</f>
        <v>0</v>
      </c>
      <c r="EH54" s="500">
        <f>'Bioenergetics (2)'!FE56</f>
        <v>0</v>
      </c>
      <c r="EI54" s="500">
        <f>'Bioenergetics (2)'!FF56</f>
        <v>0</v>
      </c>
      <c r="EJ54" s="500">
        <f>'Bioenergetics (2)'!FG56</f>
        <v>0</v>
      </c>
      <c r="EK54" s="500">
        <f>'Bioenergetics (2)'!FH56</f>
        <v>0</v>
      </c>
      <c r="EL54" s="500">
        <f>'Bioenergetics (2)'!FI56</f>
        <v>0</v>
      </c>
      <c r="EM54" s="500">
        <f>'Bioenergetics (2)'!FJ56</f>
        <v>0</v>
      </c>
      <c r="EN54" s="500">
        <f>'Bioenergetics (2)'!FK56</f>
        <v>0</v>
      </c>
      <c r="EO54" s="500">
        <f>'Bioenergetics (2)'!FL56</f>
        <v>0</v>
      </c>
      <c r="EP54" s="500">
        <f>'Bioenergetics (2)'!FM56</f>
        <v>0</v>
      </c>
      <c r="EQ54" s="500">
        <f>'Bioenergetics (2)'!FN56</f>
        <v>0</v>
      </c>
      <c r="ER54" s="500">
        <f>'Bioenergetics (2)'!FO56</f>
        <v>0</v>
      </c>
      <c r="ES54" s="500">
        <f>'Bioenergetics (2)'!FP56</f>
        <v>0</v>
      </c>
      <c r="ET54" s="500">
        <f>'Bioenergetics (2)'!FQ56</f>
        <v>0</v>
      </c>
      <c r="EU54" s="500">
        <f>'Bioenergetics (2)'!FR56</f>
        <v>0</v>
      </c>
      <c r="EV54" s="500">
        <f>'Bioenergetics (2)'!FS56</f>
        <v>0</v>
      </c>
      <c r="EW54" s="500">
        <f>'Bioenergetics (2)'!FT56</f>
        <v>0</v>
      </c>
      <c r="EX54" s="500">
        <f>'Bioenergetics (2)'!FU56</f>
        <v>0</v>
      </c>
      <c r="EY54" s="500">
        <f>'Bioenergetics (2)'!FV56</f>
        <v>0</v>
      </c>
      <c r="EZ54" s="500">
        <f>'Bioenergetics (2)'!FW56</f>
        <v>0</v>
      </c>
      <c r="FA54" s="500">
        <f>'Bioenergetics (2)'!FX56</f>
        <v>0</v>
      </c>
      <c r="FB54" s="500">
        <f>'Bioenergetics (2)'!FY56</f>
        <v>0</v>
      </c>
      <c r="FC54" s="500">
        <f>'Bioenergetics (2)'!FZ56</f>
        <v>0</v>
      </c>
      <c r="FD54" s="500">
        <f>'Bioenergetics (2)'!GA56</f>
        <v>0</v>
      </c>
      <c r="FE54" s="500">
        <f>'Bioenergetics (2)'!GB56</f>
        <v>0</v>
      </c>
      <c r="FF54" s="500">
        <f>'Bioenergetics (2)'!GC56</f>
        <v>0</v>
      </c>
    </row>
    <row r="55" spans="1:162" x14ac:dyDescent="0.35">
      <c r="A55" s="144" t="str">
        <f>'Bioenergetics (2)'!A57</f>
        <v>Ce_Glu</v>
      </c>
      <c r="B55" s="500">
        <f>'Bioenergetics (2)'!V57</f>
        <v>0</v>
      </c>
      <c r="C55" s="500">
        <f>'Bioenergetics (2)'!W57</f>
        <v>0</v>
      </c>
      <c r="D55" s="500">
        <f>'Bioenergetics (2)'!X57</f>
        <v>0.20333333333333334</v>
      </c>
      <c r="E55" s="500">
        <f>'Bioenergetics (2)'!Y57</f>
        <v>0</v>
      </c>
      <c r="F55" s="500">
        <f>'Bioenergetics (2)'!Z57</f>
        <v>0</v>
      </c>
      <c r="G55" s="500">
        <f>'Bioenergetics (2)'!AA57</f>
        <v>0</v>
      </c>
      <c r="H55" s="500">
        <f>'Bioenergetics (2)'!AB57</f>
        <v>0</v>
      </c>
      <c r="I55" s="500">
        <f>'Bioenergetics (2)'!AC57</f>
        <v>0</v>
      </c>
      <c r="J55" s="500">
        <f>'Bioenergetics (2)'!AD57</f>
        <v>0</v>
      </c>
      <c r="K55" s="500">
        <f>'Bioenergetics (2)'!AE57</f>
        <v>0</v>
      </c>
      <c r="L55" s="500">
        <f>'Bioenergetics (2)'!AF57</f>
        <v>0</v>
      </c>
      <c r="M55" s="500">
        <f>'Bioenergetics (2)'!AG57</f>
        <v>0</v>
      </c>
      <c r="N55" s="500">
        <f>'Bioenergetics (2)'!AH57</f>
        <v>0</v>
      </c>
      <c r="O55" s="500">
        <f>'Bioenergetics (2)'!AI57</f>
        <v>0</v>
      </c>
      <c r="P55" s="500">
        <f>'Bioenergetics (2)'!AJ57</f>
        <v>0</v>
      </c>
      <c r="Q55" s="500">
        <f>'Bioenergetics (2)'!AK57</f>
        <v>0</v>
      </c>
      <c r="R55" s="500">
        <f>'Bioenergetics (2)'!AL57</f>
        <v>0</v>
      </c>
      <c r="S55" s="500">
        <f>'Bioenergetics (2)'!AM57</f>
        <v>0</v>
      </c>
      <c r="T55" s="500">
        <f>'Bioenergetics (2)'!AN57</f>
        <v>0</v>
      </c>
      <c r="U55" s="500">
        <f>'Bioenergetics (2)'!AO57</f>
        <v>0</v>
      </c>
      <c r="V55" s="500">
        <f>'Bioenergetics (2)'!AP57</f>
        <v>0</v>
      </c>
      <c r="W55" s="500">
        <f>'Bioenergetics (2)'!AQ57</f>
        <v>0</v>
      </c>
      <c r="X55" s="500">
        <f>'Bioenergetics (2)'!AR57</f>
        <v>0</v>
      </c>
      <c r="Y55" s="500">
        <f>'Bioenergetics (2)'!AS57</f>
        <v>0</v>
      </c>
      <c r="Z55" s="500">
        <f>'Bioenergetics (2)'!AT57</f>
        <v>0</v>
      </c>
      <c r="AA55" s="500">
        <f>'Bioenergetics (2)'!AU57</f>
        <v>0</v>
      </c>
      <c r="AB55" s="500">
        <f>'Bioenergetics (2)'!AV57</f>
        <v>0</v>
      </c>
      <c r="AC55" s="500">
        <f>'Bioenergetics (2)'!AW57</f>
        <v>0</v>
      </c>
      <c r="AD55" s="500">
        <f>'Bioenergetics (2)'!AX57</f>
        <v>0</v>
      </c>
      <c r="AE55" s="500">
        <f>'Bioenergetics (2)'!AY57</f>
        <v>0</v>
      </c>
      <c r="AF55" s="500">
        <f>'Bioenergetics (2)'!AZ57</f>
        <v>0</v>
      </c>
      <c r="AG55" s="500">
        <f>'Bioenergetics (2)'!BA57</f>
        <v>0</v>
      </c>
      <c r="AH55" s="500">
        <f>'Bioenergetics (2)'!BB57</f>
        <v>0</v>
      </c>
      <c r="AI55" s="500">
        <f>'Bioenergetics (2)'!BC57</f>
        <v>0</v>
      </c>
      <c r="AJ55" s="500">
        <f>'Bioenergetics (2)'!BD57</f>
        <v>0</v>
      </c>
      <c r="AK55" s="500">
        <f>'Bioenergetics (2)'!BE57</f>
        <v>0</v>
      </c>
      <c r="AL55" s="500">
        <f>'Bioenergetics (2)'!BF57</f>
        <v>0</v>
      </c>
      <c r="AM55" s="500">
        <f>'Bioenergetics (2)'!BG57</f>
        <v>0</v>
      </c>
      <c r="AN55" s="500">
        <f>'Bioenergetics (2)'!BH57</f>
        <v>0</v>
      </c>
      <c r="AO55" s="500">
        <f>'Bioenergetics (2)'!BI57</f>
        <v>0</v>
      </c>
      <c r="AP55" s="500">
        <f>'Bioenergetics (2)'!BJ57</f>
        <v>0</v>
      </c>
      <c r="AQ55" s="500">
        <f>'Bioenergetics (2)'!BK57</f>
        <v>0</v>
      </c>
      <c r="AR55" s="500">
        <f>'Bioenergetics (2)'!BL57</f>
        <v>0</v>
      </c>
      <c r="AS55" s="500">
        <f>'Bioenergetics (2)'!BM57</f>
        <v>0</v>
      </c>
      <c r="AT55" s="500">
        <f>'Bioenergetics (2)'!BN57</f>
        <v>0</v>
      </c>
      <c r="AU55" s="500">
        <f>'Bioenergetics (2)'!BO57</f>
        <v>0</v>
      </c>
      <c r="AV55" s="500">
        <f>'Bioenergetics (2)'!BP57</f>
        <v>0</v>
      </c>
      <c r="AW55" s="500">
        <f>'Bioenergetics (2)'!BQ57</f>
        <v>0</v>
      </c>
      <c r="AX55" s="500">
        <f>'Bioenergetics (2)'!BR57</f>
        <v>0</v>
      </c>
      <c r="AY55" s="500">
        <f>'Bioenergetics (2)'!BS57</f>
        <v>0</v>
      </c>
      <c r="AZ55" s="500">
        <f>'Bioenergetics (2)'!BT57</f>
        <v>0</v>
      </c>
      <c r="BA55" s="500">
        <f>'Bioenergetics (2)'!BU57</f>
        <v>0</v>
      </c>
      <c r="BB55" s="500">
        <f>'Bioenergetics (2)'!BV57</f>
        <v>0</v>
      </c>
      <c r="BC55" s="500">
        <f>'Bioenergetics (2)'!BW57</f>
        <v>0</v>
      </c>
      <c r="BD55" s="500">
        <f>'Bioenergetics (2)'!BX57</f>
        <v>0</v>
      </c>
      <c r="BE55" s="500">
        <f>'Bioenergetics (2)'!BY57</f>
        <v>0</v>
      </c>
      <c r="BF55" s="500">
        <f>'Bioenergetics (2)'!BZ57</f>
        <v>0</v>
      </c>
      <c r="BG55" s="500">
        <f>'Bioenergetics (2)'!CA57</f>
        <v>0</v>
      </c>
      <c r="BH55" s="500">
        <f>'Bioenergetics (2)'!CB57</f>
        <v>0</v>
      </c>
      <c r="BI55" s="500">
        <f>'Bioenergetics (2)'!CC57</f>
        <v>0</v>
      </c>
      <c r="BJ55" s="500">
        <f>'Bioenergetics (2)'!CD57</f>
        <v>0</v>
      </c>
      <c r="BK55" s="500">
        <f>'Bioenergetics (2)'!CE57</f>
        <v>0</v>
      </c>
      <c r="BL55" s="500">
        <f>'Bioenergetics (2)'!CF57</f>
        <v>0</v>
      </c>
      <c r="BM55" s="500">
        <f>'Bioenergetics (2)'!CG57</f>
        <v>0</v>
      </c>
      <c r="BN55" s="500">
        <f>'Bioenergetics (2)'!CH57</f>
        <v>0</v>
      </c>
      <c r="BO55" s="500">
        <f>'Bioenergetics (2)'!CI57</f>
        <v>0</v>
      </c>
      <c r="BP55" s="500">
        <f>'Bioenergetics (2)'!CJ57</f>
        <v>0</v>
      </c>
      <c r="BQ55" s="500">
        <f>'Bioenergetics (2)'!CK57</f>
        <v>0</v>
      </c>
      <c r="BR55" s="500">
        <f>'Bioenergetics (2)'!CL57</f>
        <v>0</v>
      </c>
      <c r="BS55" s="500">
        <f>'Bioenergetics (2)'!CM57</f>
        <v>0</v>
      </c>
      <c r="BT55" s="500">
        <f>'Bioenergetics (2)'!CN57</f>
        <v>0</v>
      </c>
      <c r="BU55" s="500">
        <f>'Bioenergetics (2)'!CO57</f>
        <v>0</v>
      </c>
      <c r="BV55" s="500">
        <f>'Bioenergetics (2)'!CP57</f>
        <v>0</v>
      </c>
      <c r="BW55" s="500">
        <f>'Bioenergetics (2)'!CQ57</f>
        <v>0</v>
      </c>
      <c r="BX55" s="500">
        <f>'Bioenergetics (2)'!CR57</f>
        <v>0</v>
      </c>
      <c r="BY55" s="500">
        <f>'Bioenergetics (2)'!CS57</f>
        <v>0</v>
      </c>
      <c r="BZ55" s="500">
        <f>'Bioenergetics (2)'!CT57</f>
        <v>0</v>
      </c>
      <c r="CA55" s="500">
        <f>'Bioenergetics (2)'!CU57</f>
        <v>0</v>
      </c>
      <c r="CB55" s="500">
        <f>'Bioenergetics (2)'!CV57</f>
        <v>0</v>
      </c>
      <c r="CC55" s="500">
        <f>'Bioenergetics (2)'!CW57</f>
        <v>0</v>
      </c>
      <c r="CD55" s="500">
        <f>'Bioenergetics (2)'!CX57</f>
        <v>0</v>
      </c>
      <c r="CE55" s="500">
        <f>'Bioenergetics (2)'!CY57</f>
        <v>0</v>
      </c>
      <c r="CF55" s="500">
        <f>'Bioenergetics (2)'!CZ57</f>
        <v>0</v>
      </c>
      <c r="CG55" s="500">
        <f>'Bioenergetics (2)'!DA57</f>
        <v>0</v>
      </c>
      <c r="CH55" s="500">
        <f>'Bioenergetics (2)'!DB57</f>
        <v>0</v>
      </c>
      <c r="CI55" s="500">
        <f>'Bioenergetics (2)'!DC57</f>
        <v>0</v>
      </c>
      <c r="CJ55" s="500">
        <f>'Bioenergetics (2)'!DD57</f>
        <v>0</v>
      </c>
      <c r="CK55" s="500">
        <f>'Bioenergetics (2)'!DE57</f>
        <v>0</v>
      </c>
      <c r="CL55" s="500">
        <f>'Bioenergetics (2)'!DF57</f>
        <v>0</v>
      </c>
      <c r="CM55" s="500">
        <f>'Bioenergetics (2)'!DG57</f>
        <v>0</v>
      </c>
      <c r="CN55" s="500">
        <f>'Bioenergetics (2)'!DH57</f>
        <v>0</v>
      </c>
      <c r="CO55" s="500">
        <f>'Bioenergetics (2)'!DI57</f>
        <v>0</v>
      </c>
      <c r="CP55" s="500">
        <f>'Bioenergetics (2)'!DJ57</f>
        <v>0</v>
      </c>
      <c r="CQ55" s="500">
        <f>'Bioenergetics (2)'!DK57</f>
        <v>0</v>
      </c>
      <c r="CR55" s="500">
        <f>'Bioenergetics (2)'!DL57</f>
        <v>0</v>
      </c>
      <c r="CS55" s="500">
        <f>'Bioenergetics (2)'!DM57</f>
        <v>0</v>
      </c>
      <c r="CT55" s="500">
        <f>'Bioenergetics (2)'!DN57</f>
        <v>0</v>
      </c>
      <c r="CU55" s="500">
        <f>'Bioenergetics (2)'!DO57</f>
        <v>0</v>
      </c>
      <c r="CV55" s="500">
        <f>'Bioenergetics (2)'!DP57</f>
        <v>0</v>
      </c>
      <c r="CW55" s="500">
        <f>'Bioenergetics (2)'!DQ57</f>
        <v>0</v>
      </c>
      <c r="CX55" s="500">
        <f>'Bioenergetics (2)'!DR57</f>
        <v>0</v>
      </c>
      <c r="CY55" s="500">
        <f>'Bioenergetics (2)'!DS57</f>
        <v>0</v>
      </c>
      <c r="CZ55" s="500">
        <f>'Bioenergetics (2)'!DT57</f>
        <v>0</v>
      </c>
      <c r="DA55" s="500">
        <f>'Bioenergetics (2)'!DU57</f>
        <v>0</v>
      </c>
      <c r="DB55" s="500">
        <f>'Bioenergetics (2)'!DV57</f>
        <v>0</v>
      </c>
      <c r="DC55" s="500">
        <f>'Bioenergetics (2)'!DW57</f>
        <v>0</v>
      </c>
      <c r="DD55" s="500">
        <f>'Bioenergetics (2)'!DX57</f>
        <v>0</v>
      </c>
      <c r="DE55" s="500">
        <f>'Bioenergetics (2)'!DY57</f>
        <v>0</v>
      </c>
      <c r="DF55" s="500">
        <f>'Bioenergetics (2)'!DZ57</f>
        <v>0</v>
      </c>
      <c r="DG55" s="500">
        <f>'Bioenergetics (2)'!EA57</f>
        <v>0</v>
      </c>
      <c r="DH55" s="500">
        <f>'Bioenergetics (2)'!EB57</f>
        <v>0</v>
      </c>
      <c r="DI55" s="500">
        <f>'Bioenergetics (2)'!EC57</f>
        <v>0</v>
      </c>
      <c r="DJ55" s="500">
        <f>'Bioenergetics (2)'!ED57</f>
        <v>0</v>
      </c>
      <c r="DK55" s="500">
        <f>'Bioenergetics (2)'!EE57</f>
        <v>0</v>
      </c>
      <c r="DL55" s="500">
        <f>'Bioenergetics (2)'!EF57</f>
        <v>0</v>
      </c>
      <c r="DM55" s="500">
        <f>'Bioenergetics (2)'!EG57</f>
        <v>0</v>
      </c>
      <c r="DN55" s="500">
        <f>'Bioenergetics (2)'!EH57</f>
        <v>0</v>
      </c>
      <c r="DO55" s="500">
        <f>'Bioenergetics (2)'!EI57</f>
        <v>0</v>
      </c>
      <c r="DP55" s="500">
        <f>'Bioenergetics (2)'!EJ57</f>
        <v>0</v>
      </c>
      <c r="DQ55" s="500">
        <f>'Bioenergetics (2)'!EK57</f>
        <v>0</v>
      </c>
      <c r="DR55" s="500">
        <f>'Bioenergetics (2)'!EL57</f>
        <v>0</v>
      </c>
      <c r="DS55" s="500">
        <f>'Bioenergetics (2)'!EM57</f>
        <v>0</v>
      </c>
      <c r="DT55" s="500">
        <f>'Bioenergetics (2)'!EQ57</f>
        <v>1</v>
      </c>
      <c r="DU55" s="500">
        <f>'Bioenergetics (2)'!ER57</f>
        <v>0</v>
      </c>
      <c r="DV55" s="500">
        <f>'Bioenergetics (2)'!ES57</f>
        <v>0</v>
      </c>
      <c r="DW55" s="500">
        <f>'Bioenergetics (2)'!ET57</f>
        <v>0</v>
      </c>
      <c r="DX55" s="500">
        <f>'Bioenergetics (2)'!EU57</f>
        <v>0</v>
      </c>
      <c r="DY55" s="500">
        <f>'Bioenergetics (2)'!EV57</f>
        <v>0</v>
      </c>
      <c r="DZ55" s="500">
        <f>'Bioenergetics (2)'!EW57</f>
        <v>0</v>
      </c>
      <c r="EA55" s="500">
        <f>'Bioenergetics (2)'!EX57</f>
        <v>0</v>
      </c>
      <c r="EB55" s="500">
        <f>'Bioenergetics (2)'!EY57</f>
        <v>0</v>
      </c>
      <c r="EC55" s="500">
        <f>'Bioenergetics (2)'!EZ57</f>
        <v>0</v>
      </c>
      <c r="ED55" s="500">
        <f>'Bioenergetics (2)'!FA57</f>
        <v>0</v>
      </c>
      <c r="EE55" s="500">
        <f>'Bioenergetics (2)'!FB57</f>
        <v>0</v>
      </c>
      <c r="EF55" s="500">
        <f>'Bioenergetics (2)'!FC57</f>
        <v>0</v>
      </c>
      <c r="EG55" s="500">
        <f>'Bioenergetics (2)'!FD57</f>
        <v>0</v>
      </c>
      <c r="EH55" s="500">
        <f>'Bioenergetics (2)'!FE57</f>
        <v>0</v>
      </c>
      <c r="EI55" s="500">
        <f>'Bioenergetics (2)'!FF57</f>
        <v>0</v>
      </c>
      <c r="EJ55" s="500">
        <f>'Bioenergetics (2)'!FG57</f>
        <v>0</v>
      </c>
      <c r="EK55" s="500">
        <f>'Bioenergetics (2)'!FH57</f>
        <v>0</v>
      </c>
      <c r="EL55" s="500">
        <f>'Bioenergetics (2)'!FI57</f>
        <v>0</v>
      </c>
      <c r="EM55" s="500">
        <f>'Bioenergetics (2)'!FJ57</f>
        <v>0</v>
      </c>
      <c r="EN55" s="500">
        <f>'Bioenergetics (2)'!FK57</f>
        <v>0</v>
      </c>
      <c r="EO55" s="500">
        <f>'Bioenergetics (2)'!FL57</f>
        <v>0</v>
      </c>
      <c r="EP55" s="500">
        <f>'Bioenergetics (2)'!FM57</f>
        <v>0</v>
      </c>
      <c r="EQ55" s="500">
        <f>'Bioenergetics (2)'!FN57</f>
        <v>0</v>
      </c>
      <c r="ER55" s="500">
        <f>'Bioenergetics (2)'!FO57</f>
        <v>0</v>
      </c>
      <c r="ES55" s="500">
        <f>'Bioenergetics (2)'!FP57</f>
        <v>0</v>
      </c>
      <c r="ET55" s="500">
        <f>'Bioenergetics (2)'!FQ57</f>
        <v>0</v>
      </c>
      <c r="EU55" s="500">
        <f>'Bioenergetics (2)'!FR57</f>
        <v>0</v>
      </c>
      <c r="EV55" s="500">
        <f>'Bioenergetics (2)'!FS57</f>
        <v>0</v>
      </c>
      <c r="EW55" s="500">
        <f>'Bioenergetics (2)'!FT57</f>
        <v>0</v>
      </c>
      <c r="EX55" s="500">
        <f>'Bioenergetics (2)'!FU57</f>
        <v>0</v>
      </c>
      <c r="EY55" s="500">
        <f>'Bioenergetics (2)'!FV57</f>
        <v>0</v>
      </c>
      <c r="EZ55" s="500">
        <f>'Bioenergetics (2)'!FW57</f>
        <v>0</v>
      </c>
      <c r="FA55" s="500">
        <f>'Bioenergetics (2)'!FX57</f>
        <v>0</v>
      </c>
      <c r="FB55" s="500">
        <f>'Bioenergetics (2)'!FY57</f>
        <v>0</v>
      </c>
      <c r="FC55" s="500">
        <f>'Bioenergetics (2)'!FZ57</f>
        <v>0</v>
      </c>
      <c r="FD55" s="500">
        <f>'Bioenergetics (2)'!GA57</f>
        <v>0</v>
      </c>
      <c r="FE55" s="500">
        <f>'Bioenergetics (2)'!GB57</f>
        <v>0</v>
      </c>
      <c r="FF55" s="500">
        <f>'Bioenergetics (2)'!GC57</f>
        <v>0</v>
      </c>
    </row>
    <row r="56" spans="1:162" x14ac:dyDescent="0.35">
      <c r="A56" s="144" t="str">
        <f>'Bioenergetics (2)'!A58</f>
        <v>Ce_Pyr</v>
      </c>
      <c r="B56" s="500">
        <f>'Bioenergetics (2)'!V58</f>
        <v>0</v>
      </c>
      <c r="C56" s="500">
        <f>'Bioenergetics (2)'!W58</f>
        <v>0</v>
      </c>
      <c r="D56" s="500">
        <f>'Bioenergetics (2)'!X58</f>
        <v>0</v>
      </c>
      <c r="E56" s="500">
        <f>'Bioenergetics (2)'!Y58</f>
        <v>0</v>
      </c>
      <c r="F56" s="500">
        <f>'Bioenergetics (2)'!Z58</f>
        <v>0</v>
      </c>
      <c r="G56" s="500">
        <f>'Bioenergetics (2)'!AA58</f>
        <v>0</v>
      </c>
      <c r="H56" s="500">
        <f>'Bioenergetics (2)'!AB58</f>
        <v>0</v>
      </c>
      <c r="I56" s="500">
        <f>'Bioenergetics (2)'!AC58</f>
        <v>0</v>
      </c>
      <c r="J56" s="500">
        <f>'Bioenergetics (2)'!AD58</f>
        <v>0</v>
      </c>
      <c r="K56" s="500">
        <f>'Bioenergetics (2)'!AE58</f>
        <v>0</v>
      </c>
      <c r="L56" s="500">
        <f>'Bioenergetics (2)'!AF58</f>
        <v>0</v>
      </c>
      <c r="M56" s="500">
        <f>'Bioenergetics (2)'!AG58</f>
        <v>0</v>
      </c>
      <c r="N56" s="500">
        <f>'Bioenergetics (2)'!AH58</f>
        <v>0</v>
      </c>
      <c r="O56" s="500">
        <f>'Bioenergetics (2)'!AI58</f>
        <v>0</v>
      </c>
      <c r="P56" s="500">
        <f>'Bioenergetics (2)'!AJ58</f>
        <v>0</v>
      </c>
      <c r="Q56" s="500">
        <f>'Bioenergetics (2)'!AK58</f>
        <v>0</v>
      </c>
      <c r="R56" s="500">
        <f>'Bioenergetics (2)'!AL58</f>
        <v>0</v>
      </c>
      <c r="S56" s="500">
        <f>'Bioenergetics (2)'!AM58</f>
        <v>0</v>
      </c>
      <c r="T56" s="500">
        <f>'Bioenergetics (2)'!AN58</f>
        <v>0</v>
      </c>
      <c r="U56" s="500">
        <f>'Bioenergetics (2)'!AO58</f>
        <v>0</v>
      </c>
      <c r="V56" s="500">
        <f>'Bioenergetics (2)'!AP58</f>
        <v>0</v>
      </c>
      <c r="W56" s="500">
        <f>'Bioenergetics (2)'!AQ58</f>
        <v>0</v>
      </c>
      <c r="X56" s="500">
        <f>'Bioenergetics (2)'!AR58</f>
        <v>0</v>
      </c>
      <c r="Y56" s="500">
        <f>'Bioenergetics (2)'!AS58</f>
        <v>0</v>
      </c>
      <c r="Z56" s="500">
        <f>'Bioenergetics (2)'!AT58</f>
        <v>0</v>
      </c>
      <c r="AA56" s="500">
        <f>'Bioenergetics (2)'!AU58</f>
        <v>0</v>
      </c>
      <c r="AB56" s="500">
        <f>'Bioenergetics (2)'!AV58</f>
        <v>0</v>
      </c>
      <c r="AC56" s="500">
        <f>'Bioenergetics (2)'!AW58</f>
        <v>0</v>
      </c>
      <c r="AD56" s="500">
        <f>'Bioenergetics (2)'!AX58</f>
        <v>0</v>
      </c>
      <c r="AE56" s="500">
        <f>'Bioenergetics (2)'!AY58</f>
        <v>0</v>
      </c>
      <c r="AF56" s="500">
        <f>'Bioenergetics (2)'!AZ58</f>
        <v>0</v>
      </c>
      <c r="AG56" s="500">
        <f>'Bioenergetics (2)'!BA58</f>
        <v>0</v>
      </c>
      <c r="AH56" s="500">
        <f>'Bioenergetics (2)'!BB58</f>
        <v>0</v>
      </c>
      <c r="AI56" s="500">
        <f>'Bioenergetics (2)'!BC58</f>
        <v>0</v>
      </c>
      <c r="AJ56" s="500">
        <f>'Bioenergetics (2)'!BD58</f>
        <v>0</v>
      </c>
      <c r="AK56" s="500">
        <f>'Bioenergetics (2)'!BE58</f>
        <v>0</v>
      </c>
      <c r="AL56" s="500">
        <f>'Bioenergetics (2)'!BF58</f>
        <v>0</v>
      </c>
      <c r="AM56" s="500">
        <f>'Bioenergetics (2)'!BG58</f>
        <v>0</v>
      </c>
      <c r="AN56" s="500">
        <f>'Bioenergetics (2)'!BH58</f>
        <v>0</v>
      </c>
      <c r="AO56" s="500">
        <f>'Bioenergetics (2)'!BI58</f>
        <v>0</v>
      </c>
      <c r="AP56" s="500">
        <f>'Bioenergetics (2)'!BJ58</f>
        <v>0</v>
      </c>
      <c r="AQ56" s="500">
        <f>'Bioenergetics (2)'!BK58</f>
        <v>0</v>
      </c>
      <c r="AR56" s="500">
        <f>'Bioenergetics (2)'!BL58</f>
        <v>0</v>
      </c>
      <c r="AS56" s="500">
        <f>'Bioenergetics (2)'!BM58</f>
        <v>0</v>
      </c>
      <c r="AT56" s="500">
        <f>'Bioenergetics (2)'!BN58</f>
        <v>0</v>
      </c>
      <c r="AU56" s="500">
        <f>'Bioenergetics (2)'!BO58</f>
        <v>0</v>
      </c>
      <c r="AV56" s="500">
        <f>'Bioenergetics (2)'!BP58</f>
        <v>0</v>
      </c>
      <c r="AW56" s="500">
        <f>'Bioenergetics (2)'!BQ58</f>
        <v>0</v>
      </c>
      <c r="AX56" s="500">
        <f>'Bioenergetics (2)'!BR58</f>
        <v>0</v>
      </c>
      <c r="AY56" s="500">
        <f>'Bioenergetics (2)'!BS58</f>
        <v>0</v>
      </c>
      <c r="AZ56" s="500">
        <f>'Bioenergetics (2)'!BT58</f>
        <v>0</v>
      </c>
      <c r="BA56" s="500">
        <f>'Bioenergetics (2)'!BU58</f>
        <v>0</v>
      </c>
      <c r="BB56" s="500">
        <f>'Bioenergetics (2)'!BV58</f>
        <v>0</v>
      </c>
      <c r="BC56" s="500">
        <f>'Bioenergetics (2)'!BW58</f>
        <v>0</v>
      </c>
      <c r="BD56" s="500">
        <f>'Bioenergetics (2)'!BX58</f>
        <v>0</v>
      </c>
      <c r="BE56" s="500">
        <f>'Bioenergetics (2)'!BY58</f>
        <v>0</v>
      </c>
      <c r="BF56" s="500">
        <f>'Bioenergetics (2)'!BZ58</f>
        <v>0</v>
      </c>
      <c r="BG56" s="500">
        <f>'Bioenergetics (2)'!CA58</f>
        <v>0</v>
      </c>
      <c r="BH56" s="500">
        <f>'Bioenergetics (2)'!CB58</f>
        <v>0</v>
      </c>
      <c r="BI56" s="500">
        <f>'Bioenergetics (2)'!CC58</f>
        <v>0</v>
      </c>
      <c r="BJ56" s="500">
        <f>'Bioenergetics (2)'!CD58</f>
        <v>0</v>
      </c>
      <c r="BK56" s="500">
        <f>'Bioenergetics (2)'!CE58</f>
        <v>0</v>
      </c>
      <c r="BL56" s="500">
        <f>'Bioenergetics (2)'!CF58</f>
        <v>0</v>
      </c>
      <c r="BM56" s="500">
        <f>'Bioenergetics (2)'!CG58</f>
        <v>0</v>
      </c>
      <c r="BN56" s="500">
        <f>'Bioenergetics (2)'!CH58</f>
        <v>0</v>
      </c>
      <c r="BO56" s="500">
        <f>'Bioenergetics (2)'!CI58</f>
        <v>0</v>
      </c>
      <c r="BP56" s="500">
        <f>'Bioenergetics (2)'!CJ58</f>
        <v>0</v>
      </c>
      <c r="BQ56" s="500">
        <f>'Bioenergetics (2)'!CK58</f>
        <v>0</v>
      </c>
      <c r="BR56" s="500">
        <f>'Bioenergetics (2)'!CL58</f>
        <v>0</v>
      </c>
      <c r="BS56" s="500">
        <f>'Bioenergetics (2)'!CM58</f>
        <v>0</v>
      </c>
      <c r="BT56" s="500">
        <f>'Bioenergetics (2)'!CN58</f>
        <v>0</v>
      </c>
      <c r="BU56" s="500">
        <f>'Bioenergetics (2)'!CO58</f>
        <v>0</v>
      </c>
      <c r="BV56" s="500">
        <f>'Bioenergetics (2)'!CP58</f>
        <v>0</v>
      </c>
      <c r="BW56" s="500">
        <f>'Bioenergetics (2)'!CQ58</f>
        <v>0</v>
      </c>
      <c r="BX56" s="500">
        <f>'Bioenergetics (2)'!CR58</f>
        <v>0</v>
      </c>
      <c r="BY56" s="500">
        <f>'Bioenergetics (2)'!CS58</f>
        <v>0</v>
      </c>
      <c r="BZ56" s="500">
        <f>'Bioenergetics (2)'!CT58</f>
        <v>0</v>
      </c>
      <c r="CA56" s="500">
        <f>'Bioenergetics (2)'!CU58</f>
        <v>0</v>
      </c>
      <c r="CB56" s="500">
        <f>'Bioenergetics (2)'!CV58</f>
        <v>0</v>
      </c>
      <c r="CC56" s="500">
        <f>'Bioenergetics (2)'!CW58</f>
        <v>0</v>
      </c>
      <c r="CD56" s="500">
        <f>'Bioenergetics (2)'!CX58</f>
        <v>0</v>
      </c>
      <c r="CE56" s="500">
        <f>'Bioenergetics (2)'!CY58</f>
        <v>0</v>
      </c>
      <c r="CF56" s="500">
        <f>'Bioenergetics (2)'!CZ58</f>
        <v>0</v>
      </c>
      <c r="CG56" s="500">
        <f>'Bioenergetics (2)'!DA58</f>
        <v>0</v>
      </c>
      <c r="CH56" s="500">
        <f>'Bioenergetics (2)'!DB58</f>
        <v>0</v>
      </c>
      <c r="CI56" s="500">
        <f>'Bioenergetics (2)'!DC58</f>
        <v>0</v>
      </c>
      <c r="CJ56" s="500">
        <f>'Bioenergetics (2)'!DD58</f>
        <v>0</v>
      </c>
      <c r="CK56" s="500">
        <f>'Bioenergetics (2)'!DE58</f>
        <v>0</v>
      </c>
      <c r="CL56" s="500">
        <f>'Bioenergetics (2)'!DF58</f>
        <v>0</v>
      </c>
      <c r="CM56" s="500">
        <f>'Bioenergetics (2)'!DG58</f>
        <v>0</v>
      </c>
      <c r="CN56" s="500">
        <f>'Bioenergetics (2)'!DH58</f>
        <v>0</v>
      </c>
      <c r="CO56" s="500">
        <f>'Bioenergetics (2)'!DI58</f>
        <v>0</v>
      </c>
      <c r="CP56" s="500">
        <f>'Bioenergetics (2)'!DJ58</f>
        <v>0</v>
      </c>
      <c r="CQ56" s="500">
        <f>'Bioenergetics (2)'!DK58</f>
        <v>0</v>
      </c>
      <c r="CR56" s="500">
        <f>'Bioenergetics (2)'!DL58</f>
        <v>0</v>
      </c>
      <c r="CS56" s="500">
        <f>'Bioenergetics (2)'!DM58</f>
        <v>0</v>
      </c>
      <c r="CT56" s="500">
        <f>'Bioenergetics (2)'!DN58</f>
        <v>0</v>
      </c>
      <c r="CU56" s="500">
        <f>'Bioenergetics (2)'!DO58</f>
        <v>0</v>
      </c>
      <c r="CV56" s="500">
        <f>'Bioenergetics (2)'!DP58</f>
        <v>0</v>
      </c>
      <c r="CW56" s="500">
        <f>'Bioenergetics (2)'!DQ58</f>
        <v>0</v>
      </c>
      <c r="CX56" s="500">
        <f>'Bioenergetics (2)'!DR58</f>
        <v>0</v>
      </c>
      <c r="CY56" s="500">
        <f>'Bioenergetics (2)'!DS58</f>
        <v>0</v>
      </c>
      <c r="CZ56" s="500">
        <f>'Bioenergetics (2)'!DT58</f>
        <v>0</v>
      </c>
      <c r="DA56" s="500">
        <f>'Bioenergetics (2)'!DU58</f>
        <v>0</v>
      </c>
      <c r="DB56" s="500">
        <f>'Bioenergetics (2)'!DV58</f>
        <v>0</v>
      </c>
      <c r="DC56" s="500">
        <f>'Bioenergetics (2)'!DW58</f>
        <v>0</v>
      </c>
      <c r="DD56" s="500">
        <f>'Bioenergetics (2)'!DX58</f>
        <v>0</v>
      </c>
      <c r="DE56" s="500">
        <f>'Bioenergetics (2)'!DY58</f>
        <v>0</v>
      </c>
      <c r="DF56" s="500">
        <f>'Bioenergetics (2)'!DZ58</f>
        <v>0</v>
      </c>
      <c r="DG56" s="500">
        <f>'Bioenergetics (2)'!EA58</f>
        <v>0</v>
      </c>
      <c r="DH56" s="500">
        <f>'Bioenergetics (2)'!EB58</f>
        <v>0</v>
      </c>
      <c r="DI56" s="500">
        <f>'Bioenergetics (2)'!EC58</f>
        <v>0</v>
      </c>
      <c r="DJ56" s="500">
        <f>'Bioenergetics (2)'!ED58</f>
        <v>0</v>
      </c>
      <c r="DK56" s="500">
        <f>'Bioenergetics (2)'!EE58</f>
        <v>0</v>
      </c>
      <c r="DL56" s="500">
        <f>'Bioenergetics (2)'!EF58</f>
        <v>0</v>
      </c>
      <c r="DM56" s="500">
        <f>'Bioenergetics (2)'!EG58</f>
        <v>0</v>
      </c>
      <c r="DN56" s="500">
        <f>'Bioenergetics (2)'!EH58</f>
        <v>0</v>
      </c>
      <c r="DO56" s="500">
        <f>'Bioenergetics (2)'!EI58</f>
        <v>0</v>
      </c>
      <c r="DP56" s="500">
        <f>'Bioenergetics (2)'!EJ58</f>
        <v>0</v>
      </c>
      <c r="DQ56" s="500">
        <f>'Bioenergetics (2)'!EK58</f>
        <v>0</v>
      </c>
      <c r="DR56" s="500">
        <f>'Bioenergetics (2)'!EL58</f>
        <v>0</v>
      </c>
      <c r="DS56" s="500">
        <f>'Bioenergetics (2)'!EM58</f>
        <v>0</v>
      </c>
      <c r="DT56" s="500">
        <f>'Bioenergetics (2)'!EQ58</f>
        <v>0</v>
      </c>
      <c r="DU56" s="500">
        <f>'Bioenergetics (2)'!ER58</f>
        <v>1</v>
      </c>
      <c r="DV56" s="500">
        <f>'Bioenergetics (2)'!ES58</f>
        <v>0</v>
      </c>
      <c r="DW56" s="500">
        <f>'Bioenergetics (2)'!ET58</f>
        <v>0</v>
      </c>
      <c r="DX56" s="500">
        <f>'Bioenergetics (2)'!EU58</f>
        <v>0</v>
      </c>
      <c r="DY56" s="500">
        <f>'Bioenergetics (2)'!EV58</f>
        <v>0</v>
      </c>
      <c r="DZ56" s="500">
        <f>'Bioenergetics (2)'!EW58</f>
        <v>0</v>
      </c>
      <c r="EA56" s="500">
        <f>'Bioenergetics (2)'!EX58</f>
        <v>0</v>
      </c>
      <c r="EB56" s="500">
        <f>'Bioenergetics (2)'!EY58</f>
        <v>0</v>
      </c>
      <c r="EC56" s="500">
        <f>'Bioenergetics (2)'!EZ58</f>
        <v>0</v>
      </c>
      <c r="ED56" s="500">
        <f>'Bioenergetics (2)'!FA58</f>
        <v>0</v>
      </c>
      <c r="EE56" s="500">
        <f>'Bioenergetics (2)'!FB58</f>
        <v>0</v>
      </c>
      <c r="EF56" s="500">
        <f>'Bioenergetics (2)'!FC58</f>
        <v>0</v>
      </c>
      <c r="EG56" s="500">
        <f>'Bioenergetics (2)'!FD58</f>
        <v>0</v>
      </c>
      <c r="EH56" s="500">
        <f>'Bioenergetics (2)'!FE58</f>
        <v>0</v>
      </c>
      <c r="EI56" s="500">
        <f>'Bioenergetics (2)'!FF58</f>
        <v>0</v>
      </c>
      <c r="EJ56" s="500">
        <f>'Bioenergetics (2)'!FG58</f>
        <v>0</v>
      </c>
      <c r="EK56" s="500">
        <f>'Bioenergetics (2)'!FH58</f>
        <v>0</v>
      </c>
      <c r="EL56" s="500">
        <f>'Bioenergetics (2)'!FI58</f>
        <v>0</v>
      </c>
      <c r="EM56" s="500">
        <f>'Bioenergetics (2)'!FJ58</f>
        <v>0</v>
      </c>
      <c r="EN56" s="500">
        <f>'Bioenergetics (2)'!FK58</f>
        <v>0</v>
      </c>
      <c r="EO56" s="500">
        <f>'Bioenergetics (2)'!FL58</f>
        <v>0</v>
      </c>
      <c r="EP56" s="500">
        <f>'Bioenergetics (2)'!FM58</f>
        <v>0</v>
      </c>
      <c r="EQ56" s="500">
        <f>'Bioenergetics (2)'!FN58</f>
        <v>0</v>
      </c>
      <c r="ER56" s="500">
        <f>'Bioenergetics (2)'!FO58</f>
        <v>0</v>
      </c>
      <c r="ES56" s="500">
        <f>'Bioenergetics (2)'!FP58</f>
        <v>0</v>
      </c>
      <c r="ET56" s="500">
        <f>'Bioenergetics (2)'!FQ58</f>
        <v>0</v>
      </c>
      <c r="EU56" s="500">
        <f>'Bioenergetics (2)'!FR58</f>
        <v>0</v>
      </c>
      <c r="EV56" s="500">
        <f>'Bioenergetics (2)'!FS58</f>
        <v>0</v>
      </c>
      <c r="EW56" s="500">
        <f>'Bioenergetics (2)'!FT58</f>
        <v>0</v>
      </c>
      <c r="EX56" s="500">
        <f>'Bioenergetics (2)'!FU58</f>
        <v>0</v>
      </c>
      <c r="EY56" s="500">
        <f>'Bioenergetics (2)'!FV58</f>
        <v>0</v>
      </c>
      <c r="EZ56" s="500">
        <f>'Bioenergetics (2)'!FW58</f>
        <v>0</v>
      </c>
      <c r="FA56" s="500">
        <f>'Bioenergetics (2)'!FX58</f>
        <v>0</v>
      </c>
      <c r="FB56" s="500">
        <f>'Bioenergetics (2)'!FY58</f>
        <v>0</v>
      </c>
      <c r="FC56" s="500">
        <f>'Bioenergetics (2)'!FZ58</f>
        <v>0</v>
      </c>
      <c r="FD56" s="500">
        <f>'Bioenergetics (2)'!GA58</f>
        <v>0</v>
      </c>
      <c r="FE56" s="500">
        <f>'Bioenergetics (2)'!GB58</f>
        <v>0</v>
      </c>
      <c r="FF56" s="500">
        <f>'Bioenergetics (2)'!GC58</f>
        <v>0</v>
      </c>
    </row>
    <row r="57" spans="1:162" x14ac:dyDescent="0.35">
      <c r="A57" s="144" t="str">
        <f>'Bioenergetics (2)'!A59</f>
        <v>Ce_Arg</v>
      </c>
      <c r="B57" s="500">
        <f>'Bioenergetics (2)'!V59</f>
        <v>0</v>
      </c>
      <c r="C57" s="500">
        <f>'Bioenergetics (2)'!W59</f>
        <v>0</v>
      </c>
      <c r="D57" s="500">
        <f>'Bioenergetics (2)'!X59</f>
        <v>0</v>
      </c>
      <c r="E57" s="500">
        <f ca="1">'Bioenergetics (2)'!Y59</f>
        <v>1.5082956259426851E-2</v>
      </c>
      <c r="F57" s="500">
        <f>'Bioenergetics (2)'!Z59</f>
        <v>0</v>
      </c>
      <c r="G57" s="500">
        <f>'Bioenergetics (2)'!AA59</f>
        <v>0</v>
      </c>
      <c r="H57" s="500">
        <f>'Bioenergetics (2)'!AB59</f>
        <v>0</v>
      </c>
      <c r="I57" s="500">
        <f>'Bioenergetics (2)'!AC59</f>
        <v>0</v>
      </c>
      <c r="J57" s="500">
        <f>'Bioenergetics (2)'!AD59</f>
        <v>0</v>
      </c>
      <c r="K57" s="500">
        <f>'Bioenergetics (2)'!AE59</f>
        <v>0</v>
      </c>
      <c r="L57" s="500">
        <f>'Bioenergetics (2)'!AF59</f>
        <v>0</v>
      </c>
      <c r="M57" s="500">
        <f>'Bioenergetics (2)'!AG59</f>
        <v>0</v>
      </c>
      <c r="N57" s="500">
        <f>'Bioenergetics (2)'!AH59</f>
        <v>0</v>
      </c>
      <c r="O57" s="500">
        <f>'Bioenergetics (2)'!AI59</f>
        <v>0</v>
      </c>
      <c r="P57" s="500">
        <f>'Bioenergetics (2)'!AJ59</f>
        <v>0</v>
      </c>
      <c r="Q57" s="500">
        <f>'Bioenergetics (2)'!AK59</f>
        <v>0</v>
      </c>
      <c r="R57" s="500">
        <f>'Bioenergetics (2)'!AL59</f>
        <v>0</v>
      </c>
      <c r="S57" s="500">
        <f>'Bioenergetics (2)'!AM59</f>
        <v>0</v>
      </c>
      <c r="T57" s="500">
        <f>'Bioenergetics (2)'!AN59</f>
        <v>0</v>
      </c>
      <c r="U57" s="500">
        <f>'Bioenergetics (2)'!AO59</f>
        <v>0</v>
      </c>
      <c r="V57" s="500">
        <f>'Bioenergetics (2)'!AP59</f>
        <v>0</v>
      </c>
      <c r="W57" s="500">
        <f>'Bioenergetics (2)'!AQ59</f>
        <v>0</v>
      </c>
      <c r="X57" s="500">
        <f>'Bioenergetics (2)'!AR59</f>
        <v>0</v>
      </c>
      <c r="Y57" s="500">
        <f>'Bioenergetics (2)'!AS59</f>
        <v>0</v>
      </c>
      <c r="Z57" s="500">
        <f>'Bioenergetics (2)'!AT59</f>
        <v>0</v>
      </c>
      <c r="AA57" s="500">
        <f>'Bioenergetics (2)'!AU59</f>
        <v>0</v>
      </c>
      <c r="AB57" s="500">
        <f>'Bioenergetics (2)'!AV59</f>
        <v>0</v>
      </c>
      <c r="AC57" s="500">
        <f>'Bioenergetics (2)'!AW59</f>
        <v>0</v>
      </c>
      <c r="AD57" s="500">
        <f>'Bioenergetics (2)'!AX59</f>
        <v>0</v>
      </c>
      <c r="AE57" s="500">
        <f>'Bioenergetics (2)'!AY59</f>
        <v>0</v>
      </c>
      <c r="AF57" s="500">
        <f>'Bioenergetics (2)'!AZ59</f>
        <v>0</v>
      </c>
      <c r="AG57" s="500">
        <f>'Bioenergetics (2)'!BA59</f>
        <v>0</v>
      </c>
      <c r="AH57" s="500">
        <f>'Bioenergetics (2)'!BB59</f>
        <v>0</v>
      </c>
      <c r="AI57" s="500">
        <f>'Bioenergetics (2)'!BC59</f>
        <v>0</v>
      </c>
      <c r="AJ57" s="500">
        <f>'Bioenergetics (2)'!BD59</f>
        <v>0</v>
      </c>
      <c r="AK57" s="500">
        <f>'Bioenergetics (2)'!BE59</f>
        <v>0</v>
      </c>
      <c r="AL57" s="500">
        <f>'Bioenergetics (2)'!BF59</f>
        <v>0</v>
      </c>
      <c r="AM57" s="500">
        <f>'Bioenergetics (2)'!BG59</f>
        <v>0</v>
      </c>
      <c r="AN57" s="500">
        <f>'Bioenergetics (2)'!BH59</f>
        <v>0</v>
      </c>
      <c r="AO57" s="500">
        <f>'Bioenergetics (2)'!BI59</f>
        <v>0</v>
      </c>
      <c r="AP57" s="500">
        <f>'Bioenergetics (2)'!BJ59</f>
        <v>0</v>
      </c>
      <c r="AQ57" s="500">
        <f>'Bioenergetics (2)'!BK59</f>
        <v>0</v>
      </c>
      <c r="AR57" s="500">
        <f>'Bioenergetics (2)'!BL59</f>
        <v>0</v>
      </c>
      <c r="AS57" s="500">
        <f>'Bioenergetics (2)'!BM59</f>
        <v>0</v>
      </c>
      <c r="AT57" s="500">
        <f>'Bioenergetics (2)'!BN59</f>
        <v>0</v>
      </c>
      <c r="AU57" s="500">
        <f>'Bioenergetics (2)'!BO59</f>
        <v>0</v>
      </c>
      <c r="AV57" s="500">
        <f>'Bioenergetics (2)'!BP59</f>
        <v>0</v>
      </c>
      <c r="AW57" s="500">
        <f>'Bioenergetics (2)'!BQ59</f>
        <v>0</v>
      </c>
      <c r="AX57" s="500">
        <f>'Bioenergetics (2)'!BR59</f>
        <v>0</v>
      </c>
      <c r="AY57" s="500">
        <f>'Bioenergetics (2)'!BS59</f>
        <v>0</v>
      </c>
      <c r="AZ57" s="500">
        <f>'Bioenergetics (2)'!BT59</f>
        <v>0</v>
      </c>
      <c r="BA57" s="500">
        <f>'Bioenergetics (2)'!BU59</f>
        <v>0</v>
      </c>
      <c r="BB57" s="500">
        <f>'Bioenergetics (2)'!BV59</f>
        <v>0</v>
      </c>
      <c r="BC57" s="500">
        <f>'Bioenergetics (2)'!BW59</f>
        <v>0</v>
      </c>
      <c r="BD57" s="500">
        <f>'Bioenergetics (2)'!BX59</f>
        <v>0</v>
      </c>
      <c r="BE57" s="500">
        <f>'Bioenergetics (2)'!BY59</f>
        <v>0</v>
      </c>
      <c r="BF57" s="500">
        <f>'Bioenergetics (2)'!BZ59</f>
        <v>0</v>
      </c>
      <c r="BG57" s="500">
        <f>'Bioenergetics (2)'!CA59</f>
        <v>0</v>
      </c>
      <c r="BH57" s="500">
        <f>'Bioenergetics (2)'!CB59</f>
        <v>0</v>
      </c>
      <c r="BI57" s="500">
        <f>'Bioenergetics (2)'!CC59</f>
        <v>0</v>
      </c>
      <c r="BJ57" s="500">
        <f>'Bioenergetics (2)'!CD59</f>
        <v>0</v>
      </c>
      <c r="BK57" s="500">
        <f>'Bioenergetics (2)'!CE59</f>
        <v>0</v>
      </c>
      <c r="BL57" s="500">
        <f>'Bioenergetics (2)'!CF59</f>
        <v>0</v>
      </c>
      <c r="BM57" s="500">
        <f>'Bioenergetics (2)'!CG59</f>
        <v>0</v>
      </c>
      <c r="BN57" s="500">
        <f>'Bioenergetics (2)'!CH59</f>
        <v>0</v>
      </c>
      <c r="BO57" s="500">
        <f>'Bioenergetics (2)'!CI59</f>
        <v>0</v>
      </c>
      <c r="BP57" s="500">
        <f>'Bioenergetics (2)'!CJ59</f>
        <v>0</v>
      </c>
      <c r="BQ57" s="500">
        <f>'Bioenergetics (2)'!CK59</f>
        <v>0</v>
      </c>
      <c r="BR57" s="500">
        <f>'Bioenergetics (2)'!CL59</f>
        <v>0</v>
      </c>
      <c r="BS57" s="500">
        <f>'Bioenergetics (2)'!CM59</f>
        <v>0</v>
      </c>
      <c r="BT57" s="500">
        <f>'Bioenergetics (2)'!CN59</f>
        <v>0</v>
      </c>
      <c r="BU57" s="500">
        <f>'Bioenergetics (2)'!CO59</f>
        <v>0</v>
      </c>
      <c r="BV57" s="500">
        <f>'Bioenergetics (2)'!CP59</f>
        <v>0</v>
      </c>
      <c r="BW57" s="500">
        <f>'Bioenergetics (2)'!CQ59</f>
        <v>0</v>
      </c>
      <c r="BX57" s="500">
        <f>'Bioenergetics (2)'!CR59</f>
        <v>0</v>
      </c>
      <c r="BY57" s="500">
        <f>'Bioenergetics (2)'!CS59</f>
        <v>0</v>
      </c>
      <c r="BZ57" s="500">
        <f>'Bioenergetics (2)'!CT59</f>
        <v>0</v>
      </c>
      <c r="CA57" s="500">
        <f>'Bioenergetics (2)'!CU59</f>
        <v>0</v>
      </c>
      <c r="CB57" s="500">
        <f>'Bioenergetics (2)'!CV59</f>
        <v>0</v>
      </c>
      <c r="CC57" s="500">
        <f>'Bioenergetics (2)'!CW59</f>
        <v>0</v>
      </c>
      <c r="CD57" s="500">
        <f>'Bioenergetics (2)'!CX59</f>
        <v>0</v>
      </c>
      <c r="CE57" s="500">
        <f>'Bioenergetics (2)'!CY59</f>
        <v>0</v>
      </c>
      <c r="CF57" s="500">
        <f>'Bioenergetics (2)'!CZ59</f>
        <v>0</v>
      </c>
      <c r="CG57" s="500">
        <f>'Bioenergetics (2)'!DA59</f>
        <v>0</v>
      </c>
      <c r="CH57" s="500">
        <f>'Bioenergetics (2)'!DB59</f>
        <v>0</v>
      </c>
      <c r="CI57" s="500">
        <f>'Bioenergetics (2)'!DC59</f>
        <v>0</v>
      </c>
      <c r="CJ57" s="500">
        <f>'Bioenergetics (2)'!DD59</f>
        <v>0</v>
      </c>
      <c r="CK57" s="500">
        <f>'Bioenergetics (2)'!DE59</f>
        <v>0</v>
      </c>
      <c r="CL57" s="500">
        <f>'Bioenergetics (2)'!DF59</f>
        <v>0</v>
      </c>
      <c r="CM57" s="500">
        <f>'Bioenergetics (2)'!DG59</f>
        <v>0</v>
      </c>
      <c r="CN57" s="500">
        <f>'Bioenergetics (2)'!DH59</f>
        <v>0</v>
      </c>
      <c r="CO57" s="500">
        <f>'Bioenergetics (2)'!DI59</f>
        <v>0</v>
      </c>
      <c r="CP57" s="500">
        <f>'Bioenergetics (2)'!DJ59</f>
        <v>0</v>
      </c>
      <c r="CQ57" s="500">
        <f>'Bioenergetics (2)'!DK59</f>
        <v>0</v>
      </c>
      <c r="CR57" s="500">
        <f>'Bioenergetics (2)'!DL59</f>
        <v>0</v>
      </c>
      <c r="CS57" s="500">
        <f>'Bioenergetics (2)'!DM59</f>
        <v>0</v>
      </c>
      <c r="CT57" s="500">
        <f>'Bioenergetics (2)'!DN59</f>
        <v>0</v>
      </c>
      <c r="CU57" s="500">
        <f>'Bioenergetics (2)'!DO59</f>
        <v>0</v>
      </c>
      <c r="CV57" s="500">
        <f>'Bioenergetics (2)'!DP59</f>
        <v>0</v>
      </c>
      <c r="CW57" s="500">
        <f>'Bioenergetics (2)'!DQ59</f>
        <v>0</v>
      </c>
      <c r="CX57" s="500">
        <f>'Bioenergetics (2)'!DR59</f>
        <v>0</v>
      </c>
      <c r="CY57" s="500">
        <f>'Bioenergetics (2)'!DS59</f>
        <v>0</v>
      </c>
      <c r="CZ57" s="500">
        <f>'Bioenergetics (2)'!DT59</f>
        <v>0</v>
      </c>
      <c r="DA57" s="500">
        <f>'Bioenergetics (2)'!DU59</f>
        <v>0</v>
      </c>
      <c r="DB57" s="500">
        <f>'Bioenergetics (2)'!DV59</f>
        <v>0</v>
      </c>
      <c r="DC57" s="500">
        <f>'Bioenergetics (2)'!DW59</f>
        <v>0</v>
      </c>
      <c r="DD57" s="500">
        <f>'Bioenergetics (2)'!DX59</f>
        <v>0</v>
      </c>
      <c r="DE57" s="500">
        <f>'Bioenergetics (2)'!DY59</f>
        <v>0</v>
      </c>
      <c r="DF57" s="500">
        <f>'Bioenergetics (2)'!DZ59</f>
        <v>0</v>
      </c>
      <c r="DG57" s="500">
        <f>'Bioenergetics (2)'!EA59</f>
        <v>0</v>
      </c>
      <c r="DH57" s="500">
        <f>'Bioenergetics (2)'!EB59</f>
        <v>0</v>
      </c>
      <c r="DI57" s="500">
        <f>'Bioenergetics (2)'!EC59</f>
        <v>0</v>
      </c>
      <c r="DJ57" s="500">
        <f>'Bioenergetics (2)'!ED59</f>
        <v>0</v>
      </c>
      <c r="DK57" s="500">
        <f>'Bioenergetics (2)'!EE59</f>
        <v>0</v>
      </c>
      <c r="DL57" s="500">
        <f>'Bioenergetics (2)'!EF59</f>
        <v>0</v>
      </c>
      <c r="DM57" s="500">
        <f>'Bioenergetics (2)'!EG59</f>
        <v>0</v>
      </c>
      <c r="DN57" s="500">
        <f>'Bioenergetics (2)'!EH59</f>
        <v>0</v>
      </c>
      <c r="DO57" s="500">
        <f>'Bioenergetics (2)'!EI59</f>
        <v>0</v>
      </c>
      <c r="DP57" s="500">
        <f>'Bioenergetics (2)'!EJ59</f>
        <v>0</v>
      </c>
      <c r="DQ57" s="500">
        <f>'Bioenergetics (2)'!EK59</f>
        <v>0</v>
      </c>
      <c r="DR57" s="500">
        <f>'Bioenergetics (2)'!EL59</f>
        <v>0</v>
      </c>
      <c r="DS57" s="500">
        <f>'Bioenergetics (2)'!EM59</f>
        <v>0</v>
      </c>
      <c r="DT57" s="500">
        <f>'Bioenergetics (2)'!EQ59</f>
        <v>0</v>
      </c>
      <c r="DU57" s="500">
        <f>'Bioenergetics (2)'!ER59</f>
        <v>0</v>
      </c>
      <c r="DV57" s="500">
        <f>'Bioenergetics (2)'!ES59</f>
        <v>1</v>
      </c>
      <c r="DW57" s="500">
        <f>'Bioenergetics (2)'!ET59</f>
        <v>0</v>
      </c>
      <c r="DX57" s="500">
        <f>'Bioenergetics (2)'!EU59</f>
        <v>0</v>
      </c>
      <c r="DY57" s="500">
        <f>'Bioenergetics (2)'!EV59</f>
        <v>0</v>
      </c>
      <c r="DZ57" s="500">
        <f>'Bioenergetics (2)'!EW59</f>
        <v>0</v>
      </c>
      <c r="EA57" s="500">
        <f>'Bioenergetics (2)'!EX59</f>
        <v>0</v>
      </c>
      <c r="EB57" s="500">
        <f>'Bioenergetics (2)'!EY59</f>
        <v>0</v>
      </c>
      <c r="EC57" s="500">
        <f>'Bioenergetics (2)'!EZ59</f>
        <v>0</v>
      </c>
      <c r="ED57" s="500">
        <f>'Bioenergetics (2)'!FA59</f>
        <v>0</v>
      </c>
      <c r="EE57" s="500">
        <f>'Bioenergetics (2)'!FB59</f>
        <v>0</v>
      </c>
      <c r="EF57" s="500">
        <f>'Bioenergetics (2)'!FC59</f>
        <v>0</v>
      </c>
      <c r="EG57" s="500">
        <f>'Bioenergetics (2)'!FD59</f>
        <v>0</v>
      </c>
      <c r="EH57" s="500">
        <f>'Bioenergetics (2)'!FE59</f>
        <v>0</v>
      </c>
      <c r="EI57" s="500">
        <f>'Bioenergetics (2)'!FF59</f>
        <v>0</v>
      </c>
      <c r="EJ57" s="500">
        <f>'Bioenergetics (2)'!FG59</f>
        <v>0</v>
      </c>
      <c r="EK57" s="500">
        <f>'Bioenergetics (2)'!FH59</f>
        <v>0</v>
      </c>
      <c r="EL57" s="500">
        <f>'Bioenergetics (2)'!FI59</f>
        <v>0</v>
      </c>
      <c r="EM57" s="500">
        <f>'Bioenergetics (2)'!FJ59</f>
        <v>0</v>
      </c>
      <c r="EN57" s="500">
        <f>'Bioenergetics (2)'!FK59</f>
        <v>0</v>
      </c>
      <c r="EO57" s="500">
        <f>'Bioenergetics (2)'!FL59</f>
        <v>0</v>
      </c>
      <c r="EP57" s="500">
        <f>'Bioenergetics (2)'!FM59</f>
        <v>0</v>
      </c>
      <c r="EQ57" s="500">
        <f>'Bioenergetics (2)'!FN59</f>
        <v>0</v>
      </c>
      <c r="ER57" s="500">
        <f>'Bioenergetics (2)'!FO59</f>
        <v>0</v>
      </c>
      <c r="ES57" s="500">
        <f>'Bioenergetics (2)'!FP59</f>
        <v>0</v>
      </c>
      <c r="ET57" s="500">
        <f>'Bioenergetics (2)'!FQ59</f>
        <v>0</v>
      </c>
      <c r="EU57" s="500">
        <f>'Bioenergetics (2)'!FR59</f>
        <v>0</v>
      </c>
      <c r="EV57" s="500">
        <f>'Bioenergetics (2)'!FS59</f>
        <v>0</v>
      </c>
      <c r="EW57" s="500">
        <f>'Bioenergetics (2)'!FT59</f>
        <v>0</v>
      </c>
      <c r="EX57" s="500">
        <f>'Bioenergetics (2)'!FU59</f>
        <v>0</v>
      </c>
      <c r="EY57" s="500">
        <f>'Bioenergetics (2)'!FV59</f>
        <v>0</v>
      </c>
      <c r="EZ57" s="500">
        <f>'Bioenergetics (2)'!FW59</f>
        <v>0</v>
      </c>
      <c r="FA57" s="500">
        <f>'Bioenergetics (2)'!FX59</f>
        <v>0</v>
      </c>
      <c r="FB57" s="500">
        <f>'Bioenergetics (2)'!FY59</f>
        <v>0</v>
      </c>
      <c r="FC57" s="500">
        <f>'Bioenergetics (2)'!FZ59</f>
        <v>0</v>
      </c>
      <c r="FD57" s="500">
        <f>'Bioenergetics (2)'!GA59</f>
        <v>0</v>
      </c>
      <c r="FE57" s="500">
        <f>'Bioenergetics (2)'!GB59</f>
        <v>0</v>
      </c>
      <c r="FF57" s="500">
        <f>'Bioenergetics (2)'!GC59</f>
        <v>0</v>
      </c>
    </row>
    <row r="58" spans="1:162" x14ac:dyDescent="0.35">
      <c r="A58" s="144" t="str">
        <f>'Bioenergetics (2)'!A60</f>
        <v>Ce_Ala</v>
      </c>
      <c r="B58" s="500">
        <f>'Bioenergetics (2)'!V60</f>
        <v>0</v>
      </c>
      <c r="C58" s="500">
        <f>'Bioenergetics (2)'!W60</f>
        <v>0</v>
      </c>
      <c r="D58" s="500">
        <f>'Bioenergetics (2)'!X60</f>
        <v>0</v>
      </c>
      <c r="E58" s="500">
        <f ca="1">'Bioenergetics (2)'!Y60</f>
        <v>1.5082956259426851E-2</v>
      </c>
      <c r="F58" s="500">
        <f>'Bioenergetics (2)'!Z60</f>
        <v>0</v>
      </c>
      <c r="G58" s="500">
        <f>'Bioenergetics (2)'!AA60</f>
        <v>1</v>
      </c>
      <c r="H58" s="500">
        <f>'Bioenergetics (2)'!AB60</f>
        <v>1</v>
      </c>
      <c r="I58" s="500">
        <f>'Bioenergetics (2)'!AC60</f>
        <v>1</v>
      </c>
      <c r="J58" s="500">
        <f>'Bioenergetics (2)'!AD60</f>
        <v>1</v>
      </c>
      <c r="K58" s="500">
        <f>'Bioenergetics (2)'!AE60</f>
        <v>0</v>
      </c>
      <c r="L58" s="500">
        <f>'Bioenergetics (2)'!AF60</f>
        <v>0</v>
      </c>
      <c r="M58" s="500">
        <f>'Bioenergetics (2)'!AG60</f>
        <v>0</v>
      </c>
      <c r="N58" s="500">
        <f>'Bioenergetics (2)'!AH60</f>
        <v>0</v>
      </c>
      <c r="O58" s="500">
        <f>'Bioenergetics (2)'!AI60</f>
        <v>0</v>
      </c>
      <c r="P58" s="500">
        <f>'Bioenergetics (2)'!AJ60</f>
        <v>0</v>
      </c>
      <c r="Q58" s="500">
        <f>'Bioenergetics (2)'!AK60</f>
        <v>0</v>
      </c>
      <c r="R58" s="500">
        <f>'Bioenergetics (2)'!AL60</f>
        <v>0</v>
      </c>
      <c r="S58" s="500">
        <f>'Bioenergetics (2)'!AM60</f>
        <v>0</v>
      </c>
      <c r="T58" s="500">
        <f>'Bioenergetics (2)'!AN60</f>
        <v>0</v>
      </c>
      <c r="U58" s="500">
        <f>'Bioenergetics (2)'!AO60</f>
        <v>0</v>
      </c>
      <c r="V58" s="500">
        <f>'Bioenergetics (2)'!AP60</f>
        <v>0</v>
      </c>
      <c r="W58" s="500">
        <f>'Bioenergetics (2)'!AQ60</f>
        <v>0</v>
      </c>
      <c r="X58" s="500">
        <f>'Bioenergetics (2)'!AR60</f>
        <v>0</v>
      </c>
      <c r="Y58" s="500">
        <f>'Bioenergetics (2)'!AS60</f>
        <v>0</v>
      </c>
      <c r="Z58" s="500">
        <f>'Bioenergetics (2)'!AT60</f>
        <v>0</v>
      </c>
      <c r="AA58" s="500">
        <f>'Bioenergetics (2)'!AU60</f>
        <v>0</v>
      </c>
      <c r="AB58" s="500">
        <f>'Bioenergetics (2)'!AV60</f>
        <v>0</v>
      </c>
      <c r="AC58" s="500">
        <f>'Bioenergetics (2)'!AW60</f>
        <v>0</v>
      </c>
      <c r="AD58" s="500">
        <f>'Bioenergetics (2)'!AX60</f>
        <v>0</v>
      </c>
      <c r="AE58" s="500">
        <f>'Bioenergetics (2)'!AY60</f>
        <v>0</v>
      </c>
      <c r="AF58" s="500">
        <f>'Bioenergetics (2)'!AZ60</f>
        <v>0</v>
      </c>
      <c r="AG58" s="500">
        <f>'Bioenergetics (2)'!BA60</f>
        <v>0</v>
      </c>
      <c r="AH58" s="500">
        <f>'Bioenergetics (2)'!BB60</f>
        <v>0</v>
      </c>
      <c r="AI58" s="500">
        <f>'Bioenergetics (2)'!BC60</f>
        <v>0</v>
      </c>
      <c r="AJ58" s="500">
        <f>'Bioenergetics (2)'!BD60</f>
        <v>0</v>
      </c>
      <c r="AK58" s="500">
        <f>'Bioenergetics (2)'!BE60</f>
        <v>0</v>
      </c>
      <c r="AL58" s="500">
        <f>'Bioenergetics (2)'!BF60</f>
        <v>0</v>
      </c>
      <c r="AM58" s="500">
        <f>'Bioenergetics (2)'!BG60</f>
        <v>0</v>
      </c>
      <c r="AN58" s="500">
        <f>'Bioenergetics (2)'!BH60</f>
        <v>0</v>
      </c>
      <c r="AO58" s="500">
        <f>'Bioenergetics (2)'!BI60</f>
        <v>0</v>
      </c>
      <c r="AP58" s="500">
        <f>'Bioenergetics (2)'!BJ60</f>
        <v>0</v>
      </c>
      <c r="AQ58" s="500">
        <f>'Bioenergetics (2)'!BK60</f>
        <v>0</v>
      </c>
      <c r="AR58" s="500">
        <f>'Bioenergetics (2)'!BL60</f>
        <v>0</v>
      </c>
      <c r="AS58" s="500">
        <f>'Bioenergetics (2)'!BM60</f>
        <v>0</v>
      </c>
      <c r="AT58" s="500">
        <f>'Bioenergetics (2)'!BN60</f>
        <v>0</v>
      </c>
      <c r="AU58" s="500">
        <f>'Bioenergetics (2)'!BO60</f>
        <v>0</v>
      </c>
      <c r="AV58" s="500">
        <f>'Bioenergetics (2)'!BP60</f>
        <v>0</v>
      </c>
      <c r="AW58" s="500">
        <f>'Bioenergetics (2)'!BQ60</f>
        <v>0</v>
      </c>
      <c r="AX58" s="500">
        <f>'Bioenergetics (2)'!BR60</f>
        <v>0</v>
      </c>
      <c r="AY58" s="500">
        <f>'Bioenergetics (2)'!BS60</f>
        <v>0</v>
      </c>
      <c r="AZ58" s="500">
        <f>'Bioenergetics (2)'!BT60</f>
        <v>0</v>
      </c>
      <c r="BA58" s="500">
        <f>'Bioenergetics (2)'!BU60</f>
        <v>0</v>
      </c>
      <c r="BB58" s="500">
        <f>'Bioenergetics (2)'!BV60</f>
        <v>0</v>
      </c>
      <c r="BC58" s="500">
        <f>'Bioenergetics (2)'!BW60</f>
        <v>0</v>
      </c>
      <c r="BD58" s="500">
        <f>'Bioenergetics (2)'!BX60</f>
        <v>0</v>
      </c>
      <c r="BE58" s="500">
        <f>'Bioenergetics (2)'!BY60</f>
        <v>0</v>
      </c>
      <c r="BF58" s="500">
        <f>'Bioenergetics (2)'!BZ60</f>
        <v>0</v>
      </c>
      <c r="BG58" s="500">
        <f>'Bioenergetics (2)'!CA60</f>
        <v>0</v>
      </c>
      <c r="BH58" s="500">
        <f>'Bioenergetics (2)'!CB60</f>
        <v>0</v>
      </c>
      <c r="BI58" s="500">
        <f>'Bioenergetics (2)'!CC60</f>
        <v>0</v>
      </c>
      <c r="BJ58" s="500">
        <f>'Bioenergetics (2)'!CD60</f>
        <v>0</v>
      </c>
      <c r="BK58" s="500">
        <f>'Bioenergetics (2)'!CE60</f>
        <v>0</v>
      </c>
      <c r="BL58" s="500">
        <f>'Bioenergetics (2)'!CF60</f>
        <v>0</v>
      </c>
      <c r="BM58" s="500">
        <f>'Bioenergetics (2)'!CG60</f>
        <v>0</v>
      </c>
      <c r="BN58" s="500">
        <f>'Bioenergetics (2)'!CH60</f>
        <v>0</v>
      </c>
      <c r="BO58" s="500">
        <f>'Bioenergetics (2)'!CI60</f>
        <v>0</v>
      </c>
      <c r="BP58" s="500">
        <f>'Bioenergetics (2)'!CJ60</f>
        <v>0</v>
      </c>
      <c r="BQ58" s="500">
        <f>'Bioenergetics (2)'!CK60</f>
        <v>0</v>
      </c>
      <c r="BR58" s="500">
        <f>'Bioenergetics (2)'!CL60</f>
        <v>0</v>
      </c>
      <c r="BS58" s="500">
        <f>'Bioenergetics (2)'!CM60</f>
        <v>0</v>
      </c>
      <c r="BT58" s="500">
        <f>'Bioenergetics (2)'!CN60</f>
        <v>0</v>
      </c>
      <c r="BU58" s="500">
        <f>'Bioenergetics (2)'!CO60</f>
        <v>0</v>
      </c>
      <c r="BV58" s="500">
        <f>'Bioenergetics (2)'!CP60</f>
        <v>0</v>
      </c>
      <c r="BW58" s="500">
        <f>'Bioenergetics (2)'!CQ60</f>
        <v>0</v>
      </c>
      <c r="BX58" s="500">
        <f>'Bioenergetics (2)'!CR60</f>
        <v>0</v>
      </c>
      <c r="BY58" s="500">
        <f>'Bioenergetics (2)'!CS60</f>
        <v>0</v>
      </c>
      <c r="BZ58" s="500">
        <f>'Bioenergetics (2)'!CT60</f>
        <v>0</v>
      </c>
      <c r="CA58" s="500">
        <f>'Bioenergetics (2)'!CU60</f>
        <v>0</v>
      </c>
      <c r="CB58" s="500">
        <f>'Bioenergetics (2)'!CV60</f>
        <v>0</v>
      </c>
      <c r="CC58" s="500">
        <f>'Bioenergetics (2)'!CW60</f>
        <v>0</v>
      </c>
      <c r="CD58" s="500">
        <f>'Bioenergetics (2)'!CX60</f>
        <v>0</v>
      </c>
      <c r="CE58" s="500">
        <f>'Bioenergetics (2)'!CY60</f>
        <v>0</v>
      </c>
      <c r="CF58" s="500">
        <f>'Bioenergetics (2)'!CZ60</f>
        <v>0</v>
      </c>
      <c r="CG58" s="500">
        <f>'Bioenergetics (2)'!DA60</f>
        <v>0</v>
      </c>
      <c r="CH58" s="500">
        <f>'Bioenergetics (2)'!DB60</f>
        <v>0</v>
      </c>
      <c r="CI58" s="500">
        <f>'Bioenergetics (2)'!DC60</f>
        <v>0</v>
      </c>
      <c r="CJ58" s="500">
        <f>'Bioenergetics (2)'!DD60</f>
        <v>0</v>
      </c>
      <c r="CK58" s="500">
        <f>'Bioenergetics (2)'!DE60</f>
        <v>0</v>
      </c>
      <c r="CL58" s="500">
        <f>'Bioenergetics (2)'!DF60</f>
        <v>0</v>
      </c>
      <c r="CM58" s="500">
        <f>'Bioenergetics (2)'!DG60</f>
        <v>0</v>
      </c>
      <c r="CN58" s="500">
        <f>'Bioenergetics (2)'!DH60</f>
        <v>0</v>
      </c>
      <c r="CO58" s="500">
        <f>'Bioenergetics (2)'!DI60</f>
        <v>0</v>
      </c>
      <c r="CP58" s="500">
        <f>'Bioenergetics (2)'!DJ60</f>
        <v>0</v>
      </c>
      <c r="CQ58" s="500">
        <f>'Bioenergetics (2)'!DK60</f>
        <v>0</v>
      </c>
      <c r="CR58" s="500">
        <f>'Bioenergetics (2)'!DL60</f>
        <v>0</v>
      </c>
      <c r="CS58" s="500">
        <f>'Bioenergetics (2)'!DM60</f>
        <v>0</v>
      </c>
      <c r="CT58" s="500">
        <f>'Bioenergetics (2)'!DN60</f>
        <v>0</v>
      </c>
      <c r="CU58" s="500">
        <f>'Bioenergetics (2)'!DO60</f>
        <v>0</v>
      </c>
      <c r="CV58" s="500">
        <f>'Bioenergetics (2)'!DP60</f>
        <v>0</v>
      </c>
      <c r="CW58" s="500">
        <f>'Bioenergetics (2)'!DQ60</f>
        <v>0</v>
      </c>
      <c r="CX58" s="500">
        <f>'Bioenergetics (2)'!DR60</f>
        <v>0</v>
      </c>
      <c r="CY58" s="500">
        <f>'Bioenergetics (2)'!DS60</f>
        <v>0</v>
      </c>
      <c r="CZ58" s="500">
        <f>'Bioenergetics (2)'!DT60</f>
        <v>0</v>
      </c>
      <c r="DA58" s="500">
        <f>'Bioenergetics (2)'!DU60</f>
        <v>0</v>
      </c>
      <c r="DB58" s="500">
        <f>'Bioenergetics (2)'!DV60</f>
        <v>0</v>
      </c>
      <c r="DC58" s="500">
        <f>'Bioenergetics (2)'!DW60</f>
        <v>0</v>
      </c>
      <c r="DD58" s="500">
        <f>'Bioenergetics (2)'!DX60</f>
        <v>0</v>
      </c>
      <c r="DE58" s="500">
        <f>'Bioenergetics (2)'!DY60</f>
        <v>0</v>
      </c>
      <c r="DF58" s="500">
        <f>'Bioenergetics (2)'!DZ60</f>
        <v>0</v>
      </c>
      <c r="DG58" s="500">
        <f>'Bioenergetics (2)'!EA60</f>
        <v>0</v>
      </c>
      <c r="DH58" s="500">
        <f>'Bioenergetics (2)'!EB60</f>
        <v>0</v>
      </c>
      <c r="DI58" s="500">
        <f>'Bioenergetics (2)'!EC60</f>
        <v>0</v>
      </c>
      <c r="DJ58" s="500">
        <f>'Bioenergetics (2)'!ED60</f>
        <v>0</v>
      </c>
      <c r="DK58" s="500">
        <f>'Bioenergetics (2)'!EE60</f>
        <v>0</v>
      </c>
      <c r="DL58" s="500">
        <f>'Bioenergetics (2)'!EF60</f>
        <v>0</v>
      </c>
      <c r="DM58" s="500">
        <f>'Bioenergetics (2)'!EG60</f>
        <v>0</v>
      </c>
      <c r="DN58" s="500">
        <f>'Bioenergetics (2)'!EH60</f>
        <v>0</v>
      </c>
      <c r="DO58" s="500">
        <f>'Bioenergetics (2)'!EI60</f>
        <v>0</v>
      </c>
      <c r="DP58" s="500">
        <f>'Bioenergetics (2)'!EJ60</f>
        <v>0</v>
      </c>
      <c r="DQ58" s="500">
        <f>'Bioenergetics (2)'!EK60</f>
        <v>0</v>
      </c>
      <c r="DR58" s="500">
        <f>'Bioenergetics (2)'!EL60</f>
        <v>0</v>
      </c>
      <c r="DS58" s="500">
        <f>'Bioenergetics (2)'!EM60</f>
        <v>0</v>
      </c>
      <c r="DT58" s="500">
        <f>'Bioenergetics (2)'!EQ60</f>
        <v>0</v>
      </c>
      <c r="DU58" s="500">
        <f>'Bioenergetics (2)'!ER60</f>
        <v>0</v>
      </c>
      <c r="DV58" s="500">
        <f>'Bioenergetics (2)'!ES60</f>
        <v>0</v>
      </c>
      <c r="DW58" s="500">
        <f>'Bioenergetics (2)'!ET60</f>
        <v>1</v>
      </c>
      <c r="DX58" s="500">
        <f>'Bioenergetics (2)'!EU60</f>
        <v>0</v>
      </c>
      <c r="DY58" s="500">
        <f>'Bioenergetics (2)'!EV60</f>
        <v>0</v>
      </c>
      <c r="DZ58" s="500">
        <f>'Bioenergetics (2)'!EW60</f>
        <v>0</v>
      </c>
      <c r="EA58" s="500">
        <f>'Bioenergetics (2)'!EX60</f>
        <v>0</v>
      </c>
      <c r="EB58" s="500">
        <f>'Bioenergetics (2)'!EY60</f>
        <v>0</v>
      </c>
      <c r="EC58" s="500">
        <f>'Bioenergetics (2)'!EZ60</f>
        <v>0</v>
      </c>
      <c r="ED58" s="500">
        <f>'Bioenergetics (2)'!FA60</f>
        <v>0</v>
      </c>
      <c r="EE58" s="500">
        <f>'Bioenergetics (2)'!FB60</f>
        <v>0</v>
      </c>
      <c r="EF58" s="500">
        <f>'Bioenergetics (2)'!FC60</f>
        <v>0</v>
      </c>
      <c r="EG58" s="500">
        <f>'Bioenergetics (2)'!FD60</f>
        <v>0</v>
      </c>
      <c r="EH58" s="500">
        <f>'Bioenergetics (2)'!FE60</f>
        <v>0</v>
      </c>
      <c r="EI58" s="500">
        <f>'Bioenergetics (2)'!FF60</f>
        <v>0</v>
      </c>
      <c r="EJ58" s="500">
        <f>'Bioenergetics (2)'!FG60</f>
        <v>0</v>
      </c>
      <c r="EK58" s="500">
        <f>'Bioenergetics (2)'!FH60</f>
        <v>0</v>
      </c>
      <c r="EL58" s="500">
        <f>'Bioenergetics (2)'!FI60</f>
        <v>0</v>
      </c>
      <c r="EM58" s="500">
        <f>'Bioenergetics (2)'!FJ60</f>
        <v>0</v>
      </c>
      <c r="EN58" s="500">
        <f>'Bioenergetics (2)'!FK60</f>
        <v>0</v>
      </c>
      <c r="EO58" s="500">
        <f>'Bioenergetics (2)'!FL60</f>
        <v>0</v>
      </c>
      <c r="EP58" s="500">
        <f>'Bioenergetics (2)'!FM60</f>
        <v>0</v>
      </c>
      <c r="EQ58" s="500">
        <f>'Bioenergetics (2)'!FN60</f>
        <v>0</v>
      </c>
      <c r="ER58" s="500">
        <f>'Bioenergetics (2)'!FO60</f>
        <v>0</v>
      </c>
      <c r="ES58" s="500">
        <f>'Bioenergetics (2)'!FP60</f>
        <v>0</v>
      </c>
      <c r="ET58" s="500">
        <f>'Bioenergetics (2)'!FQ60</f>
        <v>0</v>
      </c>
      <c r="EU58" s="500">
        <f>'Bioenergetics (2)'!FR60</f>
        <v>0</v>
      </c>
      <c r="EV58" s="500">
        <f>'Bioenergetics (2)'!FS60</f>
        <v>0</v>
      </c>
      <c r="EW58" s="500">
        <f>'Bioenergetics (2)'!FT60</f>
        <v>0</v>
      </c>
      <c r="EX58" s="500">
        <f>'Bioenergetics (2)'!FU60</f>
        <v>0</v>
      </c>
      <c r="EY58" s="500">
        <f>'Bioenergetics (2)'!FV60</f>
        <v>0</v>
      </c>
      <c r="EZ58" s="500">
        <f>'Bioenergetics (2)'!FW60</f>
        <v>0</v>
      </c>
      <c r="FA58" s="500">
        <f>'Bioenergetics (2)'!FX60</f>
        <v>0</v>
      </c>
      <c r="FB58" s="500">
        <f>'Bioenergetics (2)'!FY60</f>
        <v>0</v>
      </c>
      <c r="FC58" s="500">
        <f>'Bioenergetics (2)'!FZ60</f>
        <v>0</v>
      </c>
      <c r="FD58" s="500">
        <f>'Bioenergetics (2)'!GA60</f>
        <v>0</v>
      </c>
      <c r="FE58" s="500">
        <f>'Bioenergetics (2)'!GB60</f>
        <v>0</v>
      </c>
      <c r="FF58" s="500">
        <f>'Bioenergetics (2)'!GC60</f>
        <v>0</v>
      </c>
    </row>
    <row r="59" spans="1:162" x14ac:dyDescent="0.35">
      <c r="A59" s="144" t="str">
        <f>'Bioenergetics (2)'!A61</f>
        <v>Ce_Asp</v>
      </c>
      <c r="B59" s="500">
        <f>'Bioenergetics (2)'!V61</f>
        <v>0</v>
      </c>
      <c r="C59" s="500">
        <f>'Bioenergetics (2)'!W61</f>
        <v>0</v>
      </c>
      <c r="D59" s="500">
        <f>'Bioenergetics (2)'!X61</f>
        <v>0</v>
      </c>
      <c r="E59" s="500">
        <f ca="1">'Bioenergetics (2)'!Y61</f>
        <v>1.5082956259426851E-2</v>
      </c>
      <c r="F59" s="500">
        <f>'Bioenergetics (2)'!Z61</f>
        <v>0</v>
      </c>
      <c r="G59" s="500">
        <f>'Bioenergetics (2)'!AA61</f>
        <v>0</v>
      </c>
      <c r="H59" s="500">
        <f>'Bioenergetics (2)'!AB61</f>
        <v>0</v>
      </c>
      <c r="I59" s="500">
        <f>'Bioenergetics (2)'!AC61</f>
        <v>0</v>
      </c>
      <c r="J59" s="500">
        <f>'Bioenergetics (2)'!AD61</f>
        <v>0</v>
      </c>
      <c r="K59" s="500">
        <f>'Bioenergetics (2)'!AE61</f>
        <v>0</v>
      </c>
      <c r="L59" s="500">
        <f>'Bioenergetics (2)'!AF61</f>
        <v>0</v>
      </c>
      <c r="M59" s="500">
        <f>'Bioenergetics (2)'!AG61</f>
        <v>0</v>
      </c>
      <c r="N59" s="500">
        <f>'Bioenergetics (2)'!AH61</f>
        <v>0</v>
      </c>
      <c r="O59" s="500">
        <f>'Bioenergetics (2)'!AI61</f>
        <v>0</v>
      </c>
      <c r="P59" s="500">
        <f>'Bioenergetics (2)'!AJ61</f>
        <v>0</v>
      </c>
      <c r="Q59" s="500">
        <f>'Bioenergetics (2)'!AK61</f>
        <v>0</v>
      </c>
      <c r="R59" s="500">
        <f>'Bioenergetics (2)'!AL61</f>
        <v>0</v>
      </c>
      <c r="S59" s="500">
        <f>'Bioenergetics (2)'!AM61</f>
        <v>0</v>
      </c>
      <c r="T59" s="500">
        <f>'Bioenergetics (2)'!AN61</f>
        <v>0</v>
      </c>
      <c r="U59" s="500">
        <f>'Bioenergetics (2)'!AO61</f>
        <v>0</v>
      </c>
      <c r="V59" s="500">
        <f>'Bioenergetics (2)'!AP61</f>
        <v>0</v>
      </c>
      <c r="W59" s="500">
        <f>'Bioenergetics (2)'!AQ61</f>
        <v>0</v>
      </c>
      <c r="X59" s="500">
        <f>'Bioenergetics (2)'!AR61</f>
        <v>0</v>
      </c>
      <c r="Y59" s="500">
        <f>'Bioenergetics (2)'!AS61</f>
        <v>0</v>
      </c>
      <c r="Z59" s="500">
        <f>'Bioenergetics (2)'!AT61</f>
        <v>0</v>
      </c>
      <c r="AA59" s="500">
        <f>'Bioenergetics (2)'!AU61</f>
        <v>0</v>
      </c>
      <c r="AB59" s="500">
        <f>'Bioenergetics (2)'!AV61</f>
        <v>0</v>
      </c>
      <c r="AC59" s="500">
        <f>'Bioenergetics (2)'!AW61</f>
        <v>0</v>
      </c>
      <c r="AD59" s="500">
        <f>'Bioenergetics (2)'!AX61</f>
        <v>0</v>
      </c>
      <c r="AE59" s="500">
        <f>'Bioenergetics (2)'!AY61</f>
        <v>0</v>
      </c>
      <c r="AF59" s="500">
        <f>'Bioenergetics (2)'!AZ61</f>
        <v>0</v>
      </c>
      <c r="AG59" s="500">
        <f>'Bioenergetics (2)'!BA61</f>
        <v>0</v>
      </c>
      <c r="AH59" s="500">
        <f>'Bioenergetics (2)'!BB61</f>
        <v>0</v>
      </c>
      <c r="AI59" s="500">
        <f>'Bioenergetics (2)'!BC61</f>
        <v>0</v>
      </c>
      <c r="AJ59" s="500">
        <f>'Bioenergetics (2)'!BD61</f>
        <v>0</v>
      </c>
      <c r="AK59" s="500">
        <f>'Bioenergetics (2)'!BE61</f>
        <v>0</v>
      </c>
      <c r="AL59" s="500">
        <f>'Bioenergetics (2)'!BF61</f>
        <v>0</v>
      </c>
      <c r="AM59" s="500">
        <f>'Bioenergetics (2)'!BG61</f>
        <v>0</v>
      </c>
      <c r="AN59" s="500">
        <f>'Bioenergetics (2)'!BH61</f>
        <v>0</v>
      </c>
      <c r="AO59" s="500">
        <f>'Bioenergetics (2)'!BI61</f>
        <v>0</v>
      </c>
      <c r="AP59" s="500">
        <f>'Bioenergetics (2)'!BJ61</f>
        <v>0</v>
      </c>
      <c r="AQ59" s="500">
        <f>'Bioenergetics (2)'!BK61</f>
        <v>0</v>
      </c>
      <c r="AR59" s="500">
        <f>'Bioenergetics (2)'!BL61</f>
        <v>0</v>
      </c>
      <c r="AS59" s="500">
        <f>'Bioenergetics (2)'!BM61</f>
        <v>0</v>
      </c>
      <c r="AT59" s="500">
        <f>'Bioenergetics (2)'!BN61</f>
        <v>0</v>
      </c>
      <c r="AU59" s="500">
        <f>'Bioenergetics (2)'!BO61</f>
        <v>0</v>
      </c>
      <c r="AV59" s="500">
        <f>'Bioenergetics (2)'!BP61</f>
        <v>0</v>
      </c>
      <c r="AW59" s="500">
        <f>'Bioenergetics (2)'!BQ61</f>
        <v>0</v>
      </c>
      <c r="AX59" s="500">
        <f>'Bioenergetics (2)'!BR61</f>
        <v>0</v>
      </c>
      <c r="AY59" s="500">
        <f>'Bioenergetics (2)'!BS61</f>
        <v>0</v>
      </c>
      <c r="AZ59" s="500">
        <f>'Bioenergetics (2)'!BT61</f>
        <v>0</v>
      </c>
      <c r="BA59" s="500">
        <f>'Bioenergetics (2)'!BU61</f>
        <v>0</v>
      </c>
      <c r="BB59" s="500">
        <f>'Bioenergetics (2)'!BV61</f>
        <v>0</v>
      </c>
      <c r="BC59" s="500">
        <f>'Bioenergetics (2)'!BW61</f>
        <v>0</v>
      </c>
      <c r="BD59" s="500">
        <f>'Bioenergetics (2)'!BX61</f>
        <v>0</v>
      </c>
      <c r="BE59" s="500">
        <f>'Bioenergetics (2)'!BY61</f>
        <v>0</v>
      </c>
      <c r="BF59" s="500">
        <f>'Bioenergetics (2)'!BZ61</f>
        <v>0</v>
      </c>
      <c r="BG59" s="500">
        <f>'Bioenergetics (2)'!CA61</f>
        <v>0</v>
      </c>
      <c r="BH59" s="500">
        <f>'Bioenergetics (2)'!CB61</f>
        <v>0</v>
      </c>
      <c r="BI59" s="500">
        <f>'Bioenergetics (2)'!CC61</f>
        <v>0</v>
      </c>
      <c r="BJ59" s="500">
        <f>'Bioenergetics (2)'!CD61</f>
        <v>0</v>
      </c>
      <c r="BK59" s="500">
        <f>'Bioenergetics (2)'!CE61</f>
        <v>0</v>
      </c>
      <c r="BL59" s="500">
        <f>'Bioenergetics (2)'!CF61</f>
        <v>0</v>
      </c>
      <c r="BM59" s="500">
        <f>'Bioenergetics (2)'!CG61</f>
        <v>0</v>
      </c>
      <c r="BN59" s="500">
        <f>'Bioenergetics (2)'!CH61</f>
        <v>0</v>
      </c>
      <c r="BO59" s="500">
        <f>'Bioenergetics (2)'!CI61</f>
        <v>0</v>
      </c>
      <c r="BP59" s="500">
        <f>'Bioenergetics (2)'!CJ61</f>
        <v>0</v>
      </c>
      <c r="BQ59" s="500">
        <f>'Bioenergetics (2)'!CK61</f>
        <v>0</v>
      </c>
      <c r="BR59" s="500">
        <f>'Bioenergetics (2)'!CL61</f>
        <v>0</v>
      </c>
      <c r="BS59" s="500">
        <f>'Bioenergetics (2)'!CM61</f>
        <v>0</v>
      </c>
      <c r="BT59" s="500">
        <f>'Bioenergetics (2)'!CN61</f>
        <v>0</v>
      </c>
      <c r="BU59" s="500">
        <f>'Bioenergetics (2)'!CO61</f>
        <v>0</v>
      </c>
      <c r="BV59" s="500">
        <f>'Bioenergetics (2)'!CP61</f>
        <v>0</v>
      </c>
      <c r="BW59" s="500">
        <f>'Bioenergetics (2)'!CQ61</f>
        <v>0</v>
      </c>
      <c r="BX59" s="500">
        <f>'Bioenergetics (2)'!CR61</f>
        <v>0</v>
      </c>
      <c r="BY59" s="500">
        <f>'Bioenergetics (2)'!CS61</f>
        <v>0</v>
      </c>
      <c r="BZ59" s="500">
        <f>'Bioenergetics (2)'!CT61</f>
        <v>0</v>
      </c>
      <c r="CA59" s="500">
        <f>'Bioenergetics (2)'!CU61</f>
        <v>0</v>
      </c>
      <c r="CB59" s="500">
        <f>'Bioenergetics (2)'!CV61</f>
        <v>0</v>
      </c>
      <c r="CC59" s="500">
        <f>'Bioenergetics (2)'!CW61</f>
        <v>0</v>
      </c>
      <c r="CD59" s="500">
        <f>'Bioenergetics (2)'!CX61</f>
        <v>0</v>
      </c>
      <c r="CE59" s="500">
        <f>'Bioenergetics (2)'!CY61</f>
        <v>0</v>
      </c>
      <c r="CF59" s="500">
        <f>'Bioenergetics (2)'!CZ61</f>
        <v>0</v>
      </c>
      <c r="CG59" s="500">
        <f>'Bioenergetics (2)'!DA61</f>
        <v>0</v>
      </c>
      <c r="CH59" s="500">
        <f>'Bioenergetics (2)'!DB61</f>
        <v>0</v>
      </c>
      <c r="CI59" s="500">
        <f>'Bioenergetics (2)'!DC61</f>
        <v>0</v>
      </c>
      <c r="CJ59" s="500">
        <f>'Bioenergetics (2)'!DD61</f>
        <v>0</v>
      </c>
      <c r="CK59" s="500">
        <f>'Bioenergetics (2)'!DE61</f>
        <v>0</v>
      </c>
      <c r="CL59" s="500">
        <f>'Bioenergetics (2)'!DF61</f>
        <v>0</v>
      </c>
      <c r="CM59" s="500">
        <f>'Bioenergetics (2)'!DG61</f>
        <v>0</v>
      </c>
      <c r="CN59" s="500">
        <f>'Bioenergetics (2)'!DH61</f>
        <v>0</v>
      </c>
      <c r="CO59" s="500">
        <f>'Bioenergetics (2)'!DI61</f>
        <v>0</v>
      </c>
      <c r="CP59" s="500">
        <f>'Bioenergetics (2)'!DJ61</f>
        <v>0</v>
      </c>
      <c r="CQ59" s="500">
        <f>'Bioenergetics (2)'!DK61</f>
        <v>0</v>
      </c>
      <c r="CR59" s="500">
        <f>'Bioenergetics (2)'!DL61</f>
        <v>0</v>
      </c>
      <c r="CS59" s="500">
        <f>'Bioenergetics (2)'!DM61</f>
        <v>0</v>
      </c>
      <c r="CT59" s="500">
        <f>'Bioenergetics (2)'!DN61</f>
        <v>1</v>
      </c>
      <c r="CU59" s="500">
        <f>'Bioenergetics (2)'!DO61</f>
        <v>0</v>
      </c>
      <c r="CV59" s="500">
        <f>'Bioenergetics (2)'!DP61</f>
        <v>0</v>
      </c>
      <c r="CW59" s="500">
        <f>'Bioenergetics (2)'!DQ61</f>
        <v>0</v>
      </c>
      <c r="CX59" s="500">
        <f>'Bioenergetics (2)'!DR61</f>
        <v>0</v>
      </c>
      <c r="CY59" s="500">
        <f>'Bioenergetics (2)'!DS61</f>
        <v>0</v>
      </c>
      <c r="CZ59" s="500">
        <f>'Bioenergetics (2)'!DT61</f>
        <v>0</v>
      </c>
      <c r="DA59" s="500">
        <f>'Bioenergetics (2)'!DU61</f>
        <v>0</v>
      </c>
      <c r="DB59" s="500">
        <f>'Bioenergetics (2)'!DV61</f>
        <v>0</v>
      </c>
      <c r="DC59" s="500">
        <f>'Bioenergetics (2)'!DW61</f>
        <v>0</v>
      </c>
      <c r="DD59" s="500">
        <f>'Bioenergetics (2)'!DX61</f>
        <v>0</v>
      </c>
      <c r="DE59" s="500">
        <f>'Bioenergetics (2)'!DY61</f>
        <v>0</v>
      </c>
      <c r="DF59" s="500">
        <f>'Bioenergetics (2)'!DZ61</f>
        <v>0</v>
      </c>
      <c r="DG59" s="500">
        <f>'Bioenergetics (2)'!EA61</f>
        <v>0</v>
      </c>
      <c r="DH59" s="500">
        <f>'Bioenergetics (2)'!EB61</f>
        <v>0</v>
      </c>
      <c r="DI59" s="500">
        <f>'Bioenergetics (2)'!EC61</f>
        <v>0</v>
      </c>
      <c r="DJ59" s="500">
        <f>'Bioenergetics (2)'!ED61</f>
        <v>0</v>
      </c>
      <c r="DK59" s="500">
        <f>'Bioenergetics (2)'!EE61</f>
        <v>0</v>
      </c>
      <c r="DL59" s="500">
        <f>'Bioenergetics (2)'!EF61</f>
        <v>0</v>
      </c>
      <c r="DM59" s="500">
        <f>'Bioenergetics (2)'!EG61</f>
        <v>0</v>
      </c>
      <c r="DN59" s="500">
        <f>'Bioenergetics (2)'!EH61</f>
        <v>0</v>
      </c>
      <c r="DO59" s="500">
        <f>'Bioenergetics (2)'!EI61</f>
        <v>0</v>
      </c>
      <c r="DP59" s="500">
        <f>'Bioenergetics (2)'!EJ61</f>
        <v>0</v>
      </c>
      <c r="DQ59" s="500">
        <f>'Bioenergetics (2)'!EK61</f>
        <v>0</v>
      </c>
      <c r="DR59" s="500">
        <f>'Bioenergetics (2)'!EL61</f>
        <v>0</v>
      </c>
      <c r="DS59" s="500">
        <f>'Bioenergetics (2)'!EM61</f>
        <v>0</v>
      </c>
      <c r="DT59" s="500">
        <f>'Bioenergetics (2)'!EQ61</f>
        <v>0</v>
      </c>
      <c r="DU59" s="500">
        <f>'Bioenergetics (2)'!ER61</f>
        <v>0</v>
      </c>
      <c r="DV59" s="500">
        <f>'Bioenergetics (2)'!ES61</f>
        <v>0</v>
      </c>
      <c r="DW59" s="500">
        <f>'Bioenergetics (2)'!ET61</f>
        <v>0</v>
      </c>
      <c r="DX59" s="500">
        <f>'Bioenergetics (2)'!EU61</f>
        <v>1</v>
      </c>
      <c r="DY59" s="500">
        <f>'Bioenergetics (2)'!EV61</f>
        <v>0</v>
      </c>
      <c r="DZ59" s="500">
        <f>'Bioenergetics (2)'!EW61</f>
        <v>0</v>
      </c>
      <c r="EA59" s="500">
        <f>'Bioenergetics (2)'!EX61</f>
        <v>0</v>
      </c>
      <c r="EB59" s="500">
        <f>'Bioenergetics (2)'!EY61</f>
        <v>0</v>
      </c>
      <c r="EC59" s="500">
        <f>'Bioenergetics (2)'!EZ61</f>
        <v>0</v>
      </c>
      <c r="ED59" s="500">
        <f>'Bioenergetics (2)'!FA61</f>
        <v>0</v>
      </c>
      <c r="EE59" s="500">
        <f>'Bioenergetics (2)'!FB61</f>
        <v>0</v>
      </c>
      <c r="EF59" s="500">
        <f>'Bioenergetics (2)'!FC61</f>
        <v>0</v>
      </c>
      <c r="EG59" s="500">
        <f>'Bioenergetics (2)'!FD61</f>
        <v>0</v>
      </c>
      <c r="EH59" s="500">
        <f>'Bioenergetics (2)'!FE61</f>
        <v>0</v>
      </c>
      <c r="EI59" s="500">
        <f>'Bioenergetics (2)'!FF61</f>
        <v>0</v>
      </c>
      <c r="EJ59" s="500">
        <f>'Bioenergetics (2)'!FG61</f>
        <v>0</v>
      </c>
      <c r="EK59" s="500">
        <f>'Bioenergetics (2)'!FH61</f>
        <v>0</v>
      </c>
      <c r="EL59" s="500">
        <f>'Bioenergetics (2)'!FI61</f>
        <v>0</v>
      </c>
      <c r="EM59" s="500">
        <f>'Bioenergetics (2)'!FJ61</f>
        <v>0</v>
      </c>
      <c r="EN59" s="500">
        <f>'Bioenergetics (2)'!FK61</f>
        <v>0</v>
      </c>
      <c r="EO59" s="500">
        <f>'Bioenergetics (2)'!FL61</f>
        <v>0</v>
      </c>
      <c r="EP59" s="500">
        <f>'Bioenergetics (2)'!FM61</f>
        <v>0</v>
      </c>
      <c r="EQ59" s="500">
        <f>'Bioenergetics (2)'!FN61</f>
        <v>0</v>
      </c>
      <c r="ER59" s="500">
        <f>'Bioenergetics (2)'!FO61</f>
        <v>0</v>
      </c>
      <c r="ES59" s="500">
        <f>'Bioenergetics (2)'!FP61</f>
        <v>0</v>
      </c>
      <c r="ET59" s="500">
        <f>'Bioenergetics (2)'!FQ61</f>
        <v>0</v>
      </c>
      <c r="EU59" s="500">
        <f>'Bioenergetics (2)'!FR61</f>
        <v>0</v>
      </c>
      <c r="EV59" s="500">
        <f>'Bioenergetics (2)'!FS61</f>
        <v>0</v>
      </c>
      <c r="EW59" s="500">
        <f>'Bioenergetics (2)'!FT61</f>
        <v>0</v>
      </c>
      <c r="EX59" s="500">
        <f>'Bioenergetics (2)'!FU61</f>
        <v>0</v>
      </c>
      <c r="EY59" s="500">
        <f>'Bioenergetics (2)'!FV61</f>
        <v>0</v>
      </c>
      <c r="EZ59" s="500">
        <f>'Bioenergetics (2)'!FW61</f>
        <v>0</v>
      </c>
      <c r="FA59" s="500">
        <f>'Bioenergetics (2)'!FX61</f>
        <v>0</v>
      </c>
      <c r="FB59" s="500">
        <f>'Bioenergetics (2)'!FY61</f>
        <v>0</v>
      </c>
      <c r="FC59" s="500">
        <f>'Bioenergetics (2)'!FZ61</f>
        <v>0</v>
      </c>
      <c r="FD59" s="500">
        <f>'Bioenergetics (2)'!GA61</f>
        <v>0</v>
      </c>
      <c r="FE59" s="500">
        <f>'Bioenergetics (2)'!GB61</f>
        <v>0</v>
      </c>
      <c r="FF59" s="500">
        <f>'Bioenergetics (2)'!GC61</f>
        <v>0</v>
      </c>
    </row>
    <row r="60" spans="1:162" x14ac:dyDescent="0.35">
      <c r="A60" s="144" t="str">
        <f>'Bioenergetics (2)'!A62</f>
        <v>Ce_Lys</v>
      </c>
      <c r="B60" s="500">
        <f>'Bioenergetics (2)'!V62</f>
        <v>0</v>
      </c>
      <c r="C60" s="500">
        <f>'Bioenergetics (2)'!W62</f>
        <v>0</v>
      </c>
      <c r="D60" s="500">
        <f>'Bioenergetics (2)'!X62</f>
        <v>0</v>
      </c>
      <c r="E60" s="500">
        <f ca="1">'Bioenergetics (2)'!Y62</f>
        <v>1.5082956259426851E-2</v>
      </c>
      <c r="F60" s="500">
        <f>'Bioenergetics (2)'!Z62</f>
        <v>0</v>
      </c>
      <c r="G60" s="500">
        <f>'Bioenergetics (2)'!AA62</f>
        <v>0</v>
      </c>
      <c r="H60" s="500">
        <f>'Bioenergetics (2)'!AB62</f>
        <v>0</v>
      </c>
      <c r="I60" s="500">
        <f>'Bioenergetics (2)'!AC62</f>
        <v>0</v>
      </c>
      <c r="J60" s="500">
        <f>'Bioenergetics (2)'!AD62</f>
        <v>0</v>
      </c>
      <c r="K60" s="500">
        <f>'Bioenergetics (2)'!AE62</f>
        <v>0</v>
      </c>
      <c r="L60" s="500">
        <f>'Bioenergetics (2)'!AF62</f>
        <v>0</v>
      </c>
      <c r="M60" s="500">
        <f>'Bioenergetics (2)'!AG62</f>
        <v>0</v>
      </c>
      <c r="N60" s="500">
        <f>'Bioenergetics (2)'!AH62</f>
        <v>0</v>
      </c>
      <c r="O60" s="500">
        <f>'Bioenergetics (2)'!AI62</f>
        <v>0</v>
      </c>
      <c r="P60" s="500">
        <f>'Bioenergetics (2)'!AJ62</f>
        <v>0</v>
      </c>
      <c r="Q60" s="500">
        <f>'Bioenergetics (2)'!AK62</f>
        <v>0</v>
      </c>
      <c r="R60" s="500">
        <f>'Bioenergetics (2)'!AL62</f>
        <v>0</v>
      </c>
      <c r="S60" s="500">
        <f>'Bioenergetics (2)'!AM62</f>
        <v>0</v>
      </c>
      <c r="T60" s="500">
        <f>'Bioenergetics (2)'!AN62</f>
        <v>0</v>
      </c>
      <c r="U60" s="500">
        <f>'Bioenergetics (2)'!AO62</f>
        <v>0</v>
      </c>
      <c r="V60" s="500">
        <f>'Bioenergetics (2)'!AP62</f>
        <v>0</v>
      </c>
      <c r="W60" s="500">
        <f>'Bioenergetics (2)'!AQ62</f>
        <v>0</v>
      </c>
      <c r="X60" s="500">
        <f>'Bioenergetics (2)'!AR62</f>
        <v>0</v>
      </c>
      <c r="Y60" s="500">
        <f>'Bioenergetics (2)'!AS62</f>
        <v>0</v>
      </c>
      <c r="Z60" s="500">
        <f>'Bioenergetics (2)'!AT62</f>
        <v>0</v>
      </c>
      <c r="AA60" s="500">
        <f>'Bioenergetics (2)'!AU62</f>
        <v>0</v>
      </c>
      <c r="AB60" s="500">
        <f>'Bioenergetics (2)'!AV62</f>
        <v>0</v>
      </c>
      <c r="AC60" s="500">
        <f>'Bioenergetics (2)'!AW62</f>
        <v>0</v>
      </c>
      <c r="AD60" s="500">
        <f>'Bioenergetics (2)'!AX62</f>
        <v>0</v>
      </c>
      <c r="AE60" s="500">
        <f>'Bioenergetics (2)'!AY62</f>
        <v>0</v>
      </c>
      <c r="AF60" s="500">
        <f>'Bioenergetics (2)'!AZ62</f>
        <v>0</v>
      </c>
      <c r="AG60" s="500">
        <f>'Bioenergetics (2)'!BA62</f>
        <v>0</v>
      </c>
      <c r="AH60" s="500">
        <f>'Bioenergetics (2)'!BB62</f>
        <v>0</v>
      </c>
      <c r="AI60" s="500">
        <f>'Bioenergetics (2)'!BC62</f>
        <v>0</v>
      </c>
      <c r="AJ60" s="500">
        <f>'Bioenergetics (2)'!BD62</f>
        <v>0</v>
      </c>
      <c r="AK60" s="500">
        <f>'Bioenergetics (2)'!BE62</f>
        <v>0</v>
      </c>
      <c r="AL60" s="500">
        <f>'Bioenergetics (2)'!BF62</f>
        <v>0</v>
      </c>
      <c r="AM60" s="500">
        <f>'Bioenergetics (2)'!BG62</f>
        <v>0</v>
      </c>
      <c r="AN60" s="500">
        <f>'Bioenergetics (2)'!BH62</f>
        <v>0</v>
      </c>
      <c r="AO60" s="500">
        <f>'Bioenergetics (2)'!BI62</f>
        <v>0</v>
      </c>
      <c r="AP60" s="500">
        <f>'Bioenergetics (2)'!BJ62</f>
        <v>0</v>
      </c>
      <c r="AQ60" s="500">
        <f>'Bioenergetics (2)'!BK62</f>
        <v>0</v>
      </c>
      <c r="AR60" s="500">
        <f>'Bioenergetics (2)'!BL62</f>
        <v>0</v>
      </c>
      <c r="AS60" s="500">
        <f>'Bioenergetics (2)'!BM62</f>
        <v>0</v>
      </c>
      <c r="AT60" s="500">
        <f>'Bioenergetics (2)'!BN62</f>
        <v>0</v>
      </c>
      <c r="AU60" s="500">
        <f>'Bioenergetics (2)'!BO62</f>
        <v>0</v>
      </c>
      <c r="AV60" s="500">
        <f>'Bioenergetics (2)'!BP62</f>
        <v>0</v>
      </c>
      <c r="AW60" s="500">
        <f>'Bioenergetics (2)'!BQ62</f>
        <v>0</v>
      </c>
      <c r="AX60" s="500">
        <f>'Bioenergetics (2)'!BR62</f>
        <v>0</v>
      </c>
      <c r="AY60" s="500">
        <f>'Bioenergetics (2)'!BS62</f>
        <v>0</v>
      </c>
      <c r="AZ60" s="500">
        <f>'Bioenergetics (2)'!BT62</f>
        <v>0</v>
      </c>
      <c r="BA60" s="500">
        <f>'Bioenergetics (2)'!BU62</f>
        <v>0</v>
      </c>
      <c r="BB60" s="500">
        <f>'Bioenergetics (2)'!BV62</f>
        <v>0</v>
      </c>
      <c r="BC60" s="500">
        <f>'Bioenergetics (2)'!BW62</f>
        <v>0</v>
      </c>
      <c r="BD60" s="500">
        <f>'Bioenergetics (2)'!BX62</f>
        <v>0</v>
      </c>
      <c r="BE60" s="500">
        <f>'Bioenergetics (2)'!BY62</f>
        <v>0</v>
      </c>
      <c r="BF60" s="500">
        <f>'Bioenergetics (2)'!BZ62</f>
        <v>0</v>
      </c>
      <c r="BG60" s="500">
        <f>'Bioenergetics (2)'!CA62</f>
        <v>0</v>
      </c>
      <c r="BH60" s="500">
        <f>'Bioenergetics (2)'!CB62</f>
        <v>0</v>
      </c>
      <c r="BI60" s="500">
        <f>'Bioenergetics (2)'!CC62</f>
        <v>0</v>
      </c>
      <c r="BJ60" s="500">
        <f>'Bioenergetics (2)'!CD62</f>
        <v>0</v>
      </c>
      <c r="BK60" s="500">
        <f>'Bioenergetics (2)'!CE62</f>
        <v>0</v>
      </c>
      <c r="BL60" s="500">
        <f>'Bioenergetics (2)'!CF62</f>
        <v>0</v>
      </c>
      <c r="BM60" s="500">
        <f>'Bioenergetics (2)'!CG62</f>
        <v>0</v>
      </c>
      <c r="BN60" s="500">
        <f>'Bioenergetics (2)'!CH62</f>
        <v>0</v>
      </c>
      <c r="BO60" s="500">
        <f>'Bioenergetics (2)'!CI62</f>
        <v>0</v>
      </c>
      <c r="BP60" s="500">
        <f>'Bioenergetics (2)'!CJ62</f>
        <v>0</v>
      </c>
      <c r="BQ60" s="500">
        <f>'Bioenergetics (2)'!CK62</f>
        <v>0</v>
      </c>
      <c r="BR60" s="500">
        <f>'Bioenergetics (2)'!CL62</f>
        <v>0</v>
      </c>
      <c r="BS60" s="500">
        <f>'Bioenergetics (2)'!CM62</f>
        <v>0</v>
      </c>
      <c r="BT60" s="500">
        <f>'Bioenergetics (2)'!CN62</f>
        <v>0</v>
      </c>
      <c r="BU60" s="500">
        <f>'Bioenergetics (2)'!CO62</f>
        <v>0</v>
      </c>
      <c r="BV60" s="500">
        <f>'Bioenergetics (2)'!CP62</f>
        <v>0</v>
      </c>
      <c r="BW60" s="500">
        <f>'Bioenergetics (2)'!CQ62</f>
        <v>0</v>
      </c>
      <c r="BX60" s="500">
        <f>'Bioenergetics (2)'!CR62</f>
        <v>0</v>
      </c>
      <c r="BY60" s="500">
        <f>'Bioenergetics (2)'!CS62</f>
        <v>0</v>
      </c>
      <c r="BZ60" s="500">
        <f>'Bioenergetics (2)'!CT62</f>
        <v>0</v>
      </c>
      <c r="CA60" s="500">
        <f>'Bioenergetics (2)'!CU62</f>
        <v>0</v>
      </c>
      <c r="CB60" s="500">
        <f>'Bioenergetics (2)'!CV62</f>
        <v>0</v>
      </c>
      <c r="CC60" s="500">
        <f>'Bioenergetics (2)'!CW62</f>
        <v>0</v>
      </c>
      <c r="CD60" s="500">
        <f>'Bioenergetics (2)'!CX62</f>
        <v>0</v>
      </c>
      <c r="CE60" s="500">
        <f>'Bioenergetics (2)'!CY62</f>
        <v>0</v>
      </c>
      <c r="CF60" s="500">
        <f>'Bioenergetics (2)'!CZ62</f>
        <v>0</v>
      </c>
      <c r="CG60" s="500">
        <f>'Bioenergetics (2)'!DA62</f>
        <v>0</v>
      </c>
      <c r="CH60" s="500">
        <f>'Bioenergetics (2)'!DB62</f>
        <v>0</v>
      </c>
      <c r="CI60" s="500">
        <f>'Bioenergetics (2)'!DC62</f>
        <v>0</v>
      </c>
      <c r="CJ60" s="500">
        <f>'Bioenergetics (2)'!DD62</f>
        <v>0</v>
      </c>
      <c r="CK60" s="500">
        <f>'Bioenergetics (2)'!DE62</f>
        <v>0</v>
      </c>
      <c r="CL60" s="500">
        <f>'Bioenergetics (2)'!DF62</f>
        <v>0</v>
      </c>
      <c r="CM60" s="500">
        <f>'Bioenergetics (2)'!DG62</f>
        <v>0</v>
      </c>
      <c r="CN60" s="500">
        <f>'Bioenergetics (2)'!DH62</f>
        <v>0</v>
      </c>
      <c r="CO60" s="500">
        <f>'Bioenergetics (2)'!DI62</f>
        <v>0</v>
      </c>
      <c r="CP60" s="500">
        <f>'Bioenergetics (2)'!DJ62</f>
        <v>0</v>
      </c>
      <c r="CQ60" s="500">
        <f>'Bioenergetics (2)'!DK62</f>
        <v>0</v>
      </c>
      <c r="CR60" s="500">
        <f>'Bioenergetics (2)'!DL62</f>
        <v>0</v>
      </c>
      <c r="CS60" s="500">
        <f>'Bioenergetics (2)'!DM62</f>
        <v>0</v>
      </c>
      <c r="CT60" s="500">
        <f>'Bioenergetics (2)'!DN62</f>
        <v>0</v>
      </c>
      <c r="CU60" s="500">
        <f>'Bioenergetics (2)'!DO62</f>
        <v>0</v>
      </c>
      <c r="CV60" s="500">
        <f>'Bioenergetics (2)'!DP62</f>
        <v>0</v>
      </c>
      <c r="CW60" s="500">
        <f>'Bioenergetics (2)'!DQ62</f>
        <v>0</v>
      </c>
      <c r="CX60" s="500">
        <f>'Bioenergetics (2)'!DR62</f>
        <v>0</v>
      </c>
      <c r="CY60" s="500">
        <f>'Bioenergetics (2)'!DS62</f>
        <v>0</v>
      </c>
      <c r="CZ60" s="500">
        <f>'Bioenergetics (2)'!DT62</f>
        <v>0</v>
      </c>
      <c r="DA60" s="500">
        <f>'Bioenergetics (2)'!DU62</f>
        <v>0</v>
      </c>
      <c r="DB60" s="500">
        <f>'Bioenergetics (2)'!DV62</f>
        <v>0</v>
      </c>
      <c r="DC60" s="500">
        <f>'Bioenergetics (2)'!DW62</f>
        <v>0</v>
      </c>
      <c r="DD60" s="500">
        <f>'Bioenergetics (2)'!DX62</f>
        <v>0</v>
      </c>
      <c r="DE60" s="500">
        <f>'Bioenergetics (2)'!DY62</f>
        <v>0</v>
      </c>
      <c r="DF60" s="500">
        <f>'Bioenergetics (2)'!DZ62</f>
        <v>0</v>
      </c>
      <c r="DG60" s="500">
        <f>'Bioenergetics (2)'!EA62</f>
        <v>0</v>
      </c>
      <c r="DH60" s="500">
        <f>'Bioenergetics (2)'!EB62</f>
        <v>0</v>
      </c>
      <c r="DI60" s="500">
        <f>'Bioenergetics (2)'!EC62</f>
        <v>0</v>
      </c>
      <c r="DJ60" s="500">
        <f>'Bioenergetics (2)'!ED62</f>
        <v>0</v>
      </c>
      <c r="DK60" s="500">
        <f>'Bioenergetics (2)'!EE62</f>
        <v>0</v>
      </c>
      <c r="DL60" s="500">
        <f>'Bioenergetics (2)'!EF62</f>
        <v>0</v>
      </c>
      <c r="DM60" s="500">
        <f>'Bioenergetics (2)'!EG62</f>
        <v>0</v>
      </c>
      <c r="DN60" s="500">
        <f>'Bioenergetics (2)'!EH62</f>
        <v>0</v>
      </c>
      <c r="DO60" s="500">
        <f>'Bioenergetics (2)'!EI62</f>
        <v>0</v>
      </c>
      <c r="DP60" s="500">
        <f>'Bioenergetics (2)'!EJ62</f>
        <v>0</v>
      </c>
      <c r="DQ60" s="500">
        <f>'Bioenergetics (2)'!EK62</f>
        <v>0</v>
      </c>
      <c r="DR60" s="500">
        <f>'Bioenergetics (2)'!EL62</f>
        <v>0</v>
      </c>
      <c r="DS60" s="500">
        <f>'Bioenergetics (2)'!EM62</f>
        <v>0</v>
      </c>
      <c r="DT60" s="500">
        <f>'Bioenergetics (2)'!EQ62</f>
        <v>0</v>
      </c>
      <c r="DU60" s="500">
        <f>'Bioenergetics (2)'!ER62</f>
        <v>0</v>
      </c>
      <c r="DV60" s="500">
        <f>'Bioenergetics (2)'!ES62</f>
        <v>0</v>
      </c>
      <c r="DW60" s="500">
        <f>'Bioenergetics (2)'!ET62</f>
        <v>0</v>
      </c>
      <c r="DX60" s="500">
        <f>'Bioenergetics (2)'!EU62</f>
        <v>0</v>
      </c>
      <c r="DY60" s="500">
        <f>'Bioenergetics (2)'!EV62</f>
        <v>1</v>
      </c>
      <c r="DZ60" s="500">
        <f>'Bioenergetics (2)'!EW62</f>
        <v>0</v>
      </c>
      <c r="EA60" s="500">
        <f>'Bioenergetics (2)'!EX62</f>
        <v>0</v>
      </c>
      <c r="EB60" s="500">
        <f>'Bioenergetics (2)'!EY62</f>
        <v>0</v>
      </c>
      <c r="EC60" s="500">
        <f>'Bioenergetics (2)'!EZ62</f>
        <v>0</v>
      </c>
      <c r="ED60" s="500">
        <f>'Bioenergetics (2)'!FA62</f>
        <v>0</v>
      </c>
      <c r="EE60" s="500">
        <f>'Bioenergetics (2)'!FB62</f>
        <v>0</v>
      </c>
      <c r="EF60" s="500">
        <f>'Bioenergetics (2)'!FC62</f>
        <v>0</v>
      </c>
      <c r="EG60" s="500">
        <f>'Bioenergetics (2)'!FD62</f>
        <v>0</v>
      </c>
      <c r="EH60" s="500">
        <f>'Bioenergetics (2)'!FE62</f>
        <v>0</v>
      </c>
      <c r="EI60" s="500">
        <f>'Bioenergetics (2)'!FF62</f>
        <v>0</v>
      </c>
      <c r="EJ60" s="500">
        <f>'Bioenergetics (2)'!FG62</f>
        <v>0</v>
      </c>
      <c r="EK60" s="500">
        <f>'Bioenergetics (2)'!FH62</f>
        <v>0</v>
      </c>
      <c r="EL60" s="500">
        <f>'Bioenergetics (2)'!FI62</f>
        <v>0</v>
      </c>
      <c r="EM60" s="500">
        <f>'Bioenergetics (2)'!FJ62</f>
        <v>0</v>
      </c>
      <c r="EN60" s="500">
        <f>'Bioenergetics (2)'!FK62</f>
        <v>0</v>
      </c>
      <c r="EO60" s="500">
        <f>'Bioenergetics (2)'!FL62</f>
        <v>0</v>
      </c>
      <c r="EP60" s="500">
        <f>'Bioenergetics (2)'!FM62</f>
        <v>0</v>
      </c>
      <c r="EQ60" s="500">
        <f>'Bioenergetics (2)'!FN62</f>
        <v>0</v>
      </c>
      <c r="ER60" s="500">
        <f>'Bioenergetics (2)'!FO62</f>
        <v>0</v>
      </c>
      <c r="ES60" s="500">
        <f>'Bioenergetics (2)'!FP62</f>
        <v>0</v>
      </c>
      <c r="ET60" s="500">
        <f>'Bioenergetics (2)'!FQ62</f>
        <v>0</v>
      </c>
      <c r="EU60" s="500">
        <f>'Bioenergetics (2)'!FR62</f>
        <v>0</v>
      </c>
      <c r="EV60" s="500">
        <f>'Bioenergetics (2)'!FS62</f>
        <v>0</v>
      </c>
      <c r="EW60" s="500">
        <f>'Bioenergetics (2)'!FT62</f>
        <v>0</v>
      </c>
      <c r="EX60" s="500">
        <f>'Bioenergetics (2)'!FU62</f>
        <v>0</v>
      </c>
      <c r="EY60" s="500">
        <f>'Bioenergetics (2)'!FV62</f>
        <v>0</v>
      </c>
      <c r="EZ60" s="500">
        <f>'Bioenergetics (2)'!FW62</f>
        <v>0</v>
      </c>
      <c r="FA60" s="500">
        <f>'Bioenergetics (2)'!FX62</f>
        <v>0</v>
      </c>
      <c r="FB60" s="500">
        <f>'Bioenergetics (2)'!FY62</f>
        <v>0</v>
      </c>
      <c r="FC60" s="500">
        <f>'Bioenergetics (2)'!FZ62</f>
        <v>0</v>
      </c>
      <c r="FD60" s="500">
        <f>'Bioenergetics (2)'!GA62</f>
        <v>0</v>
      </c>
      <c r="FE60" s="500">
        <f>'Bioenergetics (2)'!GB62</f>
        <v>0</v>
      </c>
      <c r="FF60" s="500">
        <f>'Bioenergetics (2)'!GC62</f>
        <v>0</v>
      </c>
    </row>
    <row r="61" spans="1:162" x14ac:dyDescent="0.35">
      <c r="A61" s="144" t="str">
        <f>'Bioenergetics (2)'!A63</f>
        <v>Ce_Glut</v>
      </c>
      <c r="B61" s="500">
        <f>'Bioenergetics (2)'!V63</f>
        <v>0</v>
      </c>
      <c r="C61" s="500">
        <f>'Bioenergetics (2)'!W63</f>
        <v>0</v>
      </c>
      <c r="D61" s="500">
        <f>'Bioenergetics (2)'!X63</f>
        <v>0</v>
      </c>
      <c r="E61" s="500">
        <f ca="1">'Bioenergetics (2)'!Y63</f>
        <v>1.5082956259426851E-2</v>
      </c>
      <c r="F61" s="500">
        <f>'Bioenergetics (2)'!Z63</f>
        <v>0</v>
      </c>
      <c r="G61" s="500">
        <f>'Bioenergetics (2)'!AA63</f>
        <v>0</v>
      </c>
      <c r="H61" s="500">
        <f>'Bioenergetics (2)'!AB63</f>
        <v>0</v>
      </c>
      <c r="I61" s="500">
        <f>'Bioenergetics (2)'!AC63</f>
        <v>0</v>
      </c>
      <c r="J61" s="500">
        <f>'Bioenergetics (2)'!AD63</f>
        <v>0</v>
      </c>
      <c r="K61" s="500">
        <f>'Bioenergetics (2)'!AE63</f>
        <v>0</v>
      </c>
      <c r="L61" s="500">
        <f>'Bioenergetics (2)'!AF63</f>
        <v>0</v>
      </c>
      <c r="M61" s="500">
        <f>'Bioenergetics (2)'!AG63</f>
        <v>0</v>
      </c>
      <c r="N61" s="500">
        <f>'Bioenergetics (2)'!AH63</f>
        <v>0</v>
      </c>
      <c r="O61" s="500">
        <f>'Bioenergetics (2)'!AI63</f>
        <v>0</v>
      </c>
      <c r="P61" s="500">
        <f>'Bioenergetics (2)'!AJ63</f>
        <v>0</v>
      </c>
      <c r="Q61" s="500">
        <f>'Bioenergetics (2)'!AK63</f>
        <v>0</v>
      </c>
      <c r="R61" s="500">
        <f>'Bioenergetics (2)'!AL63</f>
        <v>0</v>
      </c>
      <c r="S61" s="500">
        <f>'Bioenergetics (2)'!AM63</f>
        <v>0</v>
      </c>
      <c r="T61" s="500">
        <f>'Bioenergetics (2)'!AN63</f>
        <v>0</v>
      </c>
      <c r="U61" s="500">
        <f>'Bioenergetics (2)'!AO63</f>
        <v>0</v>
      </c>
      <c r="V61" s="500">
        <f>'Bioenergetics (2)'!AP63</f>
        <v>0</v>
      </c>
      <c r="W61" s="500">
        <f>'Bioenergetics (2)'!AQ63</f>
        <v>0</v>
      </c>
      <c r="X61" s="500">
        <f>'Bioenergetics (2)'!AR63</f>
        <v>0</v>
      </c>
      <c r="Y61" s="500">
        <f>'Bioenergetics (2)'!AS63</f>
        <v>0</v>
      </c>
      <c r="Z61" s="500">
        <f>'Bioenergetics (2)'!AT63</f>
        <v>0</v>
      </c>
      <c r="AA61" s="500">
        <f>'Bioenergetics (2)'!AU63</f>
        <v>0</v>
      </c>
      <c r="AB61" s="500">
        <f>'Bioenergetics (2)'!AV63</f>
        <v>0</v>
      </c>
      <c r="AC61" s="500">
        <f>'Bioenergetics (2)'!AW63</f>
        <v>0</v>
      </c>
      <c r="AD61" s="500">
        <f>'Bioenergetics (2)'!AX63</f>
        <v>0</v>
      </c>
      <c r="AE61" s="500">
        <f>'Bioenergetics (2)'!AY63</f>
        <v>0</v>
      </c>
      <c r="AF61" s="500">
        <f>'Bioenergetics (2)'!AZ63</f>
        <v>0</v>
      </c>
      <c r="AG61" s="500">
        <f>'Bioenergetics (2)'!BA63</f>
        <v>0</v>
      </c>
      <c r="AH61" s="500">
        <f>'Bioenergetics (2)'!BB63</f>
        <v>0</v>
      </c>
      <c r="AI61" s="500">
        <f>'Bioenergetics (2)'!BC63</f>
        <v>0</v>
      </c>
      <c r="AJ61" s="500">
        <f>'Bioenergetics (2)'!BD63</f>
        <v>0</v>
      </c>
      <c r="AK61" s="500">
        <f>'Bioenergetics (2)'!BE63</f>
        <v>0</v>
      </c>
      <c r="AL61" s="500">
        <f>'Bioenergetics (2)'!BF63</f>
        <v>0</v>
      </c>
      <c r="AM61" s="500">
        <f>'Bioenergetics (2)'!BG63</f>
        <v>0</v>
      </c>
      <c r="AN61" s="500">
        <f>'Bioenergetics (2)'!BH63</f>
        <v>0</v>
      </c>
      <c r="AO61" s="500">
        <f>'Bioenergetics (2)'!BI63</f>
        <v>0</v>
      </c>
      <c r="AP61" s="500">
        <f>'Bioenergetics (2)'!BJ63</f>
        <v>0</v>
      </c>
      <c r="AQ61" s="500">
        <f>'Bioenergetics (2)'!BK63</f>
        <v>0</v>
      </c>
      <c r="AR61" s="500">
        <f>'Bioenergetics (2)'!BL63</f>
        <v>0</v>
      </c>
      <c r="AS61" s="500">
        <f>'Bioenergetics (2)'!BM63</f>
        <v>0</v>
      </c>
      <c r="AT61" s="500">
        <f>'Bioenergetics (2)'!BN63</f>
        <v>0</v>
      </c>
      <c r="AU61" s="500">
        <f>'Bioenergetics (2)'!BO63</f>
        <v>0</v>
      </c>
      <c r="AV61" s="500">
        <f>'Bioenergetics (2)'!BP63</f>
        <v>0</v>
      </c>
      <c r="AW61" s="500">
        <f>'Bioenergetics (2)'!BQ63</f>
        <v>0</v>
      </c>
      <c r="AX61" s="500">
        <f>'Bioenergetics (2)'!BR63</f>
        <v>0</v>
      </c>
      <c r="AY61" s="500">
        <f>'Bioenergetics (2)'!BS63</f>
        <v>0</v>
      </c>
      <c r="AZ61" s="500">
        <f>'Bioenergetics (2)'!BT63</f>
        <v>0</v>
      </c>
      <c r="BA61" s="500">
        <f>'Bioenergetics (2)'!BU63</f>
        <v>0</v>
      </c>
      <c r="BB61" s="500">
        <f>'Bioenergetics (2)'!BV63</f>
        <v>0</v>
      </c>
      <c r="BC61" s="500">
        <f>'Bioenergetics (2)'!BW63</f>
        <v>0</v>
      </c>
      <c r="BD61" s="500">
        <f>'Bioenergetics (2)'!BX63</f>
        <v>0</v>
      </c>
      <c r="BE61" s="500">
        <f>'Bioenergetics (2)'!BY63</f>
        <v>0</v>
      </c>
      <c r="BF61" s="500">
        <f>'Bioenergetics (2)'!BZ63</f>
        <v>0</v>
      </c>
      <c r="BG61" s="500">
        <f>'Bioenergetics (2)'!CA63</f>
        <v>0</v>
      </c>
      <c r="BH61" s="500">
        <f>'Bioenergetics (2)'!CB63</f>
        <v>0</v>
      </c>
      <c r="BI61" s="500">
        <f>'Bioenergetics (2)'!CC63</f>
        <v>0</v>
      </c>
      <c r="BJ61" s="500">
        <f>'Bioenergetics (2)'!CD63</f>
        <v>0</v>
      </c>
      <c r="BK61" s="500">
        <f>'Bioenergetics (2)'!CE63</f>
        <v>0</v>
      </c>
      <c r="BL61" s="500">
        <f>'Bioenergetics (2)'!CF63</f>
        <v>0</v>
      </c>
      <c r="BM61" s="500">
        <f>'Bioenergetics (2)'!CG63</f>
        <v>0</v>
      </c>
      <c r="BN61" s="500">
        <f>'Bioenergetics (2)'!CH63</f>
        <v>0</v>
      </c>
      <c r="BO61" s="500">
        <f>'Bioenergetics (2)'!CI63</f>
        <v>0</v>
      </c>
      <c r="BP61" s="500">
        <f>'Bioenergetics (2)'!CJ63</f>
        <v>0</v>
      </c>
      <c r="BQ61" s="500">
        <f>'Bioenergetics (2)'!CK63</f>
        <v>0</v>
      </c>
      <c r="BR61" s="500">
        <f>'Bioenergetics (2)'!CL63</f>
        <v>0</v>
      </c>
      <c r="BS61" s="500">
        <f>'Bioenergetics (2)'!CM63</f>
        <v>0</v>
      </c>
      <c r="BT61" s="500">
        <f>'Bioenergetics (2)'!CN63</f>
        <v>0</v>
      </c>
      <c r="BU61" s="500">
        <f>'Bioenergetics (2)'!CO63</f>
        <v>0</v>
      </c>
      <c r="BV61" s="500">
        <f>'Bioenergetics (2)'!CP63</f>
        <v>0</v>
      </c>
      <c r="BW61" s="500">
        <f>'Bioenergetics (2)'!CQ63</f>
        <v>0</v>
      </c>
      <c r="BX61" s="500">
        <f>'Bioenergetics (2)'!CR63</f>
        <v>0</v>
      </c>
      <c r="BY61" s="500">
        <f>'Bioenergetics (2)'!CS63</f>
        <v>0</v>
      </c>
      <c r="BZ61" s="500">
        <f>'Bioenergetics (2)'!CT63</f>
        <v>0</v>
      </c>
      <c r="CA61" s="500">
        <f>'Bioenergetics (2)'!CU63</f>
        <v>0</v>
      </c>
      <c r="CB61" s="500">
        <f>'Bioenergetics (2)'!CV63</f>
        <v>0</v>
      </c>
      <c r="CC61" s="500">
        <f>'Bioenergetics (2)'!CW63</f>
        <v>0</v>
      </c>
      <c r="CD61" s="500">
        <f>'Bioenergetics (2)'!CX63</f>
        <v>0</v>
      </c>
      <c r="CE61" s="500">
        <f>'Bioenergetics (2)'!CY63</f>
        <v>0</v>
      </c>
      <c r="CF61" s="500">
        <f>'Bioenergetics (2)'!CZ63</f>
        <v>0</v>
      </c>
      <c r="CG61" s="500">
        <f>'Bioenergetics (2)'!DA63</f>
        <v>0</v>
      </c>
      <c r="CH61" s="500">
        <f>'Bioenergetics (2)'!DB63</f>
        <v>0</v>
      </c>
      <c r="CI61" s="500">
        <f>'Bioenergetics (2)'!DC63</f>
        <v>0</v>
      </c>
      <c r="CJ61" s="500">
        <f>'Bioenergetics (2)'!DD63</f>
        <v>0</v>
      </c>
      <c r="CK61" s="500">
        <f>'Bioenergetics (2)'!DE63</f>
        <v>0</v>
      </c>
      <c r="CL61" s="500">
        <f>'Bioenergetics (2)'!DF63</f>
        <v>0</v>
      </c>
      <c r="CM61" s="500">
        <f>'Bioenergetics (2)'!DG63</f>
        <v>0</v>
      </c>
      <c r="CN61" s="500">
        <f>'Bioenergetics (2)'!DH63</f>
        <v>0</v>
      </c>
      <c r="CO61" s="500">
        <f>'Bioenergetics (2)'!DI63</f>
        <v>0</v>
      </c>
      <c r="CP61" s="500">
        <f>'Bioenergetics (2)'!DJ63</f>
        <v>0</v>
      </c>
      <c r="CQ61" s="500">
        <f>'Bioenergetics (2)'!DK63</f>
        <v>0</v>
      </c>
      <c r="CR61" s="500">
        <f>'Bioenergetics (2)'!DL63</f>
        <v>0</v>
      </c>
      <c r="CS61" s="500">
        <f>'Bioenergetics (2)'!DM63</f>
        <v>1</v>
      </c>
      <c r="CT61" s="500">
        <f>'Bioenergetics (2)'!DN63</f>
        <v>0</v>
      </c>
      <c r="CU61" s="500">
        <f>'Bioenergetics (2)'!DO63</f>
        <v>1</v>
      </c>
      <c r="CV61" s="500">
        <f>'Bioenergetics (2)'!DP63</f>
        <v>0</v>
      </c>
      <c r="CW61" s="500">
        <f>'Bioenergetics (2)'!DQ63</f>
        <v>0</v>
      </c>
      <c r="CX61" s="500">
        <f>'Bioenergetics (2)'!DR63</f>
        <v>0</v>
      </c>
      <c r="CY61" s="500">
        <f>'Bioenergetics (2)'!DS63</f>
        <v>0</v>
      </c>
      <c r="CZ61" s="500">
        <f>'Bioenergetics (2)'!DT63</f>
        <v>0</v>
      </c>
      <c r="DA61" s="500">
        <f>'Bioenergetics (2)'!DU63</f>
        <v>0</v>
      </c>
      <c r="DB61" s="500">
        <f>'Bioenergetics (2)'!DV63</f>
        <v>0</v>
      </c>
      <c r="DC61" s="500">
        <f>'Bioenergetics (2)'!DW63</f>
        <v>0</v>
      </c>
      <c r="DD61" s="500">
        <f>'Bioenergetics (2)'!DX63</f>
        <v>0</v>
      </c>
      <c r="DE61" s="500">
        <f>'Bioenergetics (2)'!DY63</f>
        <v>0</v>
      </c>
      <c r="DF61" s="500">
        <f>'Bioenergetics (2)'!DZ63</f>
        <v>0</v>
      </c>
      <c r="DG61" s="500">
        <f>'Bioenergetics (2)'!EA63</f>
        <v>0</v>
      </c>
      <c r="DH61" s="500">
        <f>'Bioenergetics (2)'!EB63</f>
        <v>0</v>
      </c>
      <c r="DI61" s="500">
        <f>'Bioenergetics (2)'!EC63</f>
        <v>0</v>
      </c>
      <c r="DJ61" s="500">
        <f>'Bioenergetics (2)'!ED63</f>
        <v>0</v>
      </c>
      <c r="DK61" s="500">
        <f>'Bioenergetics (2)'!EE63</f>
        <v>0</v>
      </c>
      <c r="DL61" s="500">
        <f>'Bioenergetics (2)'!EF63</f>
        <v>0</v>
      </c>
      <c r="DM61" s="500">
        <f>'Bioenergetics (2)'!EG63</f>
        <v>0</v>
      </c>
      <c r="DN61" s="500">
        <f>'Bioenergetics (2)'!EH63</f>
        <v>0</v>
      </c>
      <c r="DO61" s="500">
        <f>'Bioenergetics (2)'!EI63</f>
        <v>0</v>
      </c>
      <c r="DP61" s="500">
        <f>'Bioenergetics (2)'!EJ63</f>
        <v>0</v>
      </c>
      <c r="DQ61" s="500">
        <f>'Bioenergetics (2)'!EK63</f>
        <v>0</v>
      </c>
      <c r="DR61" s="500">
        <f>'Bioenergetics (2)'!EL63</f>
        <v>0</v>
      </c>
      <c r="DS61" s="500">
        <f>'Bioenergetics (2)'!EM63</f>
        <v>0</v>
      </c>
      <c r="DT61" s="500">
        <f>'Bioenergetics (2)'!EQ63</f>
        <v>0</v>
      </c>
      <c r="DU61" s="500">
        <f>'Bioenergetics (2)'!ER63</f>
        <v>0</v>
      </c>
      <c r="DV61" s="500">
        <f>'Bioenergetics (2)'!ES63</f>
        <v>0</v>
      </c>
      <c r="DW61" s="500">
        <f>'Bioenergetics (2)'!ET63</f>
        <v>0</v>
      </c>
      <c r="DX61" s="500">
        <f>'Bioenergetics (2)'!EU63</f>
        <v>0</v>
      </c>
      <c r="DY61" s="500">
        <f>'Bioenergetics (2)'!EV63</f>
        <v>0</v>
      </c>
      <c r="DZ61" s="500">
        <f>'Bioenergetics (2)'!EW63</f>
        <v>1</v>
      </c>
      <c r="EA61" s="500">
        <f>'Bioenergetics (2)'!EX63</f>
        <v>0</v>
      </c>
      <c r="EB61" s="500">
        <f>'Bioenergetics (2)'!EY63</f>
        <v>0</v>
      </c>
      <c r="EC61" s="500">
        <f>'Bioenergetics (2)'!EZ63</f>
        <v>0</v>
      </c>
      <c r="ED61" s="500">
        <f>'Bioenergetics (2)'!FA63</f>
        <v>0</v>
      </c>
      <c r="EE61" s="500">
        <f>'Bioenergetics (2)'!FB63</f>
        <v>0</v>
      </c>
      <c r="EF61" s="500">
        <f>'Bioenergetics (2)'!FC63</f>
        <v>0</v>
      </c>
      <c r="EG61" s="500">
        <f>'Bioenergetics (2)'!FD63</f>
        <v>0</v>
      </c>
      <c r="EH61" s="500">
        <f>'Bioenergetics (2)'!FE63</f>
        <v>0</v>
      </c>
      <c r="EI61" s="500">
        <f>'Bioenergetics (2)'!FF63</f>
        <v>0</v>
      </c>
      <c r="EJ61" s="500">
        <f>'Bioenergetics (2)'!FG63</f>
        <v>0</v>
      </c>
      <c r="EK61" s="500">
        <f>'Bioenergetics (2)'!FH63</f>
        <v>0</v>
      </c>
      <c r="EL61" s="500">
        <f>'Bioenergetics (2)'!FI63</f>
        <v>0</v>
      </c>
      <c r="EM61" s="500">
        <f>'Bioenergetics (2)'!FJ63</f>
        <v>0</v>
      </c>
      <c r="EN61" s="500">
        <f>'Bioenergetics (2)'!FK63</f>
        <v>0</v>
      </c>
      <c r="EO61" s="500">
        <f>'Bioenergetics (2)'!FL63</f>
        <v>0</v>
      </c>
      <c r="EP61" s="500">
        <f>'Bioenergetics (2)'!FM63</f>
        <v>0</v>
      </c>
      <c r="EQ61" s="500">
        <f>'Bioenergetics (2)'!FN63</f>
        <v>0</v>
      </c>
      <c r="ER61" s="500">
        <f>'Bioenergetics (2)'!FO63</f>
        <v>0</v>
      </c>
      <c r="ES61" s="500">
        <f>'Bioenergetics (2)'!FP63</f>
        <v>0</v>
      </c>
      <c r="ET61" s="500">
        <f>'Bioenergetics (2)'!FQ63</f>
        <v>0</v>
      </c>
      <c r="EU61" s="500">
        <f>'Bioenergetics (2)'!FR63</f>
        <v>0</v>
      </c>
      <c r="EV61" s="500">
        <f>'Bioenergetics (2)'!FS63</f>
        <v>0</v>
      </c>
      <c r="EW61" s="500">
        <f>'Bioenergetics (2)'!FT63</f>
        <v>0</v>
      </c>
      <c r="EX61" s="500">
        <f>'Bioenergetics (2)'!FU63</f>
        <v>0</v>
      </c>
      <c r="EY61" s="500">
        <f>'Bioenergetics (2)'!FV63</f>
        <v>0</v>
      </c>
      <c r="EZ61" s="500">
        <f>'Bioenergetics (2)'!FW63</f>
        <v>0</v>
      </c>
      <c r="FA61" s="500">
        <f>'Bioenergetics (2)'!FX63</f>
        <v>0</v>
      </c>
      <c r="FB61" s="500">
        <f>'Bioenergetics (2)'!FY63</f>
        <v>0</v>
      </c>
      <c r="FC61" s="500">
        <f>'Bioenergetics (2)'!FZ63</f>
        <v>0</v>
      </c>
      <c r="FD61" s="500">
        <f>'Bioenergetics (2)'!GA63</f>
        <v>0</v>
      </c>
      <c r="FE61" s="500">
        <f>'Bioenergetics (2)'!GB63</f>
        <v>0</v>
      </c>
      <c r="FF61" s="500">
        <f>'Bioenergetics (2)'!GC63</f>
        <v>0</v>
      </c>
    </row>
    <row r="62" spans="1:162" x14ac:dyDescent="0.35">
      <c r="A62" s="144" t="str">
        <f>'Bioenergetics (2)'!A64</f>
        <v>Ce_Ser</v>
      </c>
      <c r="B62" s="500">
        <f>'Bioenergetics (2)'!V64</f>
        <v>0</v>
      </c>
      <c r="C62" s="500">
        <f>'Bioenergetics (2)'!W64</f>
        <v>0</v>
      </c>
      <c r="D62" s="500">
        <f>'Bioenergetics (2)'!X64</f>
        <v>0</v>
      </c>
      <c r="E62" s="500">
        <f ca="1">'Bioenergetics (2)'!Y64</f>
        <v>1.5082956259426851E-2</v>
      </c>
      <c r="F62" s="500">
        <f>'Bioenergetics (2)'!Z64</f>
        <v>0</v>
      </c>
      <c r="G62" s="500">
        <f>'Bioenergetics (2)'!AA64</f>
        <v>0</v>
      </c>
      <c r="H62" s="500">
        <f>'Bioenergetics (2)'!AB64</f>
        <v>0</v>
      </c>
      <c r="I62" s="500">
        <f>'Bioenergetics (2)'!AC64</f>
        <v>0</v>
      </c>
      <c r="J62" s="500">
        <f>'Bioenergetics (2)'!AD64</f>
        <v>0</v>
      </c>
      <c r="K62" s="500">
        <f>'Bioenergetics (2)'!AE64</f>
        <v>0</v>
      </c>
      <c r="L62" s="500">
        <f>'Bioenergetics (2)'!AF64</f>
        <v>0</v>
      </c>
      <c r="M62" s="500">
        <f>'Bioenergetics (2)'!AG64</f>
        <v>0</v>
      </c>
      <c r="N62" s="500">
        <f>'Bioenergetics (2)'!AH64</f>
        <v>0</v>
      </c>
      <c r="O62" s="500">
        <f>'Bioenergetics (2)'!AI64</f>
        <v>0</v>
      </c>
      <c r="P62" s="500">
        <f>'Bioenergetics (2)'!AJ64</f>
        <v>0</v>
      </c>
      <c r="Q62" s="500">
        <f>'Bioenergetics (2)'!AK64</f>
        <v>0</v>
      </c>
      <c r="R62" s="500">
        <f>'Bioenergetics (2)'!AL64</f>
        <v>0</v>
      </c>
      <c r="S62" s="500">
        <f>'Bioenergetics (2)'!AM64</f>
        <v>0</v>
      </c>
      <c r="T62" s="500">
        <f>'Bioenergetics (2)'!AN64</f>
        <v>0</v>
      </c>
      <c r="U62" s="500">
        <f>'Bioenergetics (2)'!AO64</f>
        <v>0</v>
      </c>
      <c r="V62" s="500">
        <f>'Bioenergetics (2)'!AP64</f>
        <v>0</v>
      </c>
      <c r="W62" s="500">
        <f>'Bioenergetics (2)'!AQ64</f>
        <v>0</v>
      </c>
      <c r="X62" s="500">
        <f>'Bioenergetics (2)'!AR64</f>
        <v>0</v>
      </c>
      <c r="Y62" s="500">
        <f>'Bioenergetics (2)'!AS64</f>
        <v>0</v>
      </c>
      <c r="Z62" s="500">
        <f>'Bioenergetics (2)'!AT64</f>
        <v>0</v>
      </c>
      <c r="AA62" s="500">
        <f>'Bioenergetics (2)'!AU64</f>
        <v>0</v>
      </c>
      <c r="AB62" s="500">
        <f>'Bioenergetics (2)'!AV64</f>
        <v>0</v>
      </c>
      <c r="AC62" s="500">
        <f>'Bioenergetics (2)'!AW64</f>
        <v>0</v>
      </c>
      <c r="AD62" s="500">
        <f>'Bioenergetics (2)'!AX64</f>
        <v>0</v>
      </c>
      <c r="AE62" s="500">
        <f>'Bioenergetics (2)'!AY64</f>
        <v>0</v>
      </c>
      <c r="AF62" s="500">
        <f>'Bioenergetics (2)'!AZ64</f>
        <v>0</v>
      </c>
      <c r="AG62" s="500">
        <f>'Bioenergetics (2)'!BA64</f>
        <v>0</v>
      </c>
      <c r="AH62" s="500">
        <f>'Bioenergetics (2)'!BB64</f>
        <v>0</v>
      </c>
      <c r="AI62" s="500">
        <f>'Bioenergetics (2)'!BC64</f>
        <v>0</v>
      </c>
      <c r="AJ62" s="500">
        <f>'Bioenergetics (2)'!BD64</f>
        <v>0</v>
      </c>
      <c r="AK62" s="500">
        <f>'Bioenergetics (2)'!BE64</f>
        <v>0</v>
      </c>
      <c r="AL62" s="500">
        <f>'Bioenergetics (2)'!BF64</f>
        <v>0</v>
      </c>
      <c r="AM62" s="500">
        <f>'Bioenergetics (2)'!BG64</f>
        <v>0</v>
      </c>
      <c r="AN62" s="500">
        <f>'Bioenergetics (2)'!BH64</f>
        <v>0</v>
      </c>
      <c r="AO62" s="500">
        <f>'Bioenergetics (2)'!BI64</f>
        <v>0</v>
      </c>
      <c r="AP62" s="500">
        <f>'Bioenergetics (2)'!BJ64</f>
        <v>0</v>
      </c>
      <c r="AQ62" s="500">
        <f>'Bioenergetics (2)'!BK64</f>
        <v>0</v>
      </c>
      <c r="AR62" s="500">
        <f>'Bioenergetics (2)'!BL64</f>
        <v>0</v>
      </c>
      <c r="AS62" s="500">
        <f>'Bioenergetics (2)'!BM64</f>
        <v>0</v>
      </c>
      <c r="AT62" s="500">
        <f>'Bioenergetics (2)'!BN64</f>
        <v>0</v>
      </c>
      <c r="AU62" s="500">
        <f>'Bioenergetics (2)'!BO64</f>
        <v>0</v>
      </c>
      <c r="AV62" s="500">
        <f>'Bioenergetics (2)'!BP64</f>
        <v>0</v>
      </c>
      <c r="AW62" s="500">
        <f>'Bioenergetics (2)'!BQ64</f>
        <v>0</v>
      </c>
      <c r="AX62" s="500">
        <f>'Bioenergetics (2)'!BR64</f>
        <v>0</v>
      </c>
      <c r="AY62" s="500">
        <f>'Bioenergetics (2)'!BS64</f>
        <v>0</v>
      </c>
      <c r="AZ62" s="500">
        <f>'Bioenergetics (2)'!BT64</f>
        <v>0</v>
      </c>
      <c r="BA62" s="500">
        <f>'Bioenergetics (2)'!BU64</f>
        <v>0</v>
      </c>
      <c r="BB62" s="500">
        <f>'Bioenergetics (2)'!BV64</f>
        <v>0</v>
      </c>
      <c r="BC62" s="500">
        <f>'Bioenergetics (2)'!BW64</f>
        <v>0</v>
      </c>
      <c r="BD62" s="500">
        <f>'Bioenergetics (2)'!BX64</f>
        <v>0</v>
      </c>
      <c r="BE62" s="500">
        <f>'Bioenergetics (2)'!BY64</f>
        <v>0</v>
      </c>
      <c r="BF62" s="500">
        <f>'Bioenergetics (2)'!BZ64</f>
        <v>0</v>
      </c>
      <c r="BG62" s="500">
        <f>'Bioenergetics (2)'!CA64</f>
        <v>0</v>
      </c>
      <c r="BH62" s="500">
        <f>'Bioenergetics (2)'!CB64</f>
        <v>0</v>
      </c>
      <c r="BI62" s="500">
        <f>'Bioenergetics (2)'!CC64</f>
        <v>0</v>
      </c>
      <c r="BJ62" s="500">
        <f>'Bioenergetics (2)'!CD64</f>
        <v>0</v>
      </c>
      <c r="BK62" s="500">
        <f>'Bioenergetics (2)'!CE64</f>
        <v>0</v>
      </c>
      <c r="BL62" s="500">
        <f>'Bioenergetics (2)'!CF64</f>
        <v>0</v>
      </c>
      <c r="BM62" s="500">
        <f>'Bioenergetics (2)'!CG64</f>
        <v>0</v>
      </c>
      <c r="BN62" s="500">
        <f>'Bioenergetics (2)'!CH64</f>
        <v>0</v>
      </c>
      <c r="BO62" s="500">
        <f>'Bioenergetics (2)'!CI64</f>
        <v>0</v>
      </c>
      <c r="BP62" s="500">
        <f>'Bioenergetics (2)'!CJ64</f>
        <v>0</v>
      </c>
      <c r="BQ62" s="500">
        <f>'Bioenergetics (2)'!CK64</f>
        <v>0</v>
      </c>
      <c r="BR62" s="500">
        <f>'Bioenergetics (2)'!CL64</f>
        <v>0</v>
      </c>
      <c r="BS62" s="500">
        <f>'Bioenergetics (2)'!CM64</f>
        <v>0</v>
      </c>
      <c r="BT62" s="500">
        <f>'Bioenergetics (2)'!CN64</f>
        <v>0</v>
      </c>
      <c r="BU62" s="500">
        <f>'Bioenergetics (2)'!CO64</f>
        <v>0</v>
      </c>
      <c r="BV62" s="500">
        <f>'Bioenergetics (2)'!CP64</f>
        <v>0</v>
      </c>
      <c r="BW62" s="500">
        <f>'Bioenergetics (2)'!CQ64</f>
        <v>0</v>
      </c>
      <c r="BX62" s="500">
        <f>'Bioenergetics (2)'!CR64</f>
        <v>0</v>
      </c>
      <c r="BY62" s="500">
        <f>'Bioenergetics (2)'!CS64</f>
        <v>0</v>
      </c>
      <c r="BZ62" s="500">
        <f>'Bioenergetics (2)'!CT64</f>
        <v>0</v>
      </c>
      <c r="CA62" s="500">
        <f>'Bioenergetics (2)'!CU64</f>
        <v>0</v>
      </c>
      <c r="CB62" s="500">
        <f>'Bioenergetics (2)'!CV64</f>
        <v>0</v>
      </c>
      <c r="CC62" s="500">
        <f>'Bioenergetics (2)'!CW64</f>
        <v>0</v>
      </c>
      <c r="CD62" s="500">
        <f>'Bioenergetics (2)'!CX64</f>
        <v>0</v>
      </c>
      <c r="CE62" s="500">
        <f>'Bioenergetics (2)'!CY64</f>
        <v>0</v>
      </c>
      <c r="CF62" s="500">
        <f>'Bioenergetics (2)'!CZ64</f>
        <v>0</v>
      </c>
      <c r="CG62" s="500">
        <f>'Bioenergetics (2)'!DA64</f>
        <v>0</v>
      </c>
      <c r="CH62" s="500">
        <f>'Bioenergetics (2)'!DB64</f>
        <v>0</v>
      </c>
      <c r="CI62" s="500">
        <f>'Bioenergetics (2)'!DC64</f>
        <v>0</v>
      </c>
      <c r="CJ62" s="500">
        <f>'Bioenergetics (2)'!DD64</f>
        <v>0</v>
      </c>
      <c r="CK62" s="500">
        <f>'Bioenergetics (2)'!DE64</f>
        <v>0</v>
      </c>
      <c r="CL62" s="500">
        <f>'Bioenergetics (2)'!DF64</f>
        <v>0</v>
      </c>
      <c r="CM62" s="500">
        <f>'Bioenergetics (2)'!DG64</f>
        <v>0</v>
      </c>
      <c r="CN62" s="500">
        <f>'Bioenergetics (2)'!DH64</f>
        <v>0</v>
      </c>
      <c r="CO62" s="500">
        <f>'Bioenergetics (2)'!DI64</f>
        <v>0</v>
      </c>
      <c r="CP62" s="500">
        <f>'Bioenergetics (2)'!DJ64</f>
        <v>0</v>
      </c>
      <c r="CQ62" s="500">
        <f>'Bioenergetics (2)'!DK64</f>
        <v>0</v>
      </c>
      <c r="CR62" s="500">
        <f>'Bioenergetics (2)'!DL64</f>
        <v>0</v>
      </c>
      <c r="CS62" s="500">
        <f>'Bioenergetics (2)'!DM64</f>
        <v>0</v>
      </c>
      <c r="CT62" s="500">
        <f>'Bioenergetics (2)'!DN64</f>
        <v>0</v>
      </c>
      <c r="CU62" s="500">
        <f>'Bioenergetics (2)'!DO64</f>
        <v>0</v>
      </c>
      <c r="CV62" s="500">
        <f>'Bioenergetics (2)'!DP64</f>
        <v>0</v>
      </c>
      <c r="CW62" s="500">
        <f>'Bioenergetics (2)'!DQ64</f>
        <v>0</v>
      </c>
      <c r="CX62" s="500">
        <f>'Bioenergetics (2)'!DR64</f>
        <v>0</v>
      </c>
      <c r="CY62" s="500">
        <f>'Bioenergetics (2)'!DS64</f>
        <v>0</v>
      </c>
      <c r="CZ62" s="500">
        <f>'Bioenergetics (2)'!DT64</f>
        <v>0</v>
      </c>
      <c r="DA62" s="500">
        <f>'Bioenergetics (2)'!DU64</f>
        <v>0</v>
      </c>
      <c r="DB62" s="500">
        <f>'Bioenergetics (2)'!DV64</f>
        <v>0</v>
      </c>
      <c r="DC62" s="500">
        <f>'Bioenergetics (2)'!DW64</f>
        <v>0</v>
      </c>
      <c r="DD62" s="500">
        <f>'Bioenergetics (2)'!DX64</f>
        <v>0</v>
      </c>
      <c r="DE62" s="500">
        <f>'Bioenergetics (2)'!DY64</f>
        <v>0</v>
      </c>
      <c r="DF62" s="500">
        <f>'Bioenergetics (2)'!DZ64</f>
        <v>0</v>
      </c>
      <c r="DG62" s="500">
        <f>'Bioenergetics (2)'!EA64</f>
        <v>0</v>
      </c>
      <c r="DH62" s="500">
        <f>'Bioenergetics (2)'!EB64</f>
        <v>0</v>
      </c>
      <c r="DI62" s="500">
        <f>'Bioenergetics (2)'!EC64</f>
        <v>0</v>
      </c>
      <c r="DJ62" s="500">
        <f>'Bioenergetics (2)'!ED64</f>
        <v>0</v>
      </c>
      <c r="DK62" s="500">
        <f>'Bioenergetics (2)'!EE64</f>
        <v>0</v>
      </c>
      <c r="DL62" s="500">
        <f>'Bioenergetics (2)'!EF64</f>
        <v>0</v>
      </c>
      <c r="DM62" s="500">
        <f>'Bioenergetics (2)'!EG64</f>
        <v>0</v>
      </c>
      <c r="DN62" s="500">
        <f>'Bioenergetics (2)'!EH64</f>
        <v>0</v>
      </c>
      <c r="DO62" s="500">
        <f>'Bioenergetics (2)'!EI64</f>
        <v>0</v>
      </c>
      <c r="DP62" s="500">
        <f>'Bioenergetics (2)'!EJ64</f>
        <v>0</v>
      </c>
      <c r="DQ62" s="500">
        <f>'Bioenergetics (2)'!EK64</f>
        <v>0</v>
      </c>
      <c r="DR62" s="500">
        <f>'Bioenergetics (2)'!EL64</f>
        <v>0</v>
      </c>
      <c r="DS62" s="500">
        <f>'Bioenergetics (2)'!EM64</f>
        <v>0</v>
      </c>
      <c r="DT62" s="500">
        <f>'Bioenergetics (2)'!EQ64</f>
        <v>0</v>
      </c>
      <c r="DU62" s="500">
        <f>'Bioenergetics (2)'!ER64</f>
        <v>0</v>
      </c>
      <c r="DV62" s="500">
        <f>'Bioenergetics (2)'!ES64</f>
        <v>0</v>
      </c>
      <c r="DW62" s="500">
        <f>'Bioenergetics (2)'!ET64</f>
        <v>0</v>
      </c>
      <c r="DX62" s="500">
        <f>'Bioenergetics (2)'!EU64</f>
        <v>0</v>
      </c>
      <c r="DY62" s="500">
        <f>'Bioenergetics (2)'!EV64</f>
        <v>0</v>
      </c>
      <c r="DZ62" s="500">
        <f>'Bioenergetics (2)'!EW64</f>
        <v>0</v>
      </c>
      <c r="EA62" s="500">
        <f>'Bioenergetics (2)'!EX64</f>
        <v>1</v>
      </c>
      <c r="EB62" s="500">
        <f>'Bioenergetics (2)'!EY64</f>
        <v>0</v>
      </c>
      <c r="EC62" s="500">
        <f>'Bioenergetics (2)'!EZ64</f>
        <v>0</v>
      </c>
      <c r="ED62" s="500">
        <f>'Bioenergetics (2)'!FA64</f>
        <v>0</v>
      </c>
      <c r="EE62" s="500">
        <f>'Bioenergetics (2)'!FB64</f>
        <v>0</v>
      </c>
      <c r="EF62" s="500">
        <f>'Bioenergetics (2)'!FC64</f>
        <v>0</v>
      </c>
      <c r="EG62" s="500">
        <f>'Bioenergetics (2)'!FD64</f>
        <v>0</v>
      </c>
      <c r="EH62" s="500">
        <f>'Bioenergetics (2)'!FE64</f>
        <v>0</v>
      </c>
      <c r="EI62" s="500">
        <f>'Bioenergetics (2)'!FF64</f>
        <v>0</v>
      </c>
      <c r="EJ62" s="500">
        <f>'Bioenergetics (2)'!FG64</f>
        <v>0</v>
      </c>
      <c r="EK62" s="500">
        <f>'Bioenergetics (2)'!FH64</f>
        <v>0</v>
      </c>
      <c r="EL62" s="500">
        <f>'Bioenergetics (2)'!FI64</f>
        <v>0</v>
      </c>
      <c r="EM62" s="500">
        <f>'Bioenergetics (2)'!FJ64</f>
        <v>0</v>
      </c>
      <c r="EN62" s="500">
        <f>'Bioenergetics (2)'!FK64</f>
        <v>0</v>
      </c>
      <c r="EO62" s="500">
        <f>'Bioenergetics (2)'!FL64</f>
        <v>0</v>
      </c>
      <c r="EP62" s="500">
        <f>'Bioenergetics (2)'!FM64</f>
        <v>0</v>
      </c>
      <c r="EQ62" s="500">
        <f>'Bioenergetics (2)'!FN64</f>
        <v>0</v>
      </c>
      <c r="ER62" s="500">
        <f>'Bioenergetics (2)'!FO64</f>
        <v>0</v>
      </c>
      <c r="ES62" s="500">
        <f>'Bioenergetics (2)'!FP64</f>
        <v>0</v>
      </c>
      <c r="ET62" s="500">
        <f>'Bioenergetics (2)'!FQ64</f>
        <v>0</v>
      </c>
      <c r="EU62" s="500">
        <f>'Bioenergetics (2)'!FR64</f>
        <v>0</v>
      </c>
      <c r="EV62" s="500">
        <f>'Bioenergetics (2)'!FS64</f>
        <v>0</v>
      </c>
      <c r="EW62" s="500">
        <f>'Bioenergetics (2)'!FT64</f>
        <v>0</v>
      </c>
      <c r="EX62" s="500">
        <f>'Bioenergetics (2)'!FU64</f>
        <v>0</v>
      </c>
      <c r="EY62" s="500">
        <f>'Bioenergetics (2)'!FV64</f>
        <v>0</v>
      </c>
      <c r="EZ62" s="500">
        <f>'Bioenergetics (2)'!FW64</f>
        <v>0</v>
      </c>
      <c r="FA62" s="500">
        <f>'Bioenergetics (2)'!FX64</f>
        <v>0</v>
      </c>
      <c r="FB62" s="500">
        <f>'Bioenergetics (2)'!FY64</f>
        <v>0</v>
      </c>
      <c r="FC62" s="500">
        <f>'Bioenergetics (2)'!FZ64</f>
        <v>0</v>
      </c>
      <c r="FD62" s="500">
        <f>'Bioenergetics (2)'!GA64</f>
        <v>0</v>
      </c>
      <c r="FE62" s="500">
        <f>'Bioenergetics (2)'!GB64</f>
        <v>0</v>
      </c>
      <c r="FF62" s="500">
        <f>'Bioenergetics (2)'!GC64</f>
        <v>0</v>
      </c>
    </row>
    <row r="63" spans="1:162" x14ac:dyDescent="0.35">
      <c r="A63" s="144" t="str">
        <f>'Bioenergetics (2)'!A65</f>
        <v>Ce_Thr</v>
      </c>
      <c r="B63" s="500">
        <f>'Bioenergetics (2)'!V65</f>
        <v>0</v>
      </c>
      <c r="C63" s="500">
        <f>'Bioenergetics (2)'!W65</f>
        <v>0</v>
      </c>
      <c r="D63" s="500">
        <f>'Bioenergetics (2)'!X65</f>
        <v>0</v>
      </c>
      <c r="E63" s="500">
        <f ca="1">'Bioenergetics (2)'!Y65</f>
        <v>1.5082956259426851E-2</v>
      </c>
      <c r="F63" s="500">
        <f>'Bioenergetics (2)'!Z65</f>
        <v>0</v>
      </c>
      <c r="G63" s="500">
        <f>'Bioenergetics (2)'!AA65</f>
        <v>0</v>
      </c>
      <c r="H63" s="500">
        <f>'Bioenergetics (2)'!AB65</f>
        <v>0</v>
      </c>
      <c r="I63" s="500">
        <f>'Bioenergetics (2)'!AC65</f>
        <v>0</v>
      </c>
      <c r="J63" s="500">
        <f>'Bioenergetics (2)'!AD65</f>
        <v>0</v>
      </c>
      <c r="K63" s="500">
        <f>'Bioenergetics (2)'!AE65</f>
        <v>0</v>
      </c>
      <c r="L63" s="500">
        <f>'Bioenergetics (2)'!AF65</f>
        <v>0</v>
      </c>
      <c r="M63" s="500">
        <f>'Bioenergetics (2)'!AG65</f>
        <v>0</v>
      </c>
      <c r="N63" s="500">
        <f>'Bioenergetics (2)'!AH65</f>
        <v>0</v>
      </c>
      <c r="O63" s="500">
        <f>'Bioenergetics (2)'!AI65</f>
        <v>0</v>
      </c>
      <c r="P63" s="500">
        <f>'Bioenergetics (2)'!AJ65</f>
        <v>0</v>
      </c>
      <c r="Q63" s="500">
        <f>'Bioenergetics (2)'!AK65</f>
        <v>0</v>
      </c>
      <c r="R63" s="500">
        <f>'Bioenergetics (2)'!AL65</f>
        <v>0</v>
      </c>
      <c r="S63" s="500">
        <f>'Bioenergetics (2)'!AM65</f>
        <v>0</v>
      </c>
      <c r="T63" s="500">
        <f>'Bioenergetics (2)'!AN65</f>
        <v>0</v>
      </c>
      <c r="U63" s="500">
        <f>'Bioenergetics (2)'!AO65</f>
        <v>0</v>
      </c>
      <c r="V63" s="500">
        <f>'Bioenergetics (2)'!AP65</f>
        <v>0</v>
      </c>
      <c r="W63" s="500">
        <f>'Bioenergetics (2)'!AQ65</f>
        <v>0</v>
      </c>
      <c r="X63" s="500">
        <f>'Bioenergetics (2)'!AR65</f>
        <v>0</v>
      </c>
      <c r="Y63" s="500">
        <f>'Bioenergetics (2)'!AS65</f>
        <v>0</v>
      </c>
      <c r="Z63" s="500">
        <f>'Bioenergetics (2)'!AT65</f>
        <v>0</v>
      </c>
      <c r="AA63" s="500">
        <f>'Bioenergetics (2)'!AU65</f>
        <v>0</v>
      </c>
      <c r="AB63" s="500">
        <f>'Bioenergetics (2)'!AV65</f>
        <v>0</v>
      </c>
      <c r="AC63" s="500">
        <f>'Bioenergetics (2)'!AW65</f>
        <v>0</v>
      </c>
      <c r="AD63" s="500">
        <f>'Bioenergetics (2)'!AX65</f>
        <v>0</v>
      </c>
      <c r="AE63" s="500">
        <f>'Bioenergetics (2)'!AY65</f>
        <v>0</v>
      </c>
      <c r="AF63" s="500">
        <f>'Bioenergetics (2)'!AZ65</f>
        <v>0</v>
      </c>
      <c r="AG63" s="500">
        <f>'Bioenergetics (2)'!BA65</f>
        <v>0</v>
      </c>
      <c r="AH63" s="500">
        <f>'Bioenergetics (2)'!BB65</f>
        <v>0</v>
      </c>
      <c r="AI63" s="500">
        <f>'Bioenergetics (2)'!BC65</f>
        <v>0</v>
      </c>
      <c r="AJ63" s="500">
        <f>'Bioenergetics (2)'!BD65</f>
        <v>0</v>
      </c>
      <c r="AK63" s="500">
        <f>'Bioenergetics (2)'!BE65</f>
        <v>0</v>
      </c>
      <c r="AL63" s="500">
        <f>'Bioenergetics (2)'!BF65</f>
        <v>0</v>
      </c>
      <c r="AM63" s="500">
        <f>'Bioenergetics (2)'!BG65</f>
        <v>0</v>
      </c>
      <c r="AN63" s="500">
        <f>'Bioenergetics (2)'!BH65</f>
        <v>0</v>
      </c>
      <c r="AO63" s="500">
        <f>'Bioenergetics (2)'!BI65</f>
        <v>0</v>
      </c>
      <c r="AP63" s="500">
        <f>'Bioenergetics (2)'!BJ65</f>
        <v>0</v>
      </c>
      <c r="AQ63" s="500">
        <f>'Bioenergetics (2)'!BK65</f>
        <v>0</v>
      </c>
      <c r="AR63" s="500">
        <f>'Bioenergetics (2)'!BL65</f>
        <v>0</v>
      </c>
      <c r="AS63" s="500">
        <f>'Bioenergetics (2)'!BM65</f>
        <v>0</v>
      </c>
      <c r="AT63" s="500">
        <f>'Bioenergetics (2)'!BN65</f>
        <v>0</v>
      </c>
      <c r="AU63" s="500">
        <f>'Bioenergetics (2)'!BO65</f>
        <v>0</v>
      </c>
      <c r="AV63" s="500">
        <f>'Bioenergetics (2)'!BP65</f>
        <v>0</v>
      </c>
      <c r="AW63" s="500">
        <f>'Bioenergetics (2)'!BQ65</f>
        <v>0</v>
      </c>
      <c r="AX63" s="500">
        <f>'Bioenergetics (2)'!BR65</f>
        <v>0</v>
      </c>
      <c r="AY63" s="500">
        <f>'Bioenergetics (2)'!BS65</f>
        <v>0</v>
      </c>
      <c r="AZ63" s="500">
        <f>'Bioenergetics (2)'!BT65</f>
        <v>0</v>
      </c>
      <c r="BA63" s="500">
        <f>'Bioenergetics (2)'!BU65</f>
        <v>0</v>
      </c>
      <c r="BB63" s="500">
        <f>'Bioenergetics (2)'!BV65</f>
        <v>0</v>
      </c>
      <c r="BC63" s="500">
        <f>'Bioenergetics (2)'!BW65</f>
        <v>0</v>
      </c>
      <c r="BD63" s="500">
        <f>'Bioenergetics (2)'!BX65</f>
        <v>0</v>
      </c>
      <c r="BE63" s="500">
        <f>'Bioenergetics (2)'!BY65</f>
        <v>0</v>
      </c>
      <c r="BF63" s="500">
        <f>'Bioenergetics (2)'!BZ65</f>
        <v>0</v>
      </c>
      <c r="BG63" s="500">
        <f>'Bioenergetics (2)'!CA65</f>
        <v>0</v>
      </c>
      <c r="BH63" s="500">
        <f>'Bioenergetics (2)'!CB65</f>
        <v>0</v>
      </c>
      <c r="BI63" s="500">
        <f>'Bioenergetics (2)'!CC65</f>
        <v>0</v>
      </c>
      <c r="BJ63" s="500">
        <f>'Bioenergetics (2)'!CD65</f>
        <v>0</v>
      </c>
      <c r="BK63" s="500">
        <f>'Bioenergetics (2)'!CE65</f>
        <v>0</v>
      </c>
      <c r="BL63" s="500">
        <f>'Bioenergetics (2)'!CF65</f>
        <v>0</v>
      </c>
      <c r="BM63" s="500">
        <f>'Bioenergetics (2)'!CG65</f>
        <v>0</v>
      </c>
      <c r="BN63" s="500">
        <f>'Bioenergetics (2)'!CH65</f>
        <v>0</v>
      </c>
      <c r="BO63" s="500">
        <f>'Bioenergetics (2)'!CI65</f>
        <v>0</v>
      </c>
      <c r="BP63" s="500">
        <f>'Bioenergetics (2)'!CJ65</f>
        <v>0</v>
      </c>
      <c r="BQ63" s="500">
        <f>'Bioenergetics (2)'!CK65</f>
        <v>0</v>
      </c>
      <c r="BR63" s="500">
        <f>'Bioenergetics (2)'!CL65</f>
        <v>0</v>
      </c>
      <c r="BS63" s="500">
        <f>'Bioenergetics (2)'!CM65</f>
        <v>0</v>
      </c>
      <c r="BT63" s="500">
        <f>'Bioenergetics (2)'!CN65</f>
        <v>0</v>
      </c>
      <c r="BU63" s="500">
        <f>'Bioenergetics (2)'!CO65</f>
        <v>0</v>
      </c>
      <c r="BV63" s="500">
        <f>'Bioenergetics (2)'!CP65</f>
        <v>0</v>
      </c>
      <c r="BW63" s="500">
        <f>'Bioenergetics (2)'!CQ65</f>
        <v>0</v>
      </c>
      <c r="BX63" s="500">
        <f>'Bioenergetics (2)'!CR65</f>
        <v>0</v>
      </c>
      <c r="BY63" s="500">
        <f>'Bioenergetics (2)'!CS65</f>
        <v>0</v>
      </c>
      <c r="BZ63" s="500">
        <f>'Bioenergetics (2)'!CT65</f>
        <v>0</v>
      </c>
      <c r="CA63" s="500">
        <f>'Bioenergetics (2)'!CU65</f>
        <v>0</v>
      </c>
      <c r="CB63" s="500">
        <f>'Bioenergetics (2)'!CV65</f>
        <v>0</v>
      </c>
      <c r="CC63" s="500">
        <f>'Bioenergetics (2)'!CW65</f>
        <v>0</v>
      </c>
      <c r="CD63" s="500">
        <f>'Bioenergetics (2)'!CX65</f>
        <v>0</v>
      </c>
      <c r="CE63" s="500">
        <f>'Bioenergetics (2)'!CY65</f>
        <v>0</v>
      </c>
      <c r="CF63" s="500">
        <f>'Bioenergetics (2)'!CZ65</f>
        <v>0</v>
      </c>
      <c r="CG63" s="500">
        <f>'Bioenergetics (2)'!DA65</f>
        <v>0</v>
      </c>
      <c r="CH63" s="500">
        <f>'Bioenergetics (2)'!DB65</f>
        <v>0</v>
      </c>
      <c r="CI63" s="500">
        <f>'Bioenergetics (2)'!DC65</f>
        <v>0</v>
      </c>
      <c r="CJ63" s="500">
        <f>'Bioenergetics (2)'!DD65</f>
        <v>0</v>
      </c>
      <c r="CK63" s="500">
        <f>'Bioenergetics (2)'!DE65</f>
        <v>0</v>
      </c>
      <c r="CL63" s="500">
        <f>'Bioenergetics (2)'!DF65</f>
        <v>0</v>
      </c>
      <c r="CM63" s="500">
        <f>'Bioenergetics (2)'!DG65</f>
        <v>0</v>
      </c>
      <c r="CN63" s="500">
        <f>'Bioenergetics (2)'!DH65</f>
        <v>0</v>
      </c>
      <c r="CO63" s="500">
        <f>'Bioenergetics (2)'!DI65</f>
        <v>0</v>
      </c>
      <c r="CP63" s="500">
        <f>'Bioenergetics (2)'!DJ65</f>
        <v>0</v>
      </c>
      <c r="CQ63" s="500">
        <f>'Bioenergetics (2)'!DK65</f>
        <v>0</v>
      </c>
      <c r="CR63" s="500">
        <f>'Bioenergetics (2)'!DL65</f>
        <v>0</v>
      </c>
      <c r="CS63" s="500">
        <f>'Bioenergetics (2)'!DM65</f>
        <v>0</v>
      </c>
      <c r="CT63" s="500">
        <f>'Bioenergetics (2)'!DN65</f>
        <v>0</v>
      </c>
      <c r="CU63" s="500">
        <f>'Bioenergetics (2)'!DO65</f>
        <v>0</v>
      </c>
      <c r="CV63" s="500">
        <f>'Bioenergetics (2)'!DP65</f>
        <v>0</v>
      </c>
      <c r="CW63" s="500">
        <f>'Bioenergetics (2)'!DQ65</f>
        <v>0</v>
      </c>
      <c r="CX63" s="500">
        <f>'Bioenergetics (2)'!DR65</f>
        <v>0</v>
      </c>
      <c r="CY63" s="500">
        <f>'Bioenergetics (2)'!DS65</f>
        <v>0</v>
      </c>
      <c r="CZ63" s="500">
        <f>'Bioenergetics (2)'!DT65</f>
        <v>0</v>
      </c>
      <c r="DA63" s="500">
        <f>'Bioenergetics (2)'!DU65</f>
        <v>0</v>
      </c>
      <c r="DB63" s="500">
        <f>'Bioenergetics (2)'!DV65</f>
        <v>0</v>
      </c>
      <c r="DC63" s="500">
        <f>'Bioenergetics (2)'!DW65</f>
        <v>0</v>
      </c>
      <c r="DD63" s="500">
        <f>'Bioenergetics (2)'!DX65</f>
        <v>0</v>
      </c>
      <c r="DE63" s="500">
        <f>'Bioenergetics (2)'!DY65</f>
        <v>0</v>
      </c>
      <c r="DF63" s="500">
        <f>'Bioenergetics (2)'!DZ65</f>
        <v>0</v>
      </c>
      <c r="DG63" s="500">
        <f>'Bioenergetics (2)'!EA65</f>
        <v>0</v>
      </c>
      <c r="DH63" s="500">
        <f>'Bioenergetics (2)'!EB65</f>
        <v>0</v>
      </c>
      <c r="DI63" s="500">
        <f>'Bioenergetics (2)'!EC65</f>
        <v>0</v>
      </c>
      <c r="DJ63" s="500">
        <f>'Bioenergetics (2)'!ED65</f>
        <v>0</v>
      </c>
      <c r="DK63" s="500">
        <f>'Bioenergetics (2)'!EE65</f>
        <v>0</v>
      </c>
      <c r="DL63" s="500">
        <f>'Bioenergetics (2)'!EF65</f>
        <v>0</v>
      </c>
      <c r="DM63" s="500">
        <f>'Bioenergetics (2)'!EG65</f>
        <v>0</v>
      </c>
      <c r="DN63" s="500">
        <f>'Bioenergetics (2)'!EH65</f>
        <v>0</v>
      </c>
      <c r="DO63" s="500">
        <f>'Bioenergetics (2)'!EI65</f>
        <v>0</v>
      </c>
      <c r="DP63" s="500">
        <f>'Bioenergetics (2)'!EJ65</f>
        <v>0</v>
      </c>
      <c r="DQ63" s="500">
        <f>'Bioenergetics (2)'!EK65</f>
        <v>0</v>
      </c>
      <c r="DR63" s="500">
        <f>'Bioenergetics (2)'!EL65</f>
        <v>0</v>
      </c>
      <c r="DS63" s="500">
        <f>'Bioenergetics (2)'!EM65</f>
        <v>0</v>
      </c>
      <c r="DT63" s="500">
        <f>'Bioenergetics (2)'!EQ65</f>
        <v>0</v>
      </c>
      <c r="DU63" s="500">
        <f>'Bioenergetics (2)'!ER65</f>
        <v>0</v>
      </c>
      <c r="DV63" s="500">
        <f>'Bioenergetics (2)'!ES65</f>
        <v>0</v>
      </c>
      <c r="DW63" s="500">
        <f>'Bioenergetics (2)'!ET65</f>
        <v>0</v>
      </c>
      <c r="DX63" s="500">
        <f>'Bioenergetics (2)'!EU65</f>
        <v>0</v>
      </c>
      <c r="DY63" s="500">
        <f>'Bioenergetics (2)'!EV65</f>
        <v>0</v>
      </c>
      <c r="DZ63" s="500">
        <f>'Bioenergetics (2)'!EW65</f>
        <v>0</v>
      </c>
      <c r="EA63" s="500">
        <f>'Bioenergetics (2)'!EX65</f>
        <v>0</v>
      </c>
      <c r="EB63" s="500">
        <f>'Bioenergetics (2)'!EY65</f>
        <v>1</v>
      </c>
      <c r="EC63" s="500">
        <f>'Bioenergetics (2)'!EZ65</f>
        <v>0</v>
      </c>
      <c r="ED63" s="500">
        <f>'Bioenergetics (2)'!FA65</f>
        <v>0</v>
      </c>
      <c r="EE63" s="500">
        <f>'Bioenergetics (2)'!FB65</f>
        <v>0</v>
      </c>
      <c r="EF63" s="500">
        <f>'Bioenergetics (2)'!FC65</f>
        <v>0</v>
      </c>
      <c r="EG63" s="500">
        <f>'Bioenergetics (2)'!FD65</f>
        <v>0</v>
      </c>
      <c r="EH63" s="500">
        <f>'Bioenergetics (2)'!FE65</f>
        <v>0</v>
      </c>
      <c r="EI63" s="500">
        <f>'Bioenergetics (2)'!FF65</f>
        <v>0</v>
      </c>
      <c r="EJ63" s="500">
        <f>'Bioenergetics (2)'!FG65</f>
        <v>0</v>
      </c>
      <c r="EK63" s="500">
        <f>'Bioenergetics (2)'!FH65</f>
        <v>0</v>
      </c>
      <c r="EL63" s="500">
        <f>'Bioenergetics (2)'!FI65</f>
        <v>0</v>
      </c>
      <c r="EM63" s="500">
        <f>'Bioenergetics (2)'!FJ65</f>
        <v>0</v>
      </c>
      <c r="EN63" s="500">
        <f>'Bioenergetics (2)'!FK65</f>
        <v>0</v>
      </c>
      <c r="EO63" s="500">
        <f>'Bioenergetics (2)'!FL65</f>
        <v>0</v>
      </c>
      <c r="EP63" s="500">
        <f>'Bioenergetics (2)'!FM65</f>
        <v>0</v>
      </c>
      <c r="EQ63" s="500">
        <f>'Bioenergetics (2)'!FN65</f>
        <v>0</v>
      </c>
      <c r="ER63" s="500">
        <f>'Bioenergetics (2)'!FO65</f>
        <v>0</v>
      </c>
      <c r="ES63" s="500">
        <f>'Bioenergetics (2)'!FP65</f>
        <v>0</v>
      </c>
      <c r="ET63" s="500">
        <f>'Bioenergetics (2)'!FQ65</f>
        <v>0</v>
      </c>
      <c r="EU63" s="500">
        <f>'Bioenergetics (2)'!FR65</f>
        <v>0</v>
      </c>
      <c r="EV63" s="500">
        <f>'Bioenergetics (2)'!FS65</f>
        <v>0</v>
      </c>
      <c r="EW63" s="500">
        <f>'Bioenergetics (2)'!FT65</f>
        <v>0</v>
      </c>
      <c r="EX63" s="500">
        <f>'Bioenergetics (2)'!FU65</f>
        <v>0</v>
      </c>
      <c r="EY63" s="500">
        <f>'Bioenergetics (2)'!FV65</f>
        <v>0</v>
      </c>
      <c r="EZ63" s="500">
        <f>'Bioenergetics (2)'!FW65</f>
        <v>0</v>
      </c>
      <c r="FA63" s="500">
        <f>'Bioenergetics (2)'!FX65</f>
        <v>0</v>
      </c>
      <c r="FB63" s="500">
        <f>'Bioenergetics (2)'!FY65</f>
        <v>0</v>
      </c>
      <c r="FC63" s="500">
        <f>'Bioenergetics (2)'!FZ65</f>
        <v>0</v>
      </c>
      <c r="FD63" s="500">
        <f>'Bioenergetics (2)'!GA65</f>
        <v>0</v>
      </c>
      <c r="FE63" s="500">
        <f>'Bioenergetics (2)'!GB65</f>
        <v>0</v>
      </c>
      <c r="FF63" s="500">
        <f>'Bioenergetics (2)'!GC65</f>
        <v>0</v>
      </c>
    </row>
    <row r="64" spans="1:162" x14ac:dyDescent="0.35">
      <c r="A64" s="144" t="str">
        <f>'Bioenergetics (2)'!A66</f>
        <v>Ce_Cys</v>
      </c>
      <c r="B64" s="500">
        <f>'Bioenergetics (2)'!V66</f>
        <v>0</v>
      </c>
      <c r="C64" s="500">
        <f>'Bioenergetics (2)'!W66</f>
        <v>0</v>
      </c>
      <c r="D64" s="500">
        <f>'Bioenergetics (2)'!X66</f>
        <v>0</v>
      </c>
      <c r="E64" s="500">
        <f ca="1">'Bioenergetics (2)'!Y66</f>
        <v>1.5082956259426851E-2</v>
      </c>
      <c r="F64" s="500">
        <f>'Bioenergetics (2)'!Z66</f>
        <v>0</v>
      </c>
      <c r="G64" s="500">
        <f>'Bioenergetics (2)'!AA66</f>
        <v>0</v>
      </c>
      <c r="H64" s="500">
        <f>'Bioenergetics (2)'!AB66</f>
        <v>0</v>
      </c>
      <c r="I64" s="500">
        <f>'Bioenergetics (2)'!AC66</f>
        <v>0</v>
      </c>
      <c r="J64" s="500">
        <f>'Bioenergetics (2)'!AD66</f>
        <v>0</v>
      </c>
      <c r="K64" s="500">
        <f>'Bioenergetics (2)'!AE66</f>
        <v>0</v>
      </c>
      <c r="L64" s="500">
        <f>'Bioenergetics (2)'!AF66</f>
        <v>0</v>
      </c>
      <c r="M64" s="500">
        <f>'Bioenergetics (2)'!AG66</f>
        <v>0</v>
      </c>
      <c r="N64" s="500">
        <f>'Bioenergetics (2)'!AH66</f>
        <v>0</v>
      </c>
      <c r="O64" s="500">
        <f>'Bioenergetics (2)'!AI66</f>
        <v>0</v>
      </c>
      <c r="P64" s="500">
        <f>'Bioenergetics (2)'!AJ66</f>
        <v>0</v>
      </c>
      <c r="Q64" s="500">
        <f>'Bioenergetics (2)'!AK66</f>
        <v>0</v>
      </c>
      <c r="R64" s="500">
        <f>'Bioenergetics (2)'!AL66</f>
        <v>0</v>
      </c>
      <c r="S64" s="500">
        <f>'Bioenergetics (2)'!AM66</f>
        <v>0</v>
      </c>
      <c r="T64" s="500">
        <f>'Bioenergetics (2)'!AN66</f>
        <v>0</v>
      </c>
      <c r="U64" s="500">
        <f>'Bioenergetics (2)'!AO66</f>
        <v>0</v>
      </c>
      <c r="V64" s="500">
        <f>'Bioenergetics (2)'!AP66</f>
        <v>0</v>
      </c>
      <c r="W64" s="500">
        <f>'Bioenergetics (2)'!AQ66</f>
        <v>0</v>
      </c>
      <c r="X64" s="500">
        <f>'Bioenergetics (2)'!AR66</f>
        <v>0</v>
      </c>
      <c r="Y64" s="500">
        <f>'Bioenergetics (2)'!AS66</f>
        <v>0</v>
      </c>
      <c r="Z64" s="500">
        <f>'Bioenergetics (2)'!AT66</f>
        <v>0</v>
      </c>
      <c r="AA64" s="500">
        <f>'Bioenergetics (2)'!AU66</f>
        <v>0</v>
      </c>
      <c r="AB64" s="500">
        <f>'Bioenergetics (2)'!AV66</f>
        <v>0</v>
      </c>
      <c r="AC64" s="500">
        <f>'Bioenergetics (2)'!AW66</f>
        <v>0</v>
      </c>
      <c r="AD64" s="500">
        <f>'Bioenergetics (2)'!AX66</f>
        <v>0</v>
      </c>
      <c r="AE64" s="500">
        <f>'Bioenergetics (2)'!AY66</f>
        <v>0</v>
      </c>
      <c r="AF64" s="500">
        <f>'Bioenergetics (2)'!AZ66</f>
        <v>0</v>
      </c>
      <c r="AG64" s="500">
        <f>'Bioenergetics (2)'!BA66</f>
        <v>0</v>
      </c>
      <c r="AH64" s="500">
        <f>'Bioenergetics (2)'!BB66</f>
        <v>0</v>
      </c>
      <c r="AI64" s="500">
        <f>'Bioenergetics (2)'!BC66</f>
        <v>0</v>
      </c>
      <c r="AJ64" s="500">
        <f>'Bioenergetics (2)'!BD66</f>
        <v>0</v>
      </c>
      <c r="AK64" s="500">
        <f>'Bioenergetics (2)'!BE66</f>
        <v>0</v>
      </c>
      <c r="AL64" s="500">
        <f>'Bioenergetics (2)'!BF66</f>
        <v>0</v>
      </c>
      <c r="AM64" s="500">
        <f>'Bioenergetics (2)'!BG66</f>
        <v>0</v>
      </c>
      <c r="AN64" s="500">
        <f>'Bioenergetics (2)'!BH66</f>
        <v>0</v>
      </c>
      <c r="AO64" s="500">
        <f>'Bioenergetics (2)'!BI66</f>
        <v>0</v>
      </c>
      <c r="AP64" s="500">
        <f>'Bioenergetics (2)'!BJ66</f>
        <v>0</v>
      </c>
      <c r="AQ64" s="500">
        <f>'Bioenergetics (2)'!BK66</f>
        <v>0</v>
      </c>
      <c r="AR64" s="500">
        <f>'Bioenergetics (2)'!BL66</f>
        <v>0</v>
      </c>
      <c r="AS64" s="500">
        <f>'Bioenergetics (2)'!BM66</f>
        <v>0</v>
      </c>
      <c r="AT64" s="500">
        <f>'Bioenergetics (2)'!BN66</f>
        <v>0</v>
      </c>
      <c r="AU64" s="500">
        <f>'Bioenergetics (2)'!BO66</f>
        <v>0</v>
      </c>
      <c r="AV64" s="500">
        <f>'Bioenergetics (2)'!BP66</f>
        <v>0</v>
      </c>
      <c r="AW64" s="500">
        <f>'Bioenergetics (2)'!BQ66</f>
        <v>0</v>
      </c>
      <c r="AX64" s="500">
        <f>'Bioenergetics (2)'!BR66</f>
        <v>0</v>
      </c>
      <c r="AY64" s="500">
        <f>'Bioenergetics (2)'!BS66</f>
        <v>0</v>
      </c>
      <c r="AZ64" s="500">
        <f>'Bioenergetics (2)'!BT66</f>
        <v>0</v>
      </c>
      <c r="BA64" s="500">
        <f>'Bioenergetics (2)'!BU66</f>
        <v>0</v>
      </c>
      <c r="BB64" s="500">
        <f>'Bioenergetics (2)'!BV66</f>
        <v>0</v>
      </c>
      <c r="BC64" s="500">
        <f>'Bioenergetics (2)'!BW66</f>
        <v>0</v>
      </c>
      <c r="BD64" s="500">
        <f>'Bioenergetics (2)'!BX66</f>
        <v>0</v>
      </c>
      <c r="BE64" s="500">
        <f>'Bioenergetics (2)'!BY66</f>
        <v>0</v>
      </c>
      <c r="BF64" s="500">
        <f>'Bioenergetics (2)'!BZ66</f>
        <v>0</v>
      </c>
      <c r="BG64" s="500">
        <f>'Bioenergetics (2)'!CA66</f>
        <v>0</v>
      </c>
      <c r="BH64" s="500">
        <f>'Bioenergetics (2)'!CB66</f>
        <v>0</v>
      </c>
      <c r="BI64" s="500">
        <f>'Bioenergetics (2)'!CC66</f>
        <v>0</v>
      </c>
      <c r="BJ64" s="500">
        <f>'Bioenergetics (2)'!CD66</f>
        <v>0</v>
      </c>
      <c r="BK64" s="500">
        <f>'Bioenergetics (2)'!CE66</f>
        <v>0</v>
      </c>
      <c r="BL64" s="500">
        <f>'Bioenergetics (2)'!CF66</f>
        <v>0</v>
      </c>
      <c r="BM64" s="500">
        <f>'Bioenergetics (2)'!CG66</f>
        <v>0</v>
      </c>
      <c r="BN64" s="500">
        <f>'Bioenergetics (2)'!CH66</f>
        <v>0</v>
      </c>
      <c r="BO64" s="500">
        <f>'Bioenergetics (2)'!CI66</f>
        <v>0</v>
      </c>
      <c r="BP64" s="500">
        <f>'Bioenergetics (2)'!CJ66</f>
        <v>0</v>
      </c>
      <c r="BQ64" s="500">
        <f>'Bioenergetics (2)'!CK66</f>
        <v>0</v>
      </c>
      <c r="BR64" s="500">
        <f>'Bioenergetics (2)'!CL66</f>
        <v>0</v>
      </c>
      <c r="BS64" s="500">
        <f>'Bioenergetics (2)'!CM66</f>
        <v>0</v>
      </c>
      <c r="BT64" s="500">
        <f>'Bioenergetics (2)'!CN66</f>
        <v>0</v>
      </c>
      <c r="BU64" s="500">
        <f>'Bioenergetics (2)'!CO66</f>
        <v>0</v>
      </c>
      <c r="BV64" s="500">
        <f>'Bioenergetics (2)'!CP66</f>
        <v>0</v>
      </c>
      <c r="BW64" s="500">
        <f>'Bioenergetics (2)'!CQ66</f>
        <v>0</v>
      </c>
      <c r="BX64" s="500">
        <f>'Bioenergetics (2)'!CR66</f>
        <v>0</v>
      </c>
      <c r="BY64" s="500">
        <f>'Bioenergetics (2)'!CS66</f>
        <v>0</v>
      </c>
      <c r="BZ64" s="500">
        <f>'Bioenergetics (2)'!CT66</f>
        <v>0</v>
      </c>
      <c r="CA64" s="500">
        <f>'Bioenergetics (2)'!CU66</f>
        <v>0</v>
      </c>
      <c r="CB64" s="500">
        <f>'Bioenergetics (2)'!CV66</f>
        <v>0</v>
      </c>
      <c r="CC64" s="500">
        <f>'Bioenergetics (2)'!CW66</f>
        <v>0</v>
      </c>
      <c r="CD64" s="500">
        <f>'Bioenergetics (2)'!CX66</f>
        <v>0</v>
      </c>
      <c r="CE64" s="500">
        <f>'Bioenergetics (2)'!CY66</f>
        <v>0</v>
      </c>
      <c r="CF64" s="500">
        <f>'Bioenergetics (2)'!CZ66</f>
        <v>0</v>
      </c>
      <c r="CG64" s="500">
        <f>'Bioenergetics (2)'!DA66</f>
        <v>0</v>
      </c>
      <c r="CH64" s="500">
        <f>'Bioenergetics (2)'!DB66</f>
        <v>0</v>
      </c>
      <c r="CI64" s="500">
        <f>'Bioenergetics (2)'!DC66</f>
        <v>0</v>
      </c>
      <c r="CJ64" s="500">
        <f>'Bioenergetics (2)'!DD66</f>
        <v>0</v>
      </c>
      <c r="CK64" s="500">
        <f>'Bioenergetics (2)'!DE66</f>
        <v>0</v>
      </c>
      <c r="CL64" s="500">
        <f>'Bioenergetics (2)'!DF66</f>
        <v>0</v>
      </c>
      <c r="CM64" s="500">
        <f>'Bioenergetics (2)'!DG66</f>
        <v>0</v>
      </c>
      <c r="CN64" s="500">
        <f>'Bioenergetics (2)'!DH66</f>
        <v>0</v>
      </c>
      <c r="CO64" s="500">
        <f>'Bioenergetics (2)'!DI66</f>
        <v>0</v>
      </c>
      <c r="CP64" s="500">
        <f>'Bioenergetics (2)'!DJ66</f>
        <v>0</v>
      </c>
      <c r="CQ64" s="500">
        <f>'Bioenergetics (2)'!DK66</f>
        <v>0</v>
      </c>
      <c r="CR64" s="500">
        <f>'Bioenergetics (2)'!DL66</f>
        <v>0</v>
      </c>
      <c r="CS64" s="500">
        <f>'Bioenergetics (2)'!DM66</f>
        <v>0</v>
      </c>
      <c r="CT64" s="500">
        <f>'Bioenergetics (2)'!DN66</f>
        <v>0</v>
      </c>
      <c r="CU64" s="500">
        <f>'Bioenergetics (2)'!DO66</f>
        <v>0</v>
      </c>
      <c r="CV64" s="500">
        <f>'Bioenergetics (2)'!DP66</f>
        <v>0</v>
      </c>
      <c r="CW64" s="500">
        <f>'Bioenergetics (2)'!DQ66</f>
        <v>0</v>
      </c>
      <c r="CX64" s="500">
        <f>'Bioenergetics (2)'!DR66</f>
        <v>0</v>
      </c>
      <c r="CY64" s="500">
        <f>'Bioenergetics (2)'!DS66</f>
        <v>0</v>
      </c>
      <c r="CZ64" s="500">
        <f>'Bioenergetics (2)'!DT66</f>
        <v>0</v>
      </c>
      <c r="DA64" s="500">
        <f>'Bioenergetics (2)'!DU66</f>
        <v>0</v>
      </c>
      <c r="DB64" s="500">
        <f>'Bioenergetics (2)'!DV66</f>
        <v>0</v>
      </c>
      <c r="DC64" s="500">
        <f>'Bioenergetics (2)'!DW66</f>
        <v>0</v>
      </c>
      <c r="DD64" s="500">
        <f>'Bioenergetics (2)'!DX66</f>
        <v>0</v>
      </c>
      <c r="DE64" s="500">
        <f>'Bioenergetics (2)'!DY66</f>
        <v>0</v>
      </c>
      <c r="DF64" s="500">
        <f>'Bioenergetics (2)'!DZ66</f>
        <v>0</v>
      </c>
      <c r="DG64" s="500">
        <f>'Bioenergetics (2)'!EA66</f>
        <v>0</v>
      </c>
      <c r="DH64" s="500">
        <f>'Bioenergetics (2)'!EB66</f>
        <v>0</v>
      </c>
      <c r="DI64" s="500">
        <f>'Bioenergetics (2)'!EC66</f>
        <v>0</v>
      </c>
      <c r="DJ64" s="500">
        <f>'Bioenergetics (2)'!ED66</f>
        <v>0</v>
      </c>
      <c r="DK64" s="500">
        <f>'Bioenergetics (2)'!EE66</f>
        <v>0</v>
      </c>
      <c r="DL64" s="500">
        <f>'Bioenergetics (2)'!EF66</f>
        <v>0</v>
      </c>
      <c r="DM64" s="500">
        <f>'Bioenergetics (2)'!EG66</f>
        <v>0</v>
      </c>
      <c r="DN64" s="500">
        <f>'Bioenergetics (2)'!EH66</f>
        <v>0</v>
      </c>
      <c r="DO64" s="500">
        <f>'Bioenergetics (2)'!EI66</f>
        <v>0</v>
      </c>
      <c r="DP64" s="500">
        <f>'Bioenergetics (2)'!EJ66</f>
        <v>0</v>
      </c>
      <c r="DQ64" s="500">
        <f>'Bioenergetics (2)'!EK66</f>
        <v>0</v>
      </c>
      <c r="DR64" s="500">
        <f>'Bioenergetics (2)'!EL66</f>
        <v>0</v>
      </c>
      <c r="DS64" s="500">
        <f>'Bioenergetics (2)'!EM66</f>
        <v>0</v>
      </c>
      <c r="DT64" s="500">
        <f>'Bioenergetics (2)'!EQ66</f>
        <v>0</v>
      </c>
      <c r="DU64" s="500">
        <f>'Bioenergetics (2)'!ER66</f>
        <v>0</v>
      </c>
      <c r="DV64" s="500">
        <f>'Bioenergetics (2)'!ES66</f>
        <v>0</v>
      </c>
      <c r="DW64" s="500">
        <f>'Bioenergetics (2)'!ET66</f>
        <v>0</v>
      </c>
      <c r="DX64" s="500">
        <f>'Bioenergetics (2)'!EU66</f>
        <v>0</v>
      </c>
      <c r="DY64" s="500">
        <f>'Bioenergetics (2)'!EV66</f>
        <v>0</v>
      </c>
      <c r="DZ64" s="500">
        <f>'Bioenergetics (2)'!EW66</f>
        <v>0</v>
      </c>
      <c r="EA64" s="500">
        <f>'Bioenergetics (2)'!EX66</f>
        <v>0</v>
      </c>
      <c r="EB64" s="500">
        <f>'Bioenergetics (2)'!EY66</f>
        <v>0</v>
      </c>
      <c r="EC64" s="500">
        <f>'Bioenergetics (2)'!EZ66</f>
        <v>1</v>
      </c>
      <c r="ED64" s="500">
        <f>'Bioenergetics (2)'!FA66</f>
        <v>0</v>
      </c>
      <c r="EE64" s="500">
        <f>'Bioenergetics (2)'!FB66</f>
        <v>0</v>
      </c>
      <c r="EF64" s="500">
        <f>'Bioenergetics (2)'!FC66</f>
        <v>0</v>
      </c>
      <c r="EG64" s="500">
        <f>'Bioenergetics (2)'!FD66</f>
        <v>0</v>
      </c>
      <c r="EH64" s="500">
        <f>'Bioenergetics (2)'!FE66</f>
        <v>0</v>
      </c>
      <c r="EI64" s="500">
        <f>'Bioenergetics (2)'!FF66</f>
        <v>0</v>
      </c>
      <c r="EJ64" s="500">
        <f>'Bioenergetics (2)'!FG66</f>
        <v>0</v>
      </c>
      <c r="EK64" s="500">
        <f>'Bioenergetics (2)'!FH66</f>
        <v>0</v>
      </c>
      <c r="EL64" s="500">
        <f>'Bioenergetics (2)'!FI66</f>
        <v>0</v>
      </c>
      <c r="EM64" s="500">
        <f>'Bioenergetics (2)'!FJ66</f>
        <v>0</v>
      </c>
      <c r="EN64" s="500">
        <f>'Bioenergetics (2)'!FK66</f>
        <v>0</v>
      </c>
      <c r="EO64" s="500">
        <f>'Bioenergetics (2)'!FL66</f>
        <v>0</v>
      </c>
      <c r="EP64" s="500">
        <f>'Bioenergetics (2)'!FM66</f>
        <v>0</v>
      </c>
      <c r="EQ64" s="500">
        <f>'Bioenergetics (2)'!FN66</f>
        <v>0</v>
      </c>
      <c r="ER64" s="500">
        <f>'Bioenergetics (2)'!FO66</f>
        <v>0</v>
      </c>
      <c r="ES64" s="500">
        <f>'Bioenergetics (2)'!FP66</f>
        <v>0</v>
      </c>
      <c r="ET64" s="500">
        <f>'Bioenergetics (2)'!FQ66</f>
        <v>0</v>
      </c>
      <c r="EU64" s="500">
        <f>'Bioenergetics (2)'!FR66</f>
        <v>0</v>
      </c>
      <c r="EV64" s="500">
        <f>'Bioenergetics (2)'!FS66</f>
        <v>0</v>
      </c>
      <c r="EW64" s="500">
        <f>'Bioenergetics (2)'!FT66</f>
        <v>0</v>
      </c>
      <c r="EX64" s="500">
        <f>'Bioenergetics (2)'!FU66</f>
        <v>0</v>
      </c>
      <c r="EY64" s="500">
        <f>'Bioenergetics (2)'!FV66</f>
        <v>0</v>
      </c>
      <c r="EZ64" s="500">
        <f>'Bioenergetics (2)'!FW66</f>
        <v>0</v>
      </c>
      <c r="FA64" s="500">
        <f>'Bioenergetics (2)'!FX66</f>
        <v>0</v>
      </c>
      <c r="FB64" s="500">
        <f>'Bioenergetics (2)'!FY66</f>
        <v>0</v>
      </c>
      <c r="FC64" s="500">
        <f>'Bioenergetics (2)'!FZ66</f>
        <v>0</v>
      </c>
      <c r="FD64" s="500">
        <f>'Bioenergetics (2)'!GA66</f>
        <v>0</v>
      </c>
      <c r="FE64" s="500">
        <f>'Bioenergetics (2)'!GB66</f>
        <v>0</v>
      </c>
      <c r="FF64" s="500">
        <f>'Bioenergetics (2)'!GC66</f>
        <v>0</v>
      </c>
    </row>
    <row r="65" spans="1:162" x14ac:dyDescent="0.35">
      <c r="A65" s="144" t="str">
        <f>'Bioenergetics (2)'!A67</f>
        <v>Ce_Gly</v>
      </c>
      <c r="B65" s="500">
        <f>'Bioenergetics (2)'!V67</f>
        <v>0</v>
      </c>
      <c r="C65" s="500">
        <f>'Bioenergetics (2)'!W67</f>
        <v>0</v>
      </c>
      <c r="D65" s="500">
        <f>'Bioenergetics (2)'!X67</f>
        <v>0</v>
      </c>
      <c r="E65" s="500">
        <f ca="1">'Bioenergetics (2)'!Y67</f>
        <v>1.5082956259426851E-2</v>
      </c>
      <c r="F65" s="500">
        <f>'Bioenergetics (2)'!Z67</f>
        <v>0</v>
      </c>
      <c r="G65" s="500">
        <f>'Bioenergetics (2)'!AA67</f>
        <v>0</v>
      </c>
      <c r="H65" s="500">
        <f>'Bioenergetics (2)'!AB67</f>
        <v>0</v>
      </c>
      <c r="I65" s="500">
        <f>'Bioenergetics (2)'!AC67</f>
        <v>0</v>
      </c>
      <c r="J65" s="500">
        <f>'Bioenergetics (2)'!AD67</f>
        <v>0</v>
      </c>
      <c r="K65" s="500">
        <f>'Bioenergetics (2)'!AE67</f>
        <v>0</v>
      </c>
      <c r="L65" s="500">
        <f>'Bioenergetics (2)'!AF67</f>
        <v>0</v>
      </c>
      <c r="M65" s="500">
        <f>'Bioenergetics (2)'!AG67</f>
        <v>0</v>
      </c>
      <c r="N65" s="500">
        <f>'Bioenergetics (2)'!AH67</f>
        <v>0</v>
      </c>
      <c r="O65" s="500">
        <f>'Bioenergetics (2)'!AI67</f>
        <v>0</v>
      </c>
      <c r="P65" s="500">
        <f>'Bioenergetics (2)'!AJ67</f>
        <v>0</v>
      </c>
      <c r="Q65" s="500">
        <f>'Bioenergetics (2)'!AK67</f>
        <v>0</v>
      </c>
      <c r="R65" s="500">
        <f>'Bioenergetics (2)'!AL67</f>
        <v>0</v>
      </c>
      <c r="S65" s="500">
        <f>'Bioenergetics (2)'!AM67</f>
        <v>0</v>
      </c>
      <c r="T65" s="500">
        <f>'Bioenergetics (2)'!AN67</f>
        <v>0</v>
      </c>
      <c r="U65" s="500">
        <f>'Bioenergetics (2)'!AO67</f>
        <v>0</v>
      </c>
      <c r="V65" s="500">
        <f>'Bioenergetics (2)'!AP67</f>
        <v>0</v>
      </c>
      <c r="W65" s="500">
        <f>'Bioenergetics (2)'!AQ67</f>
        <v>0</v>
      </c>
      <c r="X65" s="500">
        <f>'Bioenergetics (2)'!AR67</f>
        <v>0</v>
      </c>
      <c r="Y65" s="500">
        <f>'Bioenergetics (2)'!AS67</f>
        <v>0</v>
      </c>
      <c r="Z65" s="500">
        <f>'Bioenergetics (2)'!AT67</f>
        <v>0</v>
      </c>
      <c r="AA65" s="500">
        <f>'Bioenergetics (2)'!AU67</f>
        <v>0</v>
      </c>
      <c r="AB65" s="500">
        <f>'Bioenergetics (2)'!AV67</f>
        <v>0</v>
      </c>
      <c r="AC65" s="500">
        <f>'Bioenergetics (2)'!AW67</f>
        <v>0</v>
      </c>
      <c r="AD65" s="500">
        <f>'Bioenergetics (2)'!AX67</f>
        <v>0</v>
      </c>
      <c r="AE65" s="500">
        <f>'Bioenergetics (2)'!AY67</f>
        <v>0</v>
      </c>
      <c r="AF65" s="500">
        <f>'Bioenergetics (2)'!AZ67</f>
        <v>0</v>
      </c>
      <c r="AG65" s="500">
        <f>'Bioenergetics (2)'!BA67</f>
        <v>0</v>
      </c>
      <c r="AH65" s="500">
        <f>'Bioenergetics (2)'!BB67</f>
        <v>0</v>
      </c>
      <c r="AI65" s="500">
        <f>'Bioenergetics (2)'!BC67</f>
        <v>0</v>
      </c>
      <c r="AJ65" s="500">
        <f>'Bioenergetics (2)'!BD67</f>
        <v>0</v>
      </c>
      <c r="AK65" s="500">
        <f>'Bioenergetics (2)'!BE67</f>
        <v>0</v>
      </c>
      <c r="AL65" s="500">
        <f>'Bioenergetics (2)'!BF67</f>
        <v>0</v>
      </c>
      <c r="AM65" s="500">
        <f>'Bioenergetics (2)'!BG67</f>
        <v>0</v>
      </c>
      <c r="AN65" s="500">
        <f>'Bioenergetics (2)'!BH67</f>
        <v>0</v>
      </c>
      <c r="AO65" s="500">
        <f>'Bioenergetics (2)'!BI67</f>
        <v>0</v>
      </c>
      <c r="AP65" s="500">
        <f>'Bioenergetics (2)'!BJ67</f>
        <v>0</v>
      </c>
      <c r="AQ65" s="500">
        <f>'Bioenergetics (2)'!BK67</f>
        <v>0</v>
      </c>
      <c r="AR65" s="500">
        <f>'Bioenergetics (2)'!BL67</f>
        <v>0</v>
      </c>
      <c r="AS65" s="500">
        <f>'Bioenergetics (2)'!BM67</f>
        <v>0</v>
      </c>
      <c r="AT65" s="500">
        <f>'Bioenergetics (2)'!BN67</f>
        <v>0</v>
      </c>
      <c r="AU65" s="500">
        <f>'Bioenergetics (2)'!BO67</f>
        <v>0</v>
      </c>
      <c r="AV65" s="500">
        <f>'Bioenergetics (2)'!BP67</f>
        <v>0</v>
      </c>
      <c r="AW65" s="500">
        <f>'Bioenergetics (2)'!BQ67</f>
        <v>0</v>
      </c>
      <c r="AX65" s="500">
        <f>'Bioenergetics (2)'!BR67</f>
        <v>0</v>
      </c>
      <c r="AY65" s="500">
        <f>'Bioenergetics (2)'!BS67</f>
        <v>0</v>
      </c>
      <c r="AZ65" s="500">
        <f>'Bioenergetics (2)'!BT67</f>
        <v>0</v>
      </c>
      <c r="BA65" s="500">
        <f>'Bioenergetics (2)'!BU67</f>
        <v>0</v>
      </c>
      <c r="BB65" s="500">
        <f>'Bioenergetics (2)'!BV67</f>
        <v>0</v>
      </c>
      <c r="BC65" s="500">
        <f>'Bioenergetics (2)'!BW67</f>
        <v>0</v>
      </c>
      <c r="BD65" s="500">
        <f>'Bioenergetics (2)'!BX67</f>
        <v>0</v>
      </c>
      <c r="BE65" s="500">
        <f>'Bioenergetics (2)'!BY67</f>
        <v>0</v>
      </c>
      <c r="BF65" s="500">
        <f>'Bioenergetics (2)'!BZ67</f>
        <v>1</v>
      </c>
      <c r="BG65" s="500">
        <f>'Bioenergetics (2)'!CA67</f>
        <v>1</v>
      </c>
      <c r="BH65" s="500">
        <f>'Bioenergetics (2)'!CB67</f>
        <v>1</v>
      </c>
      <c r="BI65" s="500">
        <f>'Bioenergetics (2)'!CC67</f>
        <v>1</v>
      </c>
      <c r="BJ65" s="500">
        <f>'Bioenergetics (2)'!CD67</f>
        <v>0</v>
      </c>
      <c r="BK65" s="500">
        <f>'Bioenergetics (2)'!CE67</f>
        <v>0</v>
      </c>
      <c r="BL65" s="500">
        <f>'Bioenergetics (2)'!CF67</f>
        <v>0</v>
      </c>
      <c r="BM65" s="500">
        <f>'Bioenergetics (2)'!CG67</f>
        <v>0</v>
      </c>
      <c r="BN65" s="500">
        <f>'Bioenergetics (2)'!CH67</f>
        <v>0</v>
      </c>
      <c r="BO65" s="500">
        <f>'Bioenergetics (2)'!CI67</f>
        <v>0</v>
      </c>
      <c r="BP65" s="500">
        <f>'Bioenergetics (2)'!CJ67</f>
        <v>0</v>
      </c>
      <c r="BQ65" s="500">
        <f>'Bioenergetics (2)'!CK67</f>
        <v>0</v>
      </c>
      <c r="BR65" s="500">
        <f>'Bioenergetics (2)'!CL67</f>
        <v>0</v>
      </c>
      <c r="BS65" s="500">
        <f>'Bioenergetics (2)'!CM67</f>
        <v>0</v>
      </c>
      <c r="BT65" s="500">
        <f>'Bioenergetics (2)'!CN67</f>
        <v>0</v>
      </c>
      <c r="BU65" s="500">
        <f>'Bioenergetics (2)'!CO67</f>
        <v>0</v>
      </c>
      <c r="BV65" s="500">
        <f>'Bioenergetics (2)'!CP67</f>
        <v>0</v>
      </c>
      <c r="BW65" s="500">
        <f>'Bioenergetics (2)'!CQ67</f>
        <v>0</v>
      </c>
      <c r="BX65" s="500">
        <f>'Bioenergetics (2)'!CR67</f>
        <v>0</v>
      </c>
      <c r="BY65" s="500">
        <f>'Bioenergetics (2)'!CS67</f>
        <v>0</v>
      </c>
      <c r="BZ65" s="500">
        <f>'Bioenergetics (2)'!CT67</f>
        <v>0</v>
      </c>
      <c r="CA65" s="500">
        <f>'Bioenergetics (2)'!CU67</f>
        <v>0</v>
      </c>
      <c r="CB65" s="500">
        <f>'Bioenergetics (2)'!CV67</f>
        <v>0</v>
      </c>
      <c r="CC65" s="500">
        <f>'Bioenergetics (2)'!CW67</f>
        <v>0</v>
      </c>
      <c r="CD65" s="500">
        <f>'Bioenergetics (2)'!CX67</f>
        <v>0</v>
      </c>
      <c r="CE65" s="500">
        <f>'Bioenergetics (2)'!CY67</f>
        <v>0</v>
      </c>
      <c r="CF65" s="500">
        <f>'Bioenergetics (2)'!CZ67</f>
        <v>0</v>
      </c>
      <c r="CG65" s="500">
        <f>'Bioenergetics (2)'!DA67</f>
        <v>0</v>
      </c>
      <c r="CH65" s="500">
        <f>'Bioenergetics (2)'!DB67</f>
        <v>0</v>
      </c>
      <c r="CI65" s="500">
        <f>'Bioenergetics (2)'!DC67</f>
        <v>0</v>
      </c>
      <c r="CJ65" s="500">
        <f>'Bioenergetics (2)'!DD67</f>
        <v>0</v>
      </c>
      <c r="CK65" s="500">
        <f>'Bioenergetics (2)'!DE67</f>
        <v>0</v>
      </c>
      <c r="CL65" s="500">
        <f>'Bioenergetics (2)'!DF67</f>
        <v>0</v>
      </c>
      <c r="CM65" s="500">
        <f>'Bioenergetics (2)'!DG67</f>
        <v>0</v>
      </c>
      <c r="CN65" s="500">
        <f>'Bioenergetics (2)'!DH67</f>
        <v>0</v>
      </c>
      <c r="CO65" s="500">
        <f>'Bioenergetics (2)'!DI67</f>
        <v>0</v>
      </c>
      <c r="CP65" s="500">
        <f>'Bioenergetics (2)'!DJ67</f>
        <v>0</v>
      </c>
      <c r="CQ65" s="500">
        <f>'Bioenergetics (2)'!DK67</f>
        <v>0</v>
      </c>
      <c r="CR65" s="500">
        <f>'Bioenergetics (2)'!DL67</f>
        <v>0</v>
      </c>
      <c r="CS65" s="500">
        <f>'Bioenergetics (2)'!DM67</f>
        <v>0</v>
      </c>
      <c r="CT65" s="500">
        <f>'Bioenergetics (2)'!DN67</f>
        <v>0</v>
      </c>
      <c r="CU65" s="500">
        <f>'Bioenergetics (2)'!DO67</f>
        <v>0</v>
      </c>
      <c r="CV65" s="500">
        <f>'Bioenergetics (2)'!DP67</f>
        <v>0</v>
      </c>
      <c r="CW65" s="500">
        <f>'Bioenergetics (2)'!DQ67</f>
        <v>0</v>
      </c>
      <c r="CX65" s="500">
        <f>'Bioenergetics (2)'!DR67</f>
        <v>0</v>
      </c>
      <c r="CY65" s="500">
        <f>'Bioenergetics (2)'!DS67</f>
        <v>0</v>
      </c>
      <c r="CZ65" s="500">
        <f>'Bioenergetics (2)'!DT67</f>
        <v>0</v>
      </c>
      <c r="DA65" s="500">
        <f>'Bioenergetics (2)'!DU67</f>
        <v>0</v>
      </c>
      <c r="DB65" s="500">
        <f>'Bioenergetics (2)'!DV67</f>
        <v>0</v>
      </c>
      <c r="DC65" s="500">
        <f>'Bioenergetics (2)'!DW67</f>
        <v>0</v>
      </c>
      <c r="DD65" s="500">
        <f>'Bioenergetics (2)'!DX67</f>
        <v>0</v>
      </c>
      <c r="DE65" s="500">
        <f>'Bioenergetics (2)'!DY67</f>
        <v>0</v>
      </c>
      <c r="DF65" s="500">
        <f>'Bioenergetics (2)'!DZ67</f>
        <v>0</v>
      </c>
      <c r="DG65" s="500">
        <f>'Bioenergetics (2)'!EA67</f>
        <v>0</v>
      </c>
      <c r="DH65" s="500">
        <f>'Bioenergetics (2)'!EB67</f>
        <v>0</v>
      </c>
      <c r="DI65" s="500">
        <f>'Bioenergetics (2)'!EC67</f>
        <v>0</v>
      </c>
      <c r="DJ65" s="500">
        <f>'Bioenergetics (2)'!ED67</f>
        <v>0</v>
      </c>
      <c r="DK65" s="500">
        <f>'Bioenergetics (2)'!EE67</f>
        <v>0</v>
      </c>
      <c r="DL65" s="500">
        <f>'Bioenergetics (2)'!EF67</f>
        <v>0</v>
      </c>
      <c r="DM65" s="500">
        <f>'Bioenergetics (2)'!EG67</f>
        <v>0</v>
      </c>
      <c r="DN65" s="500">
        <f>'Bioenergetics (2)'!EH67</f>
        <v>0</v>
      </c>
      <c r="DO65" s="500">
        <f>'Bioenergetics (2)'!EI67</f>
        <v>0</v>
      </c>
      <c r="DP65" s="500">
        <f>'Bioenergetics (2)'!EJ67</f>
        <v>0</v>
      </c>
      <c r="DQ65" s="500">
        <f>'Bioenergetics (2)'!EK67</f>
        <v>0</v>
      </c>
      <c r="DR65" s="500">
        <f>'Bioenergetics (2)'!EL67</f>
        <v>0</v>
      </c>
      <c r="DS65" s="500">
        <f>'Bioenergetics (2)'!EM67</f>
        <v>0</v>
      </c>
      <c r="DT65" s="500">
        <f>'Bioenergetics (2)'!EQ67</f>
        <v>0</v>
      </c>
      <c r="DU65" s="500">
        <f>'Bioenergetics (2)'!ER67</f>
        <v>0</v>
      </c>
      <c r="DV65" s="500">
        <f>'Bioenergetics (2)'!ES67</f>
        <v>0</v>
      </c>
      <c r="DW65" s="500">
        <f>'Bioenergetics (2)'!ET67</f>
        <v>0</v>
      </c>
      <c r="DX65" s="500">
        <f>'Bioenergetics (2)'!EU67</f>
        <v>0</v>
      </c>
      <c r="DY65" s="500">
        <f>'Bioenergetics (2)'!EV67</f>
        <v>0</v>
      </c>
      <c r="DZ65" s="500">
        <f>'Bioenergetics (2)'!EW67</f>
        <v>0</v>
      </c>
      <c r="EA65" s="500">
        <f>'Bioenergetics (2)'!EX67</f>
        <v>0</v>
      </c>
      <c r="EB65" s="500">
        <f>'Bioenergetics (2)'!EY67</f>
        <v>0</v>
      </c>
      <c r="EC65" s="500">
        <f>'Bioenergetics (2)'!EZ67</f>
        <v>0</v>
      </c>
      <c r="ED65" s="500">
        <f>'Bioenergetics (2)'!FA67</f>
        <v>1</v>
      </c>
      <c r="EE65" s="500">
        <f>'Bioenergetics (2)'!FB67</f>
        <v>0</v>
      </c>
      <c r="EF65" s="500">
        <f>'Bioenergetics (2)'!FC67</f>
        <v>0</v>
      </c>
      <c r="EG65" s="500">
        <f>'Bioenergetics (2)'!FD67</f>
        <v>0</v>
      </c>
      <c r="EH65" s="500">
        <f>'Bioenergetics (2)'!FE67</f>
        <v>0</v>
      </c>
      <c r="EI65" s="500">
        <f>'Bioenergetics (2)'!FF67</f>
        <v>0</v>
      </c>
      <c r="EJ65" s="500">
        <f>'Bioenergetics (2)'!FG67</f>
        <v>0</v>
      </c>
      <c r="EK65" s="500">
        <f>'Bioenergetics (2)'!FH67</f>
        <v>0</v>
      </c>
      <c r="EL65" s="500">
        <f>'Bioenergetics (2)'!FI67</f>
        <v>0</v>
      </c>
      <c r="EM65" s="500">
        <f>'Bioenergetics (2)'!FJ67</f>
        <v>0</v>
      </c>
      <c r="EN65" s="500">
        <f>'Bioenergetics (2)'!FK67</f>
        <v>0</v>
      </c>
      <c r="EO65" s="500">
        <f>'Bioenergetics (2)'!FL67</f>
        <v>0</v>
      </c>
      <c r="EP65" s="500">
        <f>'Bioenergetics (2)'!FM67</f>
        <v>0</v>
      </c>
      <c r="EQ65" s="500">
        <f>'Bioenergetics (2)'!FN67</f>
        <v>0</v>
      </c>
      <c r="ER65" s="500">
        <f>'Bioenergetics (2)'!FO67</f>
        <v>0</v>
      </c>
      <c r="ES65" s="500">
        <f>'Bioenergetics (2)'!FP67</f>
        <v>0</v>
      </c>
      <c r="ET65" s="500">
        <f>'Bioenergetics (2)'!FQ67</f>
        <v>0</v>
      </c>
      <c r="EU65" s="500">
        <f>'Bioenergetics (2)'!FR67</f>
        <v>0</v>
      </c>
      <c r="EV65" s="500">
        <f>'Bioenergetics (2)'!FS67</f>
        <v>0</v>
      </c>
      <c r="EW65" s="500">
        <f>'Bioenergetics (2)'!FT67</f>
        <v>0</v>
      </c>
      <c r="EX65" s="500">
        <f>'Bioenergetics (2)'!FU67</f>
        <v>0</v>
      </c>
      <c r="EY65" s="500">
        <f>'Bioenergetics (2)'!FV67</f>
        <v>0</v>
      </c>
      <c r="EZ65" s="500">
        <f>'Bioenergetics (2)'!FW67</f>
        <v>0</v>
      </c>
      <c r="FA65" s="500">
        <f>'Bioenergetics (2)'!FX67</f>
        <v>0</v>
      </c>
      <c r="FB65" s="500">
        <f>'Bioenergetics (2)'!FY67</f>
        <v>0</v>
      </c>
      <c r="FC65" s="500">
        <f>'Bioenergetics (2)'!FZ67</f>
        <v>0</v>
      </c>
      <c r="FD65" s="500">
        <f>'Bioenergetics (2)'!GA67</f>
        <v>0</v>
      </c>
      <c r="FE65" s="500">
        <f>'Bioenergetics (2)'!GB67</f>
        <v>0</v>
      </c>
      <c r="FF65" s="500">
        <f>'Bioenergetics (2)'!GC67</f>
        <v>0</v>
      </c>
    </row>
    <row r="66" spans="1:162" x14ac:dyDescent="0.35">
      <c r="A66" s="144" t="str">
        <f>'Bioenergetics (2)'!A68</f>
        <v>Ce_Prol</v>
      </c>
      <c r="B66" s="500">
        <f>'Bioenergetics (2)'!V68</f>
        <v>0</v>
      </c>
      <c r="C66" s="500">
        <f>'Bioenergetics (2)'!W68</f>
        <v>0</v>
      </c>
      <c r="D66" s="500">
        <f>'Bioenergetics (2)'!X68</f>
        <v>0</v>
      </c>
      <c r="E66" s="500">
        <f ca="1">'Bioenergetics (2)'!Y68</f>
        <v>1.5082956259426851E-2</v>
      </c>
      <c r="F66" s="500">
        <f>'Bioenergetics (2)'!Z68</f>
        <v>0</v>
      </c>
      <c r="G66" s="500">
        <f>'Bioenergetics (2)'!AA68</f>
        <v>0</v>
      </c>
      <c r="H66" s="500">
        <f>'Bioenergetics (2)'!AB68</f>
        <v>0</v>
      </c>
      <c r="I66" s="500">
        <f>'Bioenergetics (2)'!AC68</f>
        <v>0</v>
      </c>
      <c r="J66" s="500">
        <f>'Bioenergetics (2)'!AD68</f>
        <v>0</v>
      </c>
      <c r="K66" s="500">
        <f>'Bioenergetics (2)'!AE68</f>
        <v>0</v>
      </c>
      <c r="L66" s="500">
        <f>'Bioenergetics (2)'!AF68</f>
        <v>0</v>
      </c>
      <c r="M66" s="500">
        <f>'Bioenergetics (2)'!AG68</f>
        <v>0</v>
      </c>
      <c r="N66" s="500">
        <f>'Bioenergetics (2)'!AH68</f>
        <v>0</v>
      </c>
      <c r="O66" s="500">
        <f>'Bioenergetics (2)'!AI68</f>
        <v>0</v>
      </c>
      <c r="P66" s="500">
        <f>'Bioenergetics (2)'!AJ68</f>
        <v>0</v>
      </c>
      <c r="Q66" s="500">
        <f>'Bioenergetics (2)'!AK68</f>
        <v>0</v>
      </c>
      <c r="R66" s="500">
        <f>'Bioenergetics (2)'!AL68</f>
        <v>0</v>
      </c>
      <c r="S66" s="500">
        <f>'Bioenergetics (2)'!AM68</f>
        <v>0</v>
      </c>
      <c r="T66" s="500">
        <f>'Bioenergetics (2)'!AN68</f>
        <v>0</v>
      </c>
      <c r="U66" s="500">
        <f>'Bioenergetics (2)'!AO68</f>
        <v>0</v>
      </c>
      <c r="V66" s="500">
        <f>'Bioenergetics (2)'!AP68</f>
        <v>0</v>
      </c>
      <c r="W66" s="500">
        <f>'Bioenergetics (2)'!AQ68</f>
        <v>0</v>
      </c>
      <c r="X66" s="500">
        <f>'Bioenergetics (2)'!AR68</f>
        <v>0</v>
      </c>
      <c r="Y66" s="500">
        <f>'Bioenergetics (2)'!AS68</f>
        <v>0</v>
      </c>
      <c r="Z66" s="500">
        <f>'Bioenergetics (2)'!AT68</f>
        <v>0</v>
      </c>
      <c r="AA66" s="500">
        <f>'Bioenergetics (2)'!AU68</f>
        <v>0</v>
      </c>
      <c r="AB66" s="500">
        <f>'Bioenergetics (2)'!AV68</f>
        <v>0</v>
      </c>
      <c r="AC66" s="500">
        <f>'Bioenergetics (2)'!AW68</f>
        <v>0</v>
      </c>
      <c r="AD66" s="500">
        <f>'Bioenergetics (2)'!AX68</f>
        <v>0</v>
      </c>
      <c r="AE66" s="500">
        <f>'Bioenergetics (2)'!AY68</f>
        <v>0</v>
      </c>
      <c r="AF66" s="500">
        <f>'Bioenergetics (2)'!AZ68</f>
        <v>0</v>
      </c>
      <c r="AG66" s="500">
        <f>'Bioenergetics (2)'!BA68</f>
        <v>0</v>
      </c>
      <c r="AH66" s="500">
        <f>'Bioenergetics (2)'!BB68</f>
        <v>0</v>
      </c>
      <c r="AI66" s="500">
        <f>'Bioenergetics (2)'!BC68</f>
        <v>0</v>
      </c>
      <c r="AJ66" s="500">
        <f>'Bioenergetics (2)'!BD68</f>
        <v>0</v>
      </c>
      <c r="AK66" s="500">
        <f>'Bioenergetics (2)'!BE68</f>
        <v>0</v>
      </c>
      <c r="AL66" s="500">
        <f>'Bioenergetics (2)'!BF68</f>
        <v>0</v>
      </c>
      <c r="AM66" s="500">
        <f>'Bioenergetics (2)'!BG68</f>
        <v>0</v>
      </c>
      <c r="AN66" s="500">
        <f>'Bioenergetics (2)'!BH68</f>
        <v>0</v>
      </c>
      <c r="AO66" s="500">
        <f>'Bioenergetics (2)'!BI68</f>
        <v>0</v>
      </c>
      <c r="AP66" s="500">
        <f>'Bioenergetics (2)'!BJ68</f>
        <v>0</v>
      </c>
      <c r="AQ66" s="500">
        <f>'Bioenergetics (2)'!BK68</f>
        <v>0</v>
      </c>
      <c r="AR66" s="500">
        <f>'Bioenergetics (2)'!BL68</f>
        <v>0</v>
      </c>
      <c r="AS66" s="500">
        <f>'Bioenergetics (2)'!BM68</f>
        <v>0</v>
      </c>
      <c r="AT66" s="500">
        <f>'Bioenergetics (2)'!BN68</f>
        <v>0</v>
      </c>
      <c r="AU66" s="500">
        <f>'Bioenergetics (2)'!BO68</f>
        <v>0</v>
      </c>
      <c r="AV66" s="500">
        <f>'Bioenergetics (2)'!BP68</f>
        <v>0</v>
      </c>
      <c r="AW66" s="500">
        <f>'Bioenergetics (2)'!BQ68</f>
        <v>0</v>
      </c>
      <c r="AX66" s="500">
        <f>'Bioenergetics (2)'!BR68</f>
        <v>0</v>
      </c>
      <c r="AY66" s="500">
        <f>'Bioenergetics (2)'!BS68</f>
        <v>0</v>
      </c>
      <c r="AZ66" s="500">
        <f>'Bioenergetics (2)'!BT68</f>
        <v>0</v>
      </c>
      <c r="BA66" s="500">
        <f>'Bioenergetics (2)'!BU68</f>
        <v>0</v>
      </c>
      <c r="BB66" s="500">
        <f>'Bioenergetics (2)'!BV68</f>
        <v>0</v>
      </c>
      <c r="BC66" s="500">
        <f>'Bioenergetics (2)'!BW68</f>
        <v>0</v>
      </c>
      <c r="BD66" s="500">
        <f>'Bioenergetics (2)'!BX68</f>
        <v>0</v>
      </c>
      <c r="BE66" s="500">
        <f>'Bioenergetics (2)'!BY68</f>
        <v>0</v>
      </c>
      <c r="BF66" s="500">
        <f>'Bioenergetics (2)'!BZ68</f>
        <v>0</v>
      </c>
      <c r="BG66" s="500">
        <f>'Bioenergetics (2)'!CA68</f>
        <v>0</v>
      </c>
      <c r="BH66" s="500">
        <f>'Bioenergetics (2)'!CB68</f>
        <v>0</v>
      </c>
      <c r="BI66" s="500">
        <f>'Bioenergetics (2)'!CC68</f>
        <v>0</v>
      </c>
      <c r="BJ66" s="500">
        <f>'Bioenergetics (2)'!CD68</f>
        <v>0</v>
      </c>
      <c r="BK66" s="500">
        <f>'Bioenergetics (2)'!CE68</f>
        <v>0</v>
      </c>
      <c r="BL66" s="500">
        <f>'Bioenergetics (2)'!CF68</f>
        <v>0</v>
      </c>
      <c r="BM66" s="500">
        <f>'Bioenergetics (2)'!CG68</f>
        <v>0</v>
      </c>
      <c r="BN66" s="500">
        <f>'Bioenergetics (2)'!CH68</f>
        <v>0</v>
      </c>
      <c r="BO66" s="500">
        <f>'Bioenergetics (2)'!CI68</f>
        <v>0</v>
      </c>
      <c r="BP66" s="500">
        <f>'Bioenergetics (2)'!CJ68</f>
        <v>0</v>
      </c>
      <c r="BQ66" s="500">
        <f>'Bioenergetics (2)'!CK68</f>
        <v>0</v>
      </c>
      <c r="BR66" s="500">
        <f>'Bioenergetics (2)'!CL68</f>
        <v>0</v>
      </c>
      <c r="BS66" s="500">
        <f>'Bioenergetics (2)'!CM68</f>
        <v>0</v>
      </c>
      <c r="BT66" s="500">
        <f>'Bioenergetics (2)'!CN68</f>
        <v>0</v>
      </c>
      <c r="BU66" s="500">
        <f>'Bioenergetics (2)'!CO68</f>
        <v>0</v>
      </c>
      <c r="BV66" s="500">
        <f>'Bioenergetics (2)'!CP68</f>
        <v>0</v>
      </c>
      <c r="BW66" s="500">
        <f>'Bioenergetics (2)'!CQ68</f>
        <v>0</v>
      </c>
      <c r="BX66" s="500">
        <f>'Bioenergetics (2)'!CR68</f>
        <v>0</v>
      </c>
      <c r="BY66" s="500">
        <f>'Bioenergetics (2)'!CS68</f>
        <v>0</v>
      </c>
      <c r="BZ66" s="500">
        <f>'Bioenergetics (2)'!CT68</f>
        <v>0</v>
      </c>
      <c r="CA66" s="500">
        <f>'Bioenergetics (2)'!CU68</f>
        <v>0</v>
      </c>
      <c r="CB66" s="500">
        <f>'Bioenergetics (2)'!CV68</f>
        <v>0</v>
      </c>
      <c r="CC66" s="500">
        <f>'Bioenergetics (2)'!CW68</f>
        <v>0</v>
      </c>
      <c r="CD66" s="500">
        <f>'Bioenergetics (2)'!CX68</f>
        <v>0</v>
      </c>
      <c r="CE66" s="500">
        <f>'Bioenergetics (2)'!CY68</f>
        <v>0</v>
      </c>
      <c r="CF66" s="500">
        <f>'Bioenergetics (2)'!CZ68</f>
        <v>0</v>
      </c>
      <c r="CG66" s="500">
        <f>'Bioenergetics (2)'!DA68</f>
        <v>0</v>
      </c>
      <c r="CH66" s="500">
        <f>'Bioenergetics (2)'!DB68</f>
        <v>0</v>
      </c>
      <c r="CI66" s="500">
        <f>'Bioenergetics (2)'!DC68</f>
        <v>0</v>
      </c>
      <c r="CJ66" s="500">
        <f>'Bioenergetics (2)'!DD68</f>
        <v>0</v>
      </c>
      <c r="CK66" s="500">
        <f>'Bioenergetics (2)'!DE68</f>
        <v>0</v>
      </c>
      <c r="CL66" s="500">
        <f>'Bioenergetics (2)'!DF68</f>
        <v>0</v>
      </c>
      <c r="CM66" s="500">
        <f>'Bioenergetics (2)'!DG68</f>
        <v>0</v>
      </c>
      <c r="CN66" s="500">
        <f>'Bioenergetics (2)'!DH68</f>
        <v>0</v>
      </c>
      <c r="CO66" s="500">
        <f>'Bioenergetics (2)'!DI68</f>
        <v>0</v>
      </c>
      <c r="CP66" s="500">
        <f>'Bioenergetics (2)'!DJ68</f>
        <v>0</v>
      </c>
      <c r="CQ66" s="500">
        <f>'Bioenergetics (2)'!DK68</f>
        <v>0</v>
      </c>
      <c r="CR66" s="500">
        <f>'Bioenergetics (2)'!DL68</f>
        <v>0</v>
      </c>
      <c r="CS66" s="500">
        <f>'Bioenergetics (2)'!DM68</f>
        <v>0</v>
      </c>
      <c r="CT66" s="500">
        <f>'Bioenergetics (2)'!DN68</f>
        <v>0</v>
      </c>
      <c r="CU66" s="500">
        <f>'Bioenergetics (2)'!DO68</f>
        <v>0</v>
      </c>
      <c r="CV66" s="500">
        <f>'Bioenergetics (2)'!DP68</f>
        <v>0</v>
      </c>
      <c r="CW66" s="500">
        <f>'Bioenergetics (2)'!DQ68</f>
        <v>0</v>
      </c>
      <c r="CX66" s="500">
        <f>'Bioenergetics (2)'!DR68</f>
        <v>0</v>
      </c>
      <c r="CY66" s="500">
        <f>'Bioenergetics (2)'!DS68</f>
        <v>0</v>
      </c>
      <c r="CZ66" s="500">
        <f>'Bioenergetics (2)'!DT68</f>
        <v>0</v>
      </c>
      <c r="DA66" s="500">
        <f>'Bioenergetics (2)'!DU68</f>
        <v>0</v>
      </c>
      <c r="DB66" s="500">
        <f>'Bioenergetics (2)'!DV68</f>
        <v>0</v>
      </c>
      <c r="DC66" s="500">
        <f>'Bioenergetics (2)'!DW68</f>
        <v>0</v>
      </c>
      <c r="DD66" s="500">
        <f>'Bioenergetics (2)'!DX68</f>
        <v>0</v>
      </c>
      <c r="DE66" s="500">
        <f>'Bioenergetics (2)'!DY68</f>
        <v>0</v>
      </c>
      <c r="DF66" s="500">
        <f>'Bioenergetics (2)'!DZ68</f>
        <v>0</v>
      </c>
      <c r="DG66" s="500">
        <f>'Bioenergetics (2)'!EA68</f>
        <v>0</v>
      </c>
      <c r="DH66" s="500">
        <f>'Bioenergetics (2)'!EB68</f>
        <v>0</v>
      </c>
      <c r="DI66" s="500">
        <f>'Bioenergetics (2)'!EC68</f>
        <v>0</v>
      </c>
      <c r="DJ66" s="500">
        <f>'Bioenergetics (2)'!ED68</f>
        <v>0</v>
      </c>
      <c r="DK66" s="500">
        <f>'Bioenergetics (2)'!EE68</f>
        <v>0</v>
      </c>
      <c r="DL66" s="500">
        <f>'Bioenergetics (2)'!EF68</f>
        <v>0</v>
      </c>
      <c r="DM66" s="500">
        <f>'Bioenergetics (2)'!EG68</f>
        <v>0</v>
      </c>
      <c r="DN66" s="500">
        <f>'Bioenergetics (2)'!EH68</f>
        <v>0</v>
      </c>
      <c r="DO66" s="500">
        <f>'Bioenergetics (2)'!EI68</f>
        <v>0</v>
      </c>
      <c r="DP66" s="500">
        <f>'Bioenergetics (2)'!EJ68</f>
        <v>0</v>
      </c>
      <c r="DQ66" s="500">
        <f>'Bioenergetics (2)'!EK68</f>
        <v>0</v>
      </c>
      <c r="DR66" s="500">
        <f>'Bioenergetics (2)'!EL68</f>
        <v>0</v>
      </c>
      <c r="DS66" s="500">
        <f>'Bioenergetics (2)'!EM68</f>
        <v>0</v>
      </c>
      <c r="DT66" s="500">
        <f>'Bioenergetics (2)'!EQ68</f>
        <v>0</v>
      </c>
      <c r="DU66" s="500">
        <f>'Bioenergetics (2)'!ER68</f>
        <v>0</v>
      </c>
      <c r="DV66" s="500">
        <f>'Bioenergetics (2)'!ES68</f>
        <v>0</v>
      </c>
      <c r="DW66" s="500">
        <f>'Bioenergetics (2)'!ET68</f>
        <v>0</v>
      </c>
      <c r="DX66" s="500">
        <f>'Bioenergetics (2)'!EU68</f>
        <v>0</v>
      </c>
      <c r="DY66" s="500">
        <f>'Bioenergetics (2)'!EV68</f>
        <v>0</v>
      </c>
      <c r="DZ66" s="500">
        <f>'Bioenergetics (2)'!EW68</f>
        <v>0</v>
      </c>
      <c r="EA66" s="500">
        <f>'Bioenergetics (2)'!EX68</f>
        <v>0</v>
      </c>
      <c r="EB66" s="500">
        <f>'Bioenergetics (2)'!EY68</f>
        <v>0</v>
      </c>
      <c r="EC66" s="500">
        <f>'Bioenergetics (2)'!EZ68</f>
        <v>0</v>
      </c>
      <c r="ED66" s="500">
        <f>'Bioenergetics (2)'!FA68</f>
        <v>0</v>
      </c>
      <c r="EE66" s="500">
        <f>'Bioenergetics (2)'!FB68</f>
        <v>1</v>
      </c>
      <c r="EF66" s="500">
        <f>'Bioenergetics (2)'!FC68</f>
        <v>0</v>
      </c>
      <c r="EG66" s="500">
        <f>'Bioenergetics (2)'!FD68</f>
        <v>0</v>
      </c>
      <c r="EH66" s="500">
        <f>'Bioenergetics (2)'!FE68</f>
        <v>0</v>
      </c>
      <c r="EI66" s="500">
        <f>'Bioenergetics (2)'!FF68</f>
        <v>0</v>
      </c>
      <c r="EJ66" s="500">
        <f>'Bioenergetics (2)'!FG68</f>
        <v>0</v>
      </c>
      <c r="EK66" s="500">
        <f>'Bioenergetics (2)'!FH68</f>
        <v>0</v>
      </c>
      <c r="EL66" s="500">
        <f>'Bioenergetics (2)'!FI68</f>
        <v>0</v>
      </c>
      <c r="EM66" s="500">
        <f>'Bioenergetics (2)'!FJ68</f>
        <v>0</v>
      </c>
      <c r="EN66" s="500">
        <f>'Bioenergetics (2)'!FK68</f>
        <v>0</v>
      </c>
      <c r="EO66" s="500">
        <f>'Bioenergetics (2)'!FL68</f>
        <v>0</v>
      </c>
      <c r="EP66" s="500">
        <f>'Bioenergetics (2)'!FM68</f>
        <v>0</v>
      </c>
      <c r="EQ66" s="500">
        <f>'Bioenergetics (2)'!FN68</f>
        <v>0</v>
      </c>
      <c r="ER66" s="500">
        <f>'Bioenergetics (2)'!FO68</f>
        <v>0</v>
      </c>
      <c r="ES66" s="500">
        <f>'Bioenergetics (2)'!FP68</f>
        <v>0</v>
      </c>
      <c r="ET66" s="500">
        <f>'Bioenergetics (2)'!FQ68</f>
        <v>0</v>
      </c>
      <c r="EU66" s="500">
        <f>'Bioenergetics (2)'!FR68</f>
        <v>0</v>
      </c>
      <c r="EV66" s="500">
        <f>'Bioenergetics (2)'!FS68</f>
        <v>0</v>
      </c>
      <c r="EW66" s="500">
        <f>'Bioenergetics (2)'!FT68</f>
        <v>0</v>
      </c>
      <c r="EX66" s="500">
        <f>'Bioenergetics (2)'!FU68</f>
        <v>0</v>
      </c>
      <c r="EY66" s="500">
        <f>'Bioenergetics (2)'!FV68</f>
        <v>0</v>
      </c>
      <c r="EZ66" s="500">
        <f>'Bioenergetics (2)'!FW68</f>
        <v>0</v>
      </c>
      <c r="FA66" s="500">
        <f>'Bioenergetics (2)'!FX68</f>
        <v>0</v>
      </c>
      <c r="FB66" s="500">
        <f>'Bioenergetics (2)'!FY68</f>
        <v>0</v>
      </c>
      <c r="FC66" s="500">
        <f>'Bioenergetics (2)'!FZ68</f>
        <v>0</v>
      </c>
      <c r="FD66" s="500">
        <f>'Bioenergetics (2)'!GA68</f>
        <v>0</v>
      </c>
      <c r="FE66" s="500">
        <f>'Bioenergetics (2)'!GB68</f>
        <v>0</v>
      </c>
      <c r="FF66" s="500">
        <f>'Bioenergetics (2)'!GC68</f>
        <v>0</v>
      </c>
    </row>
    <row r="67" spans="1:162" x14ac:dyDescent="0.35">
      <c r="A67" s="144" t="str">
        <f>'Bioenergetics (2)'!A69</f>
        <v>Ce_Vali</v>
      </c>
      <c r="B67" s="500">
        <f>'Bioenergetics (2)'!V69</f>
        <v>0</v>
      </c>
      <c r="C67" s="500">
        <f>'Bioenergetics (2)'!W69</f>
        <v>0</v>
      </c>
      <c r="D67" s="500">
        <f>'Bioenergetics (2)'!X69</f>
        <v>0</v>
      </c>
      <c r="E67" s="500">
        <f ca="1">'Bioenergetics (2)'!Y69</f>
        <v>1.5082956259426851E-2</v>
      </c>
      <c r="F67" s="500">
        <f>'Bioenergetics (2)'!Z69</f>
        <v>0</v>
      </c>
      <c r="G67" s="500">
        <f>'Bioenergetics (2)'!AA69</f>
        <v>0</v>
      </c>
      <c r="H67" s="500">
        <f>'Bioenergetics (2)'!AB69</f>
        <v>0</v>
      </c>
      <c r="I67" s="500">
        <f>'Bioenergetics (2)'!AC69</f>
        <v>0</v>
      </c>
      <c r="J67" s="500">
        <f>'Bioenergetics (2)'!AD69</f>
        <v>0</v>
      </c>
      <c r="K67" s="500">
        <f>'Bioenergetics (2)'!AE69</f>
        <v>0</v>
      </c>
      <c r="L67" s="500">
        <f>'Bioenergetics (2)'!AF69</f>
        <v>0</v>
      </c>
      <c r="M67" s="500">
        <f>'Bioenergetics (2)'!AG69</f>
        <v>0</v>
      </c>
      <c r="N67" s="500">
        <f>'Bioenergetics (2)'!AH69</f>
        <v>0</v>
      </c>
      <c r="O67" s="500">
        <f>'Bioenergetics (2)'!AI69</f>
        <v>0</v>
      </c>
      <c r="P67" s="500">
        <f>'Bioenergetics (2)'!AJ69</f>
        <v>0</v>
      </c>
      <c r="Q67" s="500">
        <f>'Bioenergetics (2)'!AK69</f>
        <v>0</v>
      </c>
      <c r="R67" s="500">
        <f>'Bioenergetics (2)'!AL69</f>
        <v>0</v>
      </c>
      <c r="S67" s="500">
        <f>'Bioenergetics (2)'!AM69</f>
        <v>0</v>
      </c>
      <c r="T67" s="500">
        <f>'Bioenergetics (2)'!AN69</f>
        <v>0</v>
      </c>
      <c r="U67" s="500">
        <f>'Bioenergetics (2)'!AO69</f>
        <v>0</v>
      </c>
      <c r="V67" s="500">
        <f>'Bioenergetics (2)'!AP69</f>
        <v>0</v>
      </c>
      <c r="W67" s="500">
        <f>'Bioenergetics (2)'!AQ69</f>
        <v>0</v>
      </c>
      <c r="X67" s="500">
        <f>'Bioenergetics (2)'!AR69</f>
        <v>0</v>
      </c>
      <c r="Y67" s="500">
        <f>'Bioenergetics (2)'!AS69</f>
        <v>0</v>
      </c>
      <c r="Z67" s="500">
        <f>'Bioenergetics (2)'!AT69</f>
        <v>0</v>
      </c>
      <c r="AA67" s="500">
        <f>'Bioenergetics (2)'!AU69</f>
        <v>0</v>
      </c>
      <c r="AB67" s="500">
        <f>'Bioenergetics (2)'!AV69</f>
        <v>0</v>
      </c>
      <c r="AC67" s="500">
        <f>'Bioenergetics (2)'!AW69</f>
        <v>0</v>
      </c>
      <c r="AD67" s="500">
        <f>'Bioenergetics (2)'!AX69</f>
        <v>0</v>
      </c>
      <c r="AE67" s="500">
        <f>'Bioenergetics (2)'!AY69</f>
        <v>0</v>
      </c>
      <c r="AF67" s="500">
        <f>'Bioenergetics (2)'!AZ69</f>
        <v>0</v>
      </c>
      <c r="AG67" s="500">
        <f>'Bioenergetics (2)'!BA69</f>
        <v>0</v>
      </c>
      <c r="AH67" s="500">
        <f>'Bioenergetics (2)'!BB69</f>
        <v>0</v>
      </c>
      <c r="AI67" s="500">
        <f>'Bioenergetics (2)'!BC69</f>
        <v>0</v>
      </c>
      <c r="AJ67" s="500">
        <f>'Bioenergetics (2)'!BD69</f>
        <v>0</v>
      </c>
      <c r="AK67" s="500">
        <f>'Bioenergetics (2)'!BE69</f>
        <v>0</v>
      </c>
      <c r="AL67" s="500">
        <f>'Bioenergetics (2)'!BF69</f>
        <v>0</v>
      </c>
      <c r="AM67" s="500">
        <f>'Bioenergetics (2)'!BG69</f>
        <v>0</v>
      </c>
      <c r="AN67" s="500">
        <f>'Bioenergetics (2)'!BH69</f>
        <v>0</v>
      </c>
      <c r="AO67" s="500">
        <f>'Bioenergetics (2)'!BI69</f>
        <v>0</v>
      </c>
      <c r="AP67" s="500">
        <f>'Bioenergetics (2)'!BJ69</f>
        <v>0</v>
      </c>
      <c r="AQ67" s="500">
        <f>'Bioenergetics (2)'!BK69</f>
        <v>0</v>
      </c>
      <c r="AR67" s="500">
        <f>'Bioenergetics (2)'!BL69</f>
        <v>0</v>
      </c>
      <c r="AS67" s="500">
        <f>'Bioenergetics (2)'!BM69</f>
        <v>0</v>
      </c>
      <c r="AT67" s="500">
        <f>'Bioenergetics (2)'!BN69</f>
        <v>0</v>
      </c>
      <c r="AU67" s="500">
        <f>'Bioenergetics (2)'!BO69</f>
        <v>0</v>
      </c>
      <c r="AV67" s="500">
        <f>'Bioenergetics (2)'!BP69</f>
        <v>0</v>
      </c>
      <c r="AW67" s="500">
        <f>'Bioenergetics (2)'!BQ69</f>
        <v>0</v>
      </c>
      <c r="AX67" s="500">
        <f>'Bioenergetics (2)'!BR69</f>
        <v>0</v>
      </c>
      <c r="AY67" s="500">
        <f>'Bioenergetics (2)'!BS69</f>
        <v>0</v>
      </c>
      <c r="AZ67" s="500">
        <f>'Bioenergetics (2)'!BT69</f>
        <v>0</v>
      </c>
      <c r="BA67" s="500">
        <f>'Bioenergetics (2)'!BU69</f>
        <v>0</v>
      </c>
      <c r="BB67" s="500">
        <f>'Bioenergetics (2)'!BV69</f>
        <v>0</v>
      </c>
      <c r="BC67" s="500">
        <f>'Bioenergetics (2)'!BW69</f>
        <v>0</v>
      </c>
      <c r="BD67" s="500">
        <f>'Bioenergetics (2)'!BX69</f>
        <v>0</v>
      </c>
      <c r="BE67" s="500">
        <f>'Bioenergetics (2)'!BY69</f>
        <v>0</v>
      </c>
      <c r="BF67" s="500">
        <f>'Bioenergetics (2)'!BZ69</f>
        <v>0</v>
      </c>
      <c r="BG67" s="500">
        <f>'Bioenergetics (2)'!CA69</f>
        <v>0</v>
      </c>
      <c r="BH67" s="500">
        <f>'Bioenergetics (2)'!CB69</f>
        <v>0</v>
      </c>
      <c r="BI67" s="500">
        <f>'Bioenergetics (2)'!CC69</f>
        <v>0</v>
      </c>
      <c r="BJ67" s="500">
        <f>'Bioenergetics (2)'!CD69</f>
        <v>0</v>
      </c>
      <c r="BK67" s="500">
        <f>'Bioenergetics (2)'!CE69</f>
        <v>0</v>
      </c>
      <c r="BL67" s="500">
        <f>'Bioenergetics (2)'!CF69</f>
        <v>0</v>
      </c>
      <c r="BM67" s="500">
        <f>'Bioenergetics (2)'!CG69</f>
        <v>0</v>
      </c>
      <c r="BN67" s="500">
        <f>'Bioenergetics (2)'!CH69</f>
        <v>0</v>
      </c>
      <c r="BO67" s="500">
        <f>'Bioenergetics (2)'!CI69</f>
        <v>0</v>
      </c>
      <c r="BP67" s="500">
        <f>'Bioenergetics (2)'!CJ69</f>
        <v>0</v>
      </c>
      <c r="BQ67" s="500">
        <f>'Bioenergetics (2)'!CK69</f>
        <v>0</v>
      </c>
      <c r="BR67" s="500">
        <f>'Bioenergetics (2)'!CL69</f>
        <v>0</v>
      </c>
      <c r="BS67" s="500">
        <f>'Bioenergetics (2)'!CM69</f>
        <v>0</v>
      </c>
      <c r="BT67" s="500">
        <f>'Bioenergetics (2)'!CN69</f>
        <v>0</v>
      </c>
      <c r="BU67" s="500">
        <f>'Bioenergetics (2)'!CO69</f>
        <v>0</v>
      </c>
      <c r="BV67" s="500">
        <f>'Bioenergetics (2)'!CP69</f>
        <v>0</v>
      </c>
      <c r="BW67" s="500">
        <f>'Bioenergetics (2)'!CQ69</f>
        <v>0</v>
      </c>
      <c r="BX67" s="500">
        <f>'Bioenergetics (2)'!CR69</f>
        <v>0</v>
      </c>
      <c r="BY67" s="500">
        <f>'Bioenergetics (2)'!CS69</f>
        <v>0</v>
      </c>
      <c r="BZ67" s="500">
        <f>'Bioenergetics (2)'!CT69</f>
        <v>0</v>
      </c>
      <c r="CA67" s="500">
        <f>'Bioenergetics (2)'!CU69</f>
        <v>0</v>
      </c>
      <c r="CB67" s="500">
        <f>'Bioenergetics (2)'!CV69</f>
        <v>0</v>
      </c>
      <c r="CC67" s="500">
        <f>'Bioenergetics (2)'!CW69</f>
        <v>0</v>
      </c>
      <c r="CD67" s="500">
        <f>'Bioenergetics (2)'!CX69</f>
        <v>0</v>
      </c>
      <c r="CE67" s="500">
        <f>'Bioenergetics (2)'!CY69</f>
        <v>0</v>
      </c>
      <c r="CF67" s="500">
        <f>'Bioenergetics (2)'!CZ69</f>
        <v>0</v>
      </c>
      <c r="CG67" s="500">
        <f>'Bioenergetics (2)'!DA69</f>
        <v>0</v>
      </c>
      <c r="CH67" s="500">
        <f>'Bioenergetics (2)'!DB69</f>
        <v>0</v>
      </c>
      <c r="CI67" s="500">
        <f>'Bioenergetics (2)'!DC69</f>
        <v>0</v>
      </c>
      <c r="CJ67" s="500">
        <f>'Bioenergetics (2)'!DD69</f>
        <v>0</v>
      </c>
      <c r="CK67" s="500">
        <f>'Bioenergetics (2)'!DE69</f>
        <v>0</v>
      </c>
      <c r="CL67" s="500">
        <f>'Bioenergetics (2)'!DF69</f>
        <v>0</v>
      </c>
      <c r="CM67" s="500">
        <f>'Bioenergetics (2)'!DG69</f>
        <v>0</v>
      </c>
      <c r="CN67" s="500">
        <f>'Bioenergetics (2)'!DH69</f>
        <v>0</v>
      </c>
      <c r="CO67" s="500">
        <f>'Bioenergetics (2)'!DI69</f>
        <v>0</v>
      </c>
      <c r="CP67" s="500">
        <f>'Bioenergetics (2)'!DJ69</f>
        <v>0</v>
      </c>
      <c r="CQ67" s="500">
        <f>'Bioenergetics (2)'!DK69</f>
        <v>0</v>
      </c>
      <c r="CR67" s="500">
        <f>'Bioenergetics (2)'!DL69</f>
        <v>0</v>
      </c>
      <c r="CS67" s="500">
        <f>'Bioenergetics (2)'!DM69</f>
        <v>0</v>
      </c>
      <c r="CT67" s="500">
        <f>'Bioenergetics (2)'!DN69</f>
        <v>0</v>
      </c>
      <c r="CU67" s="500">
        <f>'Bioenergetics (2)'!DO69</f>
        <v>0</v>
      </c>
      <c r="CV67" s="500">
        <f>'Bioenergetics (2)'!DP69</f>
        <v>0</v>
      </c>
      <c r="CW67" s="500">
        <f>'Bioenergetics (2)'!DQ69</f>
        <v>0</v>
      </c>
      <c r="CX67" s="500">
        <f>'Bioenergetics (2)'!DR69</f>
        <v>0</v>
      </c>
      <c r="CY67" s="500">
        <f>'Bioenergetics (2)'!DS69</f>
        <v>0</v>
      </c>
      <c r="CZ67" s="500">
        <f>'Bioenergetics (2)'!DT69</f>
        <v>0</v>
      </c>
      <c r="DA67" s="500">
        <f>'Bioenergetics (2)'!DU69</f>
        <v>0</v>
      </c>
      <c r="DB67" s="500">
        <f>'Bioenergetics (2)'!DV69</f>
        <v>0</v>
      </c>
      <c r="DC67" s="500">
        <f>'Bioenergetics (2)'!DW69</f>
        <v>0</v>
      </c>
      <c r="DD67" s="500">
        <f>'Bioenergetics (2)'!DX69</f>
        <v>0</v>
      </c>
      <c r="DE67" s="500">
        <f>'Bioenergetics (2)'!DY69</f>
        <v>0</v>
      </c>
      <c r="DF67" s="500">
        <f>'Bioenergetics (2)'!DZ69</f>
        <v>0</v>
      </c>
      <c r="DG67" s="500">
        <f>'Bioenergetics (2)'!EA69</f>
        <v>0</v>
      </c>
      <c r="DH67" s="500">
        <f>'Bioenergetics (2)'!EB69</f>
        <v>0</v>
      </c>
      <c r="DI67" s="500">
        <f>'Bioenergetics (2)'!EC69</f>
        <v>0</v>
      </c>
      <c r="DJ67" s="500">
        <f>'Bioenergetics (2)'!ED69</f>
        <v>0</v>
      </c>
      <c r="DK67" s="500">
        <f>'Bioenergetics (2)'!EE69</f>
        <v>0</v>
      </c>
      <c r="DL67" s="500">
        <f>'Bioenergetics (2)'!EF69</f>
        <v>0</v>
      </c>
      <c r="DM67" s="500">
        <f>'Bioenergetics (2)'!EG69</f>
        <v>0</v>
      </c>
      <c r="DN67" s="500">
        <f>'Bioenergetics (2)'!EH69</f>
        <v>0</v>
      </c>
      <c r="DO67" s="500">
        <f>'Bioenergetics (2)'!EI69</f>
        <v>0</v>
      </c>
      <c r="DP67" s="500">
        <f>'Bioenergetics (2)'!EJ69</f>
        <v>0</v>
      </c>
      <c r="DQ67" s="500">
        <f>'Bioenergetics (2)'!EK69</f>
        <v>0</v>
      </c>
      <c r="DR67" s="500">
        <f>'Bioenergetics (2)'!EL69</f>
        <v>0</v>
      </c>
      <c r="DS67" s="500">
        <f>'Bioenergetics (2)'!EM69</f>
        <v>0</v>
      </c>
      <c r="DT67" s="500">
        <f>'Bioenergetics (2)'!EQ69</f>
        <v>0</v>
      </c>
      <c r="DU67" s="500">
        <f>'Bioenergetics (2)'!ER69</f>
        <v>0</v>
      </c>
      <c r="DV67" s="500">
        <f>'Bioenergetics (2)'!ES69</f>
        <v>0</v>
      </c>
      <c r="DW67" s="500">
        <f>'Bioenergetics (2)'!ET69</f>
        <v>0</v>
      </c>
      <c r="DX67" s="500">
        <f>'Bioenergetics (2)'!EU69</f>
        <v>0</v>
      </c>
      <c r="DY67" s="500">
        <f>'Bioenergetics (2)'!EV69</f>
        <v>0</v>
      </c>
      <c r="DZ67" s="500">
        <f>'Bioenergetics (2)'!EW69</f>
        <v>0</v>
      </c>
      <c r="EA67" s="500">
        <f>'Bioenergetics (2)'!EX69</f>
        <v>0</v>
      </c>
      <c r="EB67" s="500">
        <f>'Bioenergetics (2)'!EY69</f>
        <v>0</v>
      </c>
      <c r="EC67" s="500">
        <f>'Bioenergetics (2)'!EZ69</f>
        <v>0</v>
      </c>
      <c r="ED67" s="500">
        <f>'Bioenergetics (2)'!FA69</f>
        <v>0</v>
      </c>
      <c r="EE67" s="500">
        <f>'Bioenergetics (2)'!FB69</f>
        <v>0</v>
      </c>
      <c r="EF67" s="500">
        <f>'Bioenergetics (2)'!FC69</f>
        <v>1</v>
      </c>
      <c r="EG67" s="500">
        <f>'Bioenergetics (2)'!FD69</f>
        <v>0</v>
      </c>
      <c r="EH67" s="500">
        <f>'Bioenergetics (2)'!FE69</f>
        <v>0</v>
      </c>
      <c r="EI67" s="500">
        <f>'Bioenergetics (2)'!FF69</f>
        <v>0</v>
      </c>
      <c r="EJ67" s="500">
        <f>'Bioenergetics (2)'!FG69</f>
        <v>0</v>
      </c>
      <c r="EK67" s="500">
        <f>'Bioenergetics (2)'!FH69</f>
        <v>0</v>
      </c>
      <c r="EL67" s="500">
        <f>'Bioenergetics (2)'!FI69</f>
        <v>0</v>
      </c>
      <c r="EM67" s="500">
        <f>'Bioenergetics (2)'!FJ69</f>
        <v>0</v>
      </c>
      <c r="EN67" s="500">
        <f>'Bioenergetics (2)'!FK69</f>
        <v>0</v>
      </c>
      <c r="EO67" s="500">
        <f>'Bioenergetics (2)'!FL69</f>
        <v>0</v>
      </c>
      <c r="EP67" s="500">
        <f>'Bioenergetics (2)'!FM69</f>
        <v>0</v>
      </c>
      <c r="EQ67" s="500">
        <f>'Bioenergetics (2)'!FN69</f>
        <v>0</v>
      </c>
      <c r="ER67" s="500">
        <f>'Bioenergetics (2)'!FO69</f>
        <v>0</v>
      </c>
      <c r="ES67" s="500">
        <f>'Bioenergetics (2)'!FP69</f>
        <v>0</v>
      </c>
      <c r="ET67" s="500">
        <f>'Bioenergetics (2)'!FQ69</f>
        <v>0</v>
      </c>
      <c r="EU67" s="500">
        <f>'Bioenergetics (2)'!FR69</f>
        <v>0</v>
      </c>
      <c r="EV67" s="500">
        <f>'Bioenergetics (2)'!FS69</f>
        <v>0</v>
      </c>
      <c r="EW67" s="500">
        <f>'Bioenergetics (2)'!FT69</f>
        <v>0</v>
      </c>
      <c r="EX67" s="500">
        <f>'Bioenergetics (2)'!FU69</f>
        <v>0</v>
      </c>
      <c r="EY67" s="500">
        <f>'Bioenergetics (2)'!FV69</f>
        <v>0</v>
      </c>
      <c r="EZ67" s="500">
        <f>'Bioenergetics (2)'!FW69</f>
        <v>0</v>
      </c>
      <c r="FA67" s="500">
        <f>'Bioenergetics (2)'!FX69</f>
        <v>0</v>
      </c>
      <c r="FB67" s="500">
        <f>'Bioenergetics (2)'!FY69</f>
        <v>0</v>
      </c>
      <c r="FC67" s="500">
        <f>'Bioenergetics (2)'!FZ69</f>
        <v>0</v>
      </c>
      <c r="FD67" s="500">
        <f>'Bioenergetics (2)'!GA69</f>
        <v>0</v>
      </c>
      <c r="FE67" s="500">
        <f>'Bioenergetics (2)'!GB69</f>
        <v>0</v>
      </c>
      <c r="FF67" s="500">
        <f>'Bioenergetics (2)'!GC69</f>
        <v>0</v>
      </c>
    </row>
    <row r="68" spans="1:162" x14ac:dyDescent="0.35">
      <c r="A68" s="144" t="str">
        <f>'Bioenergetics (2)'!A70</f>
        <v>Ce_isoL</v>
      </c>
      <c r="B68" s="500">
        <f>'Bioenergetics (2)'!V70</f>
        <v>0</v>
      </c>
      <c r="C68" s="500">
        <f>'Bioenergetics (2)'!W70</f>
        <v>0</v>
      </c>
      <c r="D68" s="500">
        <f>'Bioenergetics (2)'!X70</f>
        <v>0</v>
      </c>
      <c r="E68" s="500">
        <f ca="1">'Bioenergetics (2)'!Y70</f>
        <v>1.5082956259426851E-2</v>
      </c>
      <c r="F68" s="500">
        <f>'Bioenergetics (2)'!Z70</f>
        <v>0</v>
      </c>
      <c r="G68" s="500">
        <f>'Bioenergetics (2)'!AA70</f>
        <v>0</v>
      </c>
      <c r="H68" s="500">
        <f>'Bioenergetics (2)'!AB70</f>
        <v>0</v>
      </c>
      <c r="I68" s="500">
        <f>'Bioenergetics (2)'!AC70</f>
        <v>0</v>
      </c>
      <c r="J68" s="500">
        <f>'Bioenergetics (2)'!AD70</f>
        <v>0</v>
      </c>
      <c r="K68" s="500">
        <f>'Bioenergetics (2)'!AE70</f>
        <v>0</v>
      </c>
      <c r="L68" s="500">
        <f>'Bioenergetics (2)'!AF70</f>
        <v>0</v>
      </c>
      <c r="M68" s="500">
        <f>'Bioenergetics (2)'!AG70</f>
        <v>0</v>
      </c>
      <c r="N68" s="500">
        <f>'Bioenergetics (2)'!AH70</f>
        <v>0</v>
      </c>
      <c r="O68" s="500">
        <f>'Bioenergetics (2)'!AI70</f>
        <v>0</v>
      </c>
      <c r="P68" s="500">
        <f>'Bioenergetics (2)'!AJ70</f>
        <v>0</v>
      </c>
      <c r="Q68" s="500">
        <f>'Bioenergetics (2)'!AK70</f>
        <v>0</v>
      </c>
      <c r="R68" s="500">
        <f>'Bioenergetics (2)'!AL70</f>
        <v>0</v>
      </c>
      <c r="S68" s="500">
        <f>'Bioenergetics (2)'!AM70</f>
        <v>0</v>
      </c>
      <c r="T68" s="500">
        <f>'Bioenergetics (2)'!AN70</f>
        <v>0</v>
      </c>
      <c r="U68" s="500">
        <f>'Bioenergetics (2)'!AO70</f>
        <v>0</v>
      </c>
      <c r="V68" s="500">
        <f>'Bioenergetics (2)'!AP70</f>
        <v>0</v>
      </c>
      <c r="W68" s="500">
        <f>'Bioenergetics (2)'!AQ70</f>
        <v>0</v>
      </c>
      <c r="X68" s="500">
        <f>'Bioenergetics (2)'!AR70</f>
        <v>0</v>
      </c>
      <c r="Y68" s="500">
        <f>'Bioenergetics (2)'!AS70</f>
        <v>0</v>
      </c>
      <c r="Z68" s="500">
        <f>'Bioenergetics (2)'!AT70</f>
        <v>0</v>
      </c>
      <c r="AA68" s="500">
        <f>'Bioenergetics (2)'!AU70</f>
        <v>0</v>
      </c>
      <c r="AB68" s="500">
        <f>'Bioenergetics (2)'!AV70</f>
        <v>0</v>
      </c>
      <c r="AC68" s="500">
        <f>'Bioenergetics (2)'!AW70</f>
        <v>0</v>
      </c>
      <c r="AD68" s="500">
        <f>'Bioenergetics (2)'!AX70</f>
        <v>0</v>
      </c>
      <c r="AE68" s="500">
        <f>'Bioenergetics (2)'!AY70</f>
        <v>0</v>
      </c>
      <c r="AF68" s="500">
        <f>'Bioenergetics (2)'!AZ70</f>
        <v>0</v>
      </c>
      <c r="AG68" s="500">
        <f>'Bioenergetics (2)'!BA70</f>
        <v>0</v>
      </c>
      <c r="AH68" s="500">
        <f>'Bioenergetics (2)'!BB70</f>
        <v>0</v>
      </c>
      <c r="AI68" s="500">
        <f>'Bioenergetics (2)'!BC70</f>
        <v>0</v>
      </c>
      <c r="AJ68" s="500">
        <f>'Bioenergetics (2)'!BD70</f>
        <v>0</v>
      </c>
      <c r="AK68" s="500">
        <f>'Bioenergetics (2)'!BE70</f>
        <v>0</v>
      </c>
      <c r="AL68" s="500">
        <f>'Bioenergetics (2)'!BF70</f>
        <v>0</v>
      </c>
      <c r="AM68" s="500">
        <f>'Bioenergetics (2)'!BG70</f>
        <v>0</v>
      </c>
      <c r="AN68" s="500">
        <f>'Bioenergetics (2)'!BH70</f>
        <v>0</v>
      </c>
      <c r="AO68" s="500">
        <f>'Bioenergetics (2)'!BI70</f>
        <v>0</v>
      </c>
      <c r="AP68" s="500">
        <f>'Bioenergetics (2)'!BJ70</f>
        <v>0</v>
      </c>
      <c r="AQ68" s="500">
        <f>'Bioenergetics (2)'!BK70</f>
        <v>0</v>
      </c>
      <c r="AR68" s="500">
        <f>'Bioenergetics (2)'!BL70</f>
        <v>0</v>
      </c>
      <c r="AS68" s="500">
        <f>'Bioenergetics (2)'!BM70</f>
        <v>0</v>
      </c>
      <c r="AT68" s="500">
        <f>'Bioenergetics (2)'!BN70</f>
        <v>0</v>
      </c>
      <c r="AU68" s="500">
        <f>'Bioenergetics (2)'!BO70</f>
        <v>0</v>
      </c>
      <c r="AV68" s="500">
        <f>'Bioenergetics (2)'!BP70</f>
        <v>0</v>
      </c>
      <c r="AW68" s="500">
        <f>'Bioenergetics (2)'!BQ70</f>
        <v>0</v>
      </c>
      <c r="AX68" s="500">
        <f>'Bioenergetics (2)'!BR70</f>
        <v>0</v>
      </c>
      <c r="AY68" s="500">
        <f>'Bioenergetics (2)'!BS70</f>
        <v>0</v>
      </c>
      <c r="AZ68" s="500">
        <f>'Bioenergetics (2)'!BT70</f>
        <v>0</v>
      </c>
      <c r="BA68" s="500">
        <f>'Bioenergetics (2)'!BU70</f>
        <v>0</v>
      </c>
      <c r="BB68" s="500">
        <f>'Bioenergetics (2)'!BV70</f>
        <v>0</v>
      </c>
      <c r="BC68" s="500">
        <f>'Bioenergetics (2)'!BW70</f>
        <v>0</v>
      </c>
      <c r="BD68" s="500">
        <f>'Bioenergetics (2)'!BX70</f>
        <v>0</v>
      </c>
      <c r="BE68" s="500">
        <f>'Bioenergetics (2)'!BY70</f>
        <v>0</v>
      </c>
      <c r="BF68" s="500">
        <f>'Bioenergetics (2)'!BZ70</f>
        <v>0</v>
      </c>
      <c r="BG68" s="500">
        <f>'Bioenergetics (2)'!CA70</f>
        <v>0</v>
      </c>
      <c r="BH68" s="500">
        <f>'Bioenergetics (2)'!CB70</f>
        <v>0</v>
      </c>
      <c r="BI68" s="500">
        <f>'Bioenergetics (2)'!CC70</f>
        <v>0</v>
      </c>
      <c r="BJ68" s="500">
        <f>'Bioenergetics (2)'!CD70</f>
        <v>0</v>
      </c>
      <c r="BK68" s="500">
        <f>'Bioenergetics (2)'!CE70</f>
        <v>0</v>
      </c>
      <c r="BL68" s="500">
        <f>'Bioenergetics (2)'!CF70</f>
        <v>0</v>
      </c>
      <c r="BM68" s="500">
        <f>'Bioenergetics (2)'!CG70</f>
        <v>0</v>
      </c>
      <c r="BN68" s="500">
        <f>'Bioenergetics (2)'!CH70</f>
        <v>0</v>
      </c>
      <c r="BO68" s="500">
        <f>'Bioenergetics (2)'!CI70</f>
        <v>0</v>
      </c>
      <c r="BP68" s="500">
        <f>'Bioenergetics (2)'!CJ70</f>
        <v>0</v>
      </c>
      <c r="BQ68" s="500">
        <f>'Bioenergetics (2)'!CK70</f>
        <v>0</v>
      </c>
      <c r="BR68" s="500">
        <f>'Bioenergetics (2)'!CL70</f>
        <v>0</v>
      </c>
      <c r="BS68" s="500">
        <f>'Bioenergetics (2)'!CM70</f>
        <v>0</v>
      </c>
      <c r="BT68" s="500">
        <f>'Bioenergetics (2)'!CN70</f>
        <v>0</v>
      </c>
      <c r="BU68" s="500">
        <f>'Bioenergetics (2)'!CO70</f>
        <v>0</v>
      </c>
      <c r="BV68" s="500">
        <f>'Bioenergetics (2)'!CP70</f>
        <v>0</v>
      </c>
      <c r="BW68" s="500">
        <f>'Bioenergetics (2)'!CQ70</f>
        <v>0</v>
      </c>
      <c r="BX68" s="500">
        <f>'Bioenergetics (2)'!CR70</f>
        <v>0</v>
      </c>
      <c r="BY68" s="500">
        <f>'Bioenergetics (2)'!CS70</f>
        <v>0</v>
      </c>
      <c r="BZ68" s="500">
        <f>'Bioenergetics (2)'!CT70</f>
        <v>0</v>
      </c>
      <c r="CA68" s="500">
        <f>'Bioenergetics (2)'!CU70</f>
        <v>0</v>
      </c>
      <c r="CB68" s="500">
        <f>'Bioenergetics (2)'!CV70</f>
        <v>0</v>
      </c>
      <c r="CC68" s="500">
        <f>'Bioenergetics (2)'!CW70</f>
        <v>0</v>
      </c>
      <c r="CD68" s="500">
        <f>'Bioenergetics (2)'!CX70</f>
        <v>0</v>
      </c>
      <c r="CE68" s="500">
        <f>'Bioenergetics (2)'!CY70</f>
        <v>0</v>
      </c>
      <c r="CF68" s="500">
        <f>'Bioenergetics (2)'!CZ70</f>
        <v>0</v>
      </c>
      <c r="CG68" s="500">
        <f>'Bioenergetics (2)'!DA70</f>
        <v>0</v>
      </c>
      <c r="CH68" s="500">
        <f>'Bioenergetics (2)'!DB70</f>
        <v>0</v>
      </c>
      <c r="CI68" s="500">
        <f>'Bioenergetics (2)'!DC70</f>
        <v>0</v>
      </c>
      <c r="CJ68" s="500">
        <f>'Bioenergetics (2)'!DD70</f>
        <v>0</v>
      </c>
      <c r="CK68" s="500">
        <f>'Bioenergetics (2)'!DE70</f>
        <v>0</v>
      </c>
      <c r="CL68" s="500">
        <f>'Bioenergetics (2)'!DF70</f>
        <v>0</v>
      </c>
      <c r="CM68" s="500">
        <f>'Bioenergetics (2)'!DG70</f>
        <v>0</v>
      </c>
      <c r="CN68" s="500">
        <f>'Bioenergetics (2)'!DH70</f>
        <v>0</v>
      </c>
      <c r="CO68" s="500">
        <f>'Bioenergetics (2)'!DI70</f>
        <v>0</v>
      </c>
      <c r="CP68" s="500">
        <f>'Bioenergetics (2)'!DJ70</f>
        <v>0</v>
      </c>
      <c r="CQ68" s="500">
        <f>'Bioenergetics (2)'!DK70</f>
        <v>0</v>
      </c>
      <c r="CR68" s="500">
        <f>'Bioenergetics (2)'!DL70</f>
        <v>0</v>
      </c>
      <c r="CS68" s="500">
        <f>'Bioenergetics (2)'!DM70</f>
        <v>0</v>
      </c>
      <c r="CT68" s="500">
        <f>'Bioenergetics (2)'!DN70</f>
        <v>0</v>
      </c>
      <c r="CU68" s="500">
        <f>'Bioenergetics (2)'!DO70</f>
        <v>0</v>
      </c>
      <c r="CV68" s="500">
        <f>'Bioenergetics (2)'!DP70</f>
        <v>0</v>
      </c>
      <c r="CW68" s="500">
        <f>'Bioenergetics (2)'!DQ70</f>
        <v>0</v>
      </c>
      <c r="CX68" s="500">
        <f>'Bioenergetics (2)'!DR70</f>
        <v>0</v>
      </c>
      <c r="CY68" s="500">
        <f>'Bioenergetics (2)'!DS70</f>
        <v>0</v>
      </c>
      <c r="CZ68" s="500">
        <f>'Bioenergetics (2)'!DT70</f>
        <v>0</v>
      </c>
      <c r="DA68" s="500">
        <f>'Bioenergetics (2)'!DU70</f>
        <v>0</v>
      </c>
      <c r="DB68" s="500">
        <f>'Bioenergetics (2)'!DV70</f>
        <v>0</v>
      </c>
      <c r="DC68" s="500">
        <f>'Bioenergetics (2)'!DW70</f>
        <v>0</v>
      </c>
      <c r="DD68" s="500">
        <f>'Bioenergetics (2)'!DX70</f>
        <v>0</v>
      </c>
      <c r="DE68" s="500">
        <f>'Bioenergetics (2)'!DY70</f>
        <v>0</v>
      </c>
      <c r="DF68" s="500">
        <f>'Bioenergetics (2)'!DZ70</f>
        <v>0</v>
      </c>
      <c r="DG68" s="500">
        <f>'Bioenergetics (2)'!EA70</f>
        <v>0</v>
      </c>
      <c r="DH68" s="500">
        <f>'Bioenergetics (2)'!EB70</f>
        <v>0</v>
      </c>
      <c r="DI68" s="500">
        <f>'Bioenergetics (2)'!EC70</f>
        <v>0</v>
      </c>
      <c r="DJ68" s="500">
        <f>'Bioenergetics (2)'!ED70</f>
        <v>0</v>
      </c>
      <c r="DK68" s="500">
        <f>'Bioenergetics (2)'!EE70</f>
        <v>0</v>
      </c>
      <c r="DL68" s="500">
        <f>'Bioenergetics (2)'!EF70</f>
        <v>0</v>
      </c>
      <c r="DM68" s="500">
        <f>'Bioenergetics (2)'!EG70</f>
        <v>0</v>
      </c>
      <c r="DN68" s="500">
        <f>'Bioenergetics (2)'!EH70</f>
        <v>0</v>
      </c>
      <c r="DO68" s="500">
        <f>'Bioenergetics (2)'!EI70</f>
        <v>0</v>
      </c>
      <c r="DP68" s="500">
        <f>'Bioenergetics (2)'!EJ70</f>
        <v>0</v>
      </c>
      <c r="DQ68" s="500">
        <f>'Bioenergetics (2)'!EK70</f>
        <v>0</v>
      </c>
      <c r="DR68" s="500">
        <f>'Bioenergetics (2)'!EL70</f>
        <v>0</v>
      </c>
      <c r="DS68" s="500">
        <f>'Bioenergetics (2)'!EM70</f>
        <v>0</v>
      </c>
      <c r="DT68" s="500">
        <f>'Bioenergetics (2)'!EQ70</f>
        <v>0</v>
      </c>
      <c r="DU68" s="500">
        <f>'Bioenergetics (2)'!ER70</f>
        <v>0</v>
      </c>
      <c r="DV68" s="500">
        <f>'Bioenergetics (2)'!ES70</f>
        <v>0</v>
      </c>
      <c r="DW68" s="500">
        <f>'Bioenergetics (2)'!ET70</f>
        <v>0</v>
      </c>
      <c r="DX68" s="500">
        <f>'Bioenergetics (2)'!EU70</f>
        <v>0</v>
      </c>
      <c r="DY68" s="500">
        <f>'Bioenergetics (2)'!EV70</f>
        <v>0</v>
      </c>
      <c r="DZ68" s="500">
        <f>'Bioenergetics (2)'!EW70</f>
        <v>0</v>
      </c>
      <c r="EA68" s="500">
        <f>'Bioenergetics (2)'!EX70</f>
        <v>0</v>
      </c>
      <c r="EB68" s="500">
        <f>'Bioenergetics (2)'!EY70</f>
        <v>0</v>
      </c>
      <c r="EC68" s="500">
        <f>'Bioenergetics (2)'!EZ70</f>
        <v>0</v>
      </c>
      <c r="ED68" s="500">
        <f>'Bioenergetics (2)'!FA70</f>
        <v>0</v>
      </c>
      <c r="EE68" s="500">
        <f>'Bioenergetics (2)'!FB70</f>
        <v>0</v>
      </c>
      <c r="EF68" s="500">
        <f>'Bioenergetics (2)'!FC70</f>
        <v>0</v>
      </c>
      <c r="EG68" s="500">
        <f>'Bioenergetics (2)'!FD70</f>
        <v>1</v>
      </c>
      <c r="EH68" s="500">
        <f>'Bioenergetics (2)'!FE70</f>
        <v>0</v>
      </c>
      <c r="EI68" s="500">
        <f>'Bioenergetics (2)'!FF70</f>
        <v>0</v>
      </c>
      <c r="EJ68" s="500">
        <f>'Bioenergetics (2)'!FG70</f>
        <v>0</v>
      </c>
      <c r="EK68" s="500">
        <f>'Bioenergetics (2)'!FH70</f>
        <v>0</v>
      </c>
      <c r="EL68" s="500">
        <f>'Bioenergetics (2)'!FI70</f>
        <v>0</v>
      </c>
      <c r="EM68" s="500">
        <f>'Bioenergetics (2)'!FJ70</f>
        <v>0</v>
      </c>
      <c r="EN68" s="500">
        <f>'Bioenergetics (2)'!FK70</f>
        <v>0</v>
      </c>
      <c r="EO68" s="500">
        <f>'Bioenergetics (2)'!FL70</f>
        <v>0</v>
      </c>
      <c r="EP68" s="500">
        <f>'Bioenergetics (2)'!FM70</f>
        <v>0</v>
      </c>
      <c r="EQ68" s="500">
        <f>'Bioenergetics (2)'!FN70</f>
        <v>0</v>
      </c>
      <c r="ER68" s="500">
        <f>'Bioenergetics (2)'!FO70</f>
        <v>0</v>
      </c>
      <c r="ES68" s="500">
        <f>'Bioenergetics (2)'!FP70</f>
        <v>0</v>
      </c>
      <c r="ET68" s="500">
        <f>'Bioenergetics (2)'!FQ70</f>
        <v>0</v>
      </c>
      <c r="EU68" s="500">
        <f>'Bioenergetics (2)'!FR70</f>
        <v>0</v>
      </c>
      <c r="EV68" s="500">
        <f>'Bioenergetics (2)'!FS70</f>
        <v>0</v>
      </c>
      <c r="EW68" s="500">
        <f>'Bioenergetics (2)'!FT70</f>
        <v>0</v>
      </c>
      <c r="EX68" s="500">
        <f>'Bioenergetics (2)'!FU70</f>
        <v>0</v>
      </c>
      <c r="EY68" s="500">
        <f>'Bioenergetics (2)'!FV70</f>
        <v>0</v>
      </c>
      <c r="EZ68" s="500">
        <f>'Bioenergetics (2)'!FW70</f>
        <v>0</v>
      </c>
      <c r="FA68" s="500">
        <f>'Bioenergetics (2)'!FX70</f>
        <v>0</v>
      </c>
      <c r="FB68" s="500">
        <f>'Bioenergetics (2)'!FY70</f>
        <v>0</v>
      </c>
      <c r="FC68" s="500">
        <f>'Bioenergetics (2)'!FZ70</f>
        <v>0</v>
      </c>
      <c r="FD68" s="500">
        <f>'Bioenergetics (2)'!GA70</f>
        <v>0</v>
      </c>
      <c r="FE68" s="500">
        <f>'Bioenergetics (2)'!GB70</f>
        <v>0</v>
      </c>
      <c r="FF68" s="500">
        <f>'Bioenergetics (2)'!GC70</f>
        <v>0</v>
      </c>
    </row>
    <row r="69" spans="1:162" x14ac:dyDescent="0.35">
      <c r="A69" s="144" t="str">
        <f>'Bioenergetics (2)'!A71</f>
        <v>Ce_Leu</v>
      </c>
      <c r="B69" s="500">
        <f>'Bioenergetics (2)'!V71</f>
        <v>0</v>
      </c>
      <c r="C69" s="500">
        <f>'Bioenergetics (2)'!W71</f>
        <v>0</v>
      </c>
      <c r="D69" s="500">
        <f>'Bioenergetics (2)'!X71</f>
        <v>0</v>
      </c>
      <c r="E69" s="500">
        <f ca="1">'Bioenergetics (2)'!Y71</f>
        <v>1.5082956259426851E-2</v>
      </c>
      <c r="F69" s="500">
        <f>'Bioenergetics (2)'!Z71</f>
        <v>0</v>
      </c>
      <c r="G69" s="500">
        <f>'Bioenergetics (2)'!AA71</f>
        <v>0</v>
      </c>
      <c r="H69" s="500">
        <f>'Bioenergetics (2)'!AB71</f>
        <v>0</v>
      </c>
      <c r="I69" s="500">
        <f>'Bioenergetics (2)'!AC71</f>
        <v>0</v>
      </c>
      <c r="J69" s="500">
        <f>'Bioenergetics (2)'!AD71</f>
        <v>0</v>
      </c>
      <c r="K69" s="500">
        <f>'Bioenergetics (2)'!AE71</f>
        <v>0</v>
      </c>
      <c r="L69" s="500">
        <f>'Bioenergetics (2)'!AF71</f>
        <v>0</v>
      </c>
      <c r="M69" s="500">
        <f>'Bioenergetics (2)'!AG71</f>
        <v>0</v>
      </c>
      <c r="N69" s="500">
        <f>'Bioenergetics (2)'!AH71</f>
        <v>0</v>
      </c>
      <c r="O69" s="500">
        <f>'Bioenergetics (2)'!AI71</f>
        <v>0</v>
      </c>
      <c r="P69" s="500">
        <f>'Bioenergetics (2)'!AJ71</f>
        <v>0</v>
      </c>
      <c r="Q69" s="500">
        <f>'Bioenergetics (2)'!AK71</f>
        <v>0</v>
      </c>
      <c r="R69" s="500">
        <f>'Bioenergetics (2)'!AL71</f>
        <v>0</v>
      </c>
      <c r="S69" s="500">
        <f>'Bioenergetics (2)'!AM71</f>
        <v>0</v>
      </c>
      <c r="T69" s="500">
        <f>'Bioenergetics (2)'!AN71</f>
        <v>0</v>
      </c>
      <c r="U69" s="500">
        <f>'Bioenergetics (2)'!AO71</f>
        <v>0</v>
      </c>
      <c r="V69" s="500">
        <f>'Bioenergetics (2)'!AP71</f>
        <v>0</v>
      </c>
      <c r="W69" s="500">
        <f>'Bioenergetics (2)'!AQ71</f>
        <v>0</v>
      </c>
      <c r="X69" s="500">
        <f>'Bioenergetics (2)'!AR71</f>
        <v>0</v>
      </c>
      <c r="Y69" s="500">
        <f>'Bioenergetics (2)'!AS71</f>
        <v>0</v>
      </c>
      <c r="Z69" s="500">
        <f>'Bioenergetics (2)'!AT71</f>
        <v>0</v>
      </c>
      <c r="AA69" s="500">
        <f>'Bioenergetics (2)'!AU71</f>
        <v>0</v>
      </c>
      <c r="AB69" s="500">
        <f>'Bioenergetics (2)'!AV71</f>
        <v>0</v>
      </c>
      <c r="AC69" s="500">
        <f>'Bioenergetics (2)'!AW71</f>
        <v>0</v>
      </c>
      <c r="AD69" s="500">
        <f>'Bioenergetics (2)'!AX71</f>
        <v>0</v>
      </c>
      <c r="AE69" s="500">
        <f>'Bioenergetics (2)'!AY71</f>
        <v>0</v>
      </c>
      <c r="AF69" s="500">
        <f>'Bioenergetics (2)'!AZ71</f>
        <v>0</v>
      </c>
      <c r="AG69" s="500">
        <f>'Bioenergetics (2)'!BA71</f>
        <v>0</v>
      </c>
      <c r="AH69" s="500">
        <f>'Bioenergetics (2)'!BB71</f>
        <v>0</v>
      </c>
      <c r="AI69" s="500">
        <f>'Bioenergetics (2)'!BC71</f>
        <v>0</v>
      </c>
      <c r="AJ69" s="500">
        <f>'Bioenergetics (2)'!BD71</f>
        <v>0</v>
      </c>
      <c r="AK69" s="500">
        <f>'Bioenergetics (2)'!BE71</f>
        <v>0</v>
      </c>
      <c r="AL69" s="500">
        <f>'Bioenergetics (2)'!BF71</f>
        <v>0</v>
      </c>
      <c r="AM69" s="500">
        <f>'Bioenergetics (2)'!BG71</f>
        <v>0</v>
      </c>
      <c r="AN69" s="500">
        <f>'Bioenergetics (2)'!BH71</f>
        <v>0</v>
      </c>
      <c r="AO69" s="500">
        <f>'Bioenergetics (2)'!BI71</f>
        <v>0</v>
      </c>
      <c r="AP69" s="500">
        <f>'Bioenergetics (2)'!BJ71</f>
        <v>0</v>
      </c>
      <c r="AQ69" s="500">
        <f>'Bioenergetics (2)'!BK71</f>
        <v>0</v>
      </c>
      <c r="AR69" s="500">
        <f>'Bioenergetics (2)'!BL71</f>
        <v>0</v>
      </c>
      <c r="AS69" s="500">
        <f>'Bioenergetics (2)'!BM71</f>
        <v>0</v>
      </c>
      <c r="AT69" s="500">
        <f>'Bioenergetics (2)'!BN71</f>
        <v>0</v>
      </c>
      <c r="AU69" s="500">
        <f>'Bioenergetics (2)'!BO71</f>
        <v>0</v>
      </c>
      <c r="AV69" s="500">
        <f>'Bioenergetics (2)'!BP71</f>
        <v>0</v>
      </c>
      <c r="AW69" s="500">
        <f>'Bioenergetics (2)'!BQ71</f>
        <v>0</v>
      </c>
      <c r="AX69" s="500">
        <f>'Bioenergetics (2)'!BR71</f>
        <v>0</v>
      </c>
      <c r="AY69" s="500">
        <f>'Bioenergetics (2)'!BS71</f>
        <v>0</v>
      </c>
      <c r="AZ69" s="500">
        <f>'Bioenergetics (2)'!BT71</f>
        <v>0</v>
      </c>
      <c r="BA69" s="500">
        <f>'Bioenergetics (2)'!BU71</f>
        <v>0</v>
      </c>
      <c r="BB69" s="500">
        <f>'Bioenergetics (2)'!BV71</f>
        <v>0</v>
      </c>
      <c r="BC69" s="500">
        <f>'Bioenergetics (2)'!BW71</f>
        <v>0</v>
      </c>
      <c r="BD69" s="500">
        <f>'Bioenergetics (2)'!BX71</f>
        <v>0</v>
      </c>
      <c r="BE69" s="500">
        <f>'Bioenergetics (2)'!BY71</f>
        <v>0</v>
      </c>
      <c r="BF69" s="500">
        <f>'Bioenergetics (2)'!BZ71</f>
        <v>0</v>
      </c>
      <c r="BG69" s="500">
        <f>'Bioenergetics (2)'!CA71</f>
        <v>0</v>
      </c>
      <c r="BH69" s="500">
        <f>'Bioenergetics (2)'!CB71</f>
        <v>0</v>
      </c>
      <c r="BI69" s="500">
        <f>'Bioenergetics (2)'!CC71</f>
        <v>0</v>
      </c>
      <c r="BJ69" s="500">
        <f>'Bioenergetics (2)'!CD71</f>
        <v>0</v>
      </c>
      <c r="BK69" s="500">
        <f>'Bioenergetics (2)'!CE71</f>
        <v>0</v>
      </c>
      <c r="BL69" s="500">
        <f>'Bioenergetics (2)'!CF71</f>
        <v>0</v>
      </c>
      <c r="BM69" s="500">
        <f>'Bioenergetics (2)'!CG71</f>
        <v>0</v>
      </c>
      <c r="BN69" s="500">
        <f>'Bioenergetics (2)'!CH71</f>
        <v>0</v>
      </c>
      <c r="BO69" s="500">
        <f>'Bioenergetics (2)'!CI71</f>
        <v>0</v>
      </c>
      <c r="BP69" s="500">
        <f>'Bioenergetics (2)'!CJ71</f>
        <v>0</v>
      </c>
      <c r="BQ69" s="500">
        <f>'Bioenergetics (2)'!CK71</f>
        <v>0</v>
      </c>
      <c r="BR69" s="500">
        <f>'Bioenergetics (2)'!CL71</f>
        <v>0</v>
      </c>
      <c r="BS69" s="500">
        <f>'Bioenergetics (2)'!CM71</f>
        <v>0</v>
      </c>
      <c r="BT69" s="500">
        <f>'Bioenergetics (2)'!CN71</f>
        <v>0</v>
      </c>
      <c r="BU69" s="500">
        <f>'Bioenergetics (2)'!CO71</f>
        <v>0</v>
      </c>
      <c r="BV69" s="500">
        <f>'Bioenergetics (2)'!CP71</f>
        <v>0</v>
      </c>
      <c r="BW69" s="500">
        <f>'Bioenergetics (2)'!CQ71</f>
        <v>0</v>
      </c>
      <c r="BX69" s="500">
        <f>'Bioenergetics (2)'!CR71</f>
        <v>0</v>
      </c>
      <c r="BY69" s="500">
        <f>'Bioenergetics (2)'!CS71</f>
        <v>0</v>
      </c>
      <c r="BZ69" s="500">
        <f>'Bioenergetics (2)'!CT71</f>
        <v>0</v>
      </c>
      <c r="CA69" s="500">
        <f>'Bioenergetics (2)'!CU71</f>
        <v>0</v>
      </c>
      <c r="CB69" s="500">
        <f>'Bioenergetics (2)'!CV71</f>
        <v>0</v>
      </c>
      <c r="CC69" s="500">
        <f>'Bioenergetics (2)'!CW71</f>
        <v>0</v>
      </c>
      <c r="CD69" s="500">
        <f>'Bioenergetics (2)'!CX71</f>
        <v>0</v>
      </c>
      <c r="CE69" s="500">
        <f>'Bioenergetics (2)'!CY71</f>
        <v>0</v>
      </c>
      <c r="CF69" s="500">
        <f>'Bioenergetics (2)'!CZ71</f>
        <v>0</v>
      </c>
      <c r="CG69" s="500">
        <f>'Bioenergetics (2)'!DA71</f>
        <v>0</v>
      </c>
      <c r="CH69" s="500">
        <f>'Bioenergetics (2)'!DB71</f>
        <v>0</v>
      </c>
      <c r="CI69" s="500">
        <f>'Bioenergetics (2)'!DC71</f>
        <v>0</v>
      </c>
      <c r="CJ69" s="500">
        <f>'Bioenergetics (2)'!DD71</f>
        <v>0</v>
      </c>
      <c r="CK69" s="500">
        <f>'Bioenergetics (2)'!DE71</f>
        <v>0</v>
      </c>
      <c r="CL69" s="500">
        <f>'Bioenergetics (2)'!DF71</f>
        <v>0</v>
      </c>
      <c r="CM69" s="500">
        <f>'Bioenergetics (2)'!DG71</f>
        <v>0</v>
      </c>
      <c r="CN69" s="500">
        <f>'Bioenergetics (2)'!DH71</f>
        <v>0</v>
      </c>
      <c r="CO69" s="500">
        <f>'Bioenergetics (2)'!DI71</f>
        <v>0</v>
      </c>
      <c r="CP69" s="500">
        <f>'Bioenergetics (2)'!DJ71</f>
        <v>0</v>
      </c>
      <c r="CQ69" s="500">
        <f>'Bioenergetics (2)'!DK71</f>
        <v>0</v>
      </c>
      <c r="CR69" s="500">
        <f>'Bioenergetics (2)'!DL71</f>
        <v>0</v>
      </c>
      <c r="CS69" s="500">
        <f>'Bioenergetics (2)'!DM71</f>
        <v>0</v>
      </c>
      <c r="CT69" s="500">
        <f>'Bioenergetics (2)'!DN71</f>
        <v>0</v>
      </c>
      <c r="CU69" s="500">
        <f>'Bioenergetics (2)'!DO71</f>
        <v>0</v>
      </c>
      <c r="CV69" s="500">
        <f>'Bioenergetics (2)'!DP71</f>
        <v>0</v>
      </c>
      <c r="CW69" s="500">
        <f>'Bioenergetics (2)'!DQ71</f>
        <v>0</v>
      </c>
      <c r="CX69" s="500">
        <f>'Bioenergetics (2)'!DR71</f>
        <v>0</v>
      </c>
      <c r="CY69" s="500">
        <f>'Bioenergetics (2)'!DS71</f>
        <v>0</v>
      </c>
      <c r="CZ69" s="500">
        <f>'Bioenergetics (2)'!DT71</f>
        <v>0</v>
      </c>
      <c r="DA69" s="500">
        <f>'Bioenergetics (2)'!DU71</f>
        <v>0</v>
      </c>
      <c r="DB69" s="500">
        <f>'Bioenergetics (2)'!DV71</f>
        <v>0</v>
      </c>
      <c r="DC69" s="500">
        <f>'Bioenergetics (2)'!DW71</f>
        <v>0</v>
      </c>
      <c r="DD69" s="500">
        <f>'Bioenergetics (2)'!DX71</f>
        <v>0</v>
      </c>
      <c r="DE69" s="500">
        <f>'Bioenergetics (2)'!DY71</f>
        <v>0</v>
      </c>
      <c r="DF69" s="500">
        <f>'Bioenergetics (2)'!DZ71</f>
        <v>0</v>
      </c>
      <c r="DG69" s="500">
        <f>'Bioenergetics (2)'!EA71</f>
        <v>0</v>
      </c>
      <c r="DH69" s="500">
        <f>'Bioenergetics (2)'!EB71</f>
        <v>0</v>
      </c>
      <c r="DI69" s="500">
        <f>'Bioenergetics (2)'!EC71</f>
        <v>0</v>
      </c>
      <c r="DJ69" s="500">
        <f>'Bioenergetics (2)'!ED71</f>
        <v>0</v>
      </c>
      <c r="DK69" s="500">
        <f>'Bioenergetics (2)'!EE71</f>
        <v>0</v>
      </c>
      <c r="DL69" s="500">
        <f>'Bioenergetics (2)'!EF71</f>
        <v>0</v>
      </c>
      <c r="DM69" s="500">
        <f>'Bioenergetics (2)'!EG71</f>
        <v>0</v>
      </c>
      <c r="DN69" s="500">
        <f>'Bioenergetics (2)'!EH71</f>
        <v>0</v>
      </c>
      <c r="DO69" s="500">
        <f>'Bioenergetics (2)'!EI71</f>
        <v>0</v>
      </c>
      <c r="DP69" s="500">
        <f>'Bioenergetics (2)'!EJ71</f>
        <v>0</v>
      </c>
      <c r="DQ69" s="500">
        <f>'Bioenergetics (2)'!EK71</f>
        <v>0</v>
      </c>
      <c r="DR69" s="500">
        <f>'Bioenergetics (2)'!EL71</f>
        <v>0</v>
      </c>
      <c r="DS69" s="500">
        <f>'Bioenergetics (2)'!EM71</f>
        <v>0</v>
      </c>
      <c r="DT69" s="500">
        <f>'Bioenergetics (2)'!EQ71</f>
        <v>0</v>
      </c>
      <c r="DU69" s="500">
        <f>'Bioenergetics (2)'!ER71</f>
        <v>0</v>
      </c>
      <c r="DV69" s="500">
        <f>'Bioenergetics (2)'!ES71</f>
        <v>0</v>
      </c>
      <c r="DW69" s="500">
        <f>'Bioenergetics (2)'!ET71</f>
        <v>0</v>
      </c>
      <c r="DX69" s="500">
        <f>'Bioenergetics (2)'!EU71</f>
        <v>0</v>
      </c>
      <c r="DY69" s="500">
        <f>'Bioenergetics (2)'!EV71</f>
        <v>0</v>
      </c>
      <c r="DZ69" s="500">
        <f>'Bioenergetics (2)'!EW71</f>
        <v>0</v>
      </c>
      <c r="EA69" s="500">
        <f>'Bioenergetics (2)'!EX71</f>
        <v>0</v>
      </c>
      <c r="EB69" s="500">
        <f>'Bioenergetics (2)'!EY71</f>
        <v>0</v>
      </c>
      <c r="EC69" s="500">
        <f>'Bioenergetics (2)'!EZ71</f>
        <v>0</v>
      </c>
      <c r="ED69" s="500">
        <f>'Bioenergetics (2)'!FA71</f>
        <v>0</v>
      </c>
      <c r="EE69" s="500">
        <f>'Bioenergetics (2)'!FB71</f>
        <v>0</v>
      </c>
      <c r="EF69" s="500">
        <f>'Bioenergetics (2)'!FC71</f>
        <v>0</v>
      </c>
      <c r="EG69" s="500">
        <f>'Bioenergetics (2)'!FD71</f>
        <v>0</v>
      </c>
      <c r="EH69" s="500">
        <f>'Bioenergetics (2)'!FE71</f>
        <v>1</v>
      </c>
      <c r="EI69" s="500">
        <f>'Bioenergetics (2)'!FF71</f>
        <v>0</v>
      </c>
      <c r="EJ69" s="500">
        <f>'Bioenergetics (2)'!FG71</f>
        <v>0</v>
      </c>
      <c r="EK69" s="500">
        <f>'Bioenergetics (2)'!FH71</f>
        <v>0</v>
      </c>
      <c r="EL69" s="500">
        <f>'Bioenergetics (2)'!FI71</f>
        <v>0</v>
      </c>
      <c r="EM69" s="500">
        <f>'Bioenergetics (2)'!FJ71</f>
        <v>0</v>
      </c>
      <c r="EN69" s="500">
        <f>'Bioenergetics (2)'!FK71</f>
        <v>0</v>
      </c>
      <c r="EO69" s="500">
        <f>'Bioenergetics (2)'!FL71</f>
        <v>0</v>
      </c>
      <c r="EP69" s="500">
        <f>'Bioenergetics (2)'!FM71</f>
        <v>0</v>
      </c>
      <c r="EQ69" s="500">
        <f>'Bioenergetics (2)'!FN71</f>
        <v>0</v>
      </c>
      <c r="ER69" s="500">
        <f>'Bioenergetics (2)'!FO71</f>
        <v>0</v>
      </c>
      <c r="ES69" s="500">
        <f>'Bioenergetics (2)'!FP71</f>
        <v>0</v>
      </c>
      <c r="ET69" s="500">
        <f>'Bioenergetics (2)'!FQ71</f>
        <v>0</v>
      </c>
      <c r="EU69" s="500">
        <f>'Bioenergetics (2)'!FR71</f>
        <v>0</v>
      </c>
      <c r="EV69" s="500">
        <f>'Bioenergetics (2)'!FS71</f>
        <v>0</v>
      </c>
      <c r="EW69" s="500">
        <f>'Bioenergetics (2)'!FT71</f>
        <v>0</v>
      </c>
      <c r="EX69" s="500">
        <f>'Bioenergetics (2)'!FU71</f>
        <v>0</v>
      </c>
      <c r="EY69" s="500">
        <f>'Bioenergetics (2)'!FV71</f>
        <v>0</v>
      </c>
      <c r="EZ69" s="500">
        <f>'Bioenergetics (2)'!FW71</f>
        <v>0</v>
      </c>
      <c r="FA69" s="500">
        <f>'Bioenergetics (2)'!FX71</f>
        <v>0</v>
      </c>
      <c r="FB69" s="500">
        <f>'Bioenergetics (2)'!FY71</f>
        <v>0</v>
      </c>
      <c r="FC69" s="500">
        <f>'Bioenergetics (2)'!FZ71</f>
        <v>0</v>
      </c>
      <c r="FD69" s="500">
        <f>'Bioenergetics (2)'!GA71</f>
        <v>0</v>
      </c>
      <c r="FE69" s="500">
        <f>'Bioenergetics (2)'!GB71</f>
        <v>0</v>
      </c>
      <c r="FF69" s="500">
        <f>'Bioenergetics (2)'!GC71</f>
        <v>0</v>
      </c>
    </row>
    <row r="70" spans="1:162" x14ac:dyDescent="0.35">
      <c r="A70" s="144" t="str">
        <f>'Bioenergetics (2)'!A72</f>
        <v>Ce_Meth</v>
      </c>
      <c r="B70" s="500">
        <f>'Bioenergetics (2)'!V72</f>
        <v>0</v>
      </c>
      <c r="C70" s="500">
        <f>'Bioenergetics (2)'!W72</f>
        <v>0</v>
      </c>
      <c r="D70" s="500">
        <f>'Bioenergetics (2)'!X72</f>
        <v>0</v>
      </c>
      <c r="E70" s="500">
        <f ca="1">'Bioenergetics (2)'!Y72</f>
        <v>1.5082956259426851E-2</v>
      </c>
      <c r="F70" s="500">
        <f>'Bioenergetics (2)'!Z72</f>
        <v>0</v>
      </c>
      <c r="G70" s="500">
        <f>'Bioenergetics (2)'!AA72</f>
        <v>0</v>
      </c>
      <c r="H70" s="500">
        <f>'Bioenergetics (2)'!AB72</f>
        <v>0</v>
      </c>
      <c r="I70" s="500">
        <f>'Bioenergetics (2)'!AC72</f>
        <v>0</v>
      </c>
      <c r="J70" s="500">
        <f>'Bioenergetics (2)'!AD72</f>
        <v>0</v>
      </c>
      <c r="K70" s="500">
        <f>'Bioenergetics (2)'!AE72</f>
        <v>0</v>
      </c>
      <c r="L70" s="500">
        <f>'Bioenergetics (2)'!AF72</f>
        <v>0</v>
      </c>
      <c r="M70" s="500">
        <f>'Bioenergetics (2)'!AG72</f>
        <v>0</v>
      </c>
      <c r="N70" s="500">
        <f>'Bioenergetics (2)'!AH72</f>
        <v>0</v>
      </c>
      <c r="O70" s="500">
        <f>'Bioenergetics (2)'!AI72</f>
        <v>0</v>
      </c>
      <c r="P70" s="500">
        <f>'Bioenergetics (2)'!AJ72</f>
        <v>0</v>
      </c>
      <c r="Q70" s="500">
        <f>'Bioenergetics (2)'!AK72</f>
        <v>0</v>
      </c>
      <c r="R70" s="500">
        <f>'Bioenergetics (2)'!AL72</f>
        <v>0</v>
      </c>
      <c r="S70" s="500">
        <f>'Bioenergetics (2)'!AM72</f>
        <v>0</v>
      </c>
      <c r="T70" s="500">
        <f>'Bioenergetics (2)'!AN72</f>
        <v>0</v>
      </c>
      <c r="U70" s="500">
        <f>'Bioenergetics (2)'!AO72</f>
        <v>0</v>
      </c>
      <c r="V70" s="500">
        <f>'Bioenergetics (2)'!AP72</f>
        <v>0</v>
      </c>
      <c r="W70" s="500">
        <f>'Bioenergetics (2)'!AQ72</f>
        <v>0</v>
      </c>
      <c r="X70" s="500">
        <f>'Bioenergetics (2)'!AR72</f>
        <v>0</v>
      </c>
      <c r="Y70" s="500">
        <f>'Bioenergetics (2)'!AS72</f>
        <v>0</v>
      </c>
      <c r="Z70" s="500">
        <f>'Bioenergetics (2)'!AT72</f>
        <v>0</v>
      </c>
      <c r="AA70" s="500">
        <f>'Bioenergetics (2)'!AU72</f>
        <v>0</v>
      </c>
      <c r="AB70" s="500">
        <f>'Bioenergetics (2)'!AV72</f>
        <v>0</v>
      </c>
      <c r="AC70" s="500">
        <f>'Bioenergetics (2)'!AW72</f>
        <v>0</v>
      </c>
      <c r="AD70" s="500">
        <f>'Bioenergetics (2)'!AX72</f>
        <v>0</v>
      </c>
      <c r="AE70" s="500">
        <f>'Bioenergetics (2)'!AY72</f>
        <v>0</v>
      </c>
      <c r="AF70" s="500">
        <f>'Bioenergetics (2)'!AZ72</f>
        <v>0</v>
      </c>
      <c r="AG70" s="500">
        <f>'Bioenergetics (2)'!BA72</f>
        <v>0</v>
      </c>
      <c r="AH70" s="500">
        <f>'Bioenergetics (2)'!BB72</f>
        <v>0</v>
      </c>
      <c r="AI70" s="500">
        <f>'Bioenergetics (2)'!BC72</f>
        <v>0</v>
      </c>
      <c r="AJ70" s="500">
        <f>'Bioenergetics (2)'!BD72</f>
        <v>0</v>
      </c>
      <c r="AK70" s="500">
        <f>'Bioenergetics (2)'!BE72</f>
        <v>0</v>
      </c>
      <c r="AL70" s="500">
        <f>'Bioenergetics (2)'!BF72</f>
        <v>0</v>
      </c>
      <c r="AM70" s="500">
        <f>'Bioenergetics (2)'!BG72</f>
        <v>0</v>
      </c>
      <c r="AN70" s="500">
        <f>'Bioenergetics (2)'!BH72</f>
        <v>0</v>
      </c>
      <c r="AO70" s="500">
        <f>'Bioenergetics (2)'!BI72</f>
        <v>0</v>
      </c>
      <c r="AP70" s="500">
        <f>'Bioenergetics (2)'!BJ72</f>
        <v>0</v>
      </c>
      <c r="AQ70" s="500">
        <f>'Bioenergetics (2)'!BK72</f>
        <v>0</v>
      </c>
      <c r="AR70" s="500">
        <f>'Bioenergetics (2)'!BL72</f>
        <v>0</v>
      </c>
      <c r="AS70" s="500">
        <f>'Bioenergetics (2)'!BM72</f>
        <v>0</v>
      </c>
      <c r="AT70" s="500">
        <f>'Bioenergetics (2)'!BN72</f>
        <v>0</v>
      </c>
      <c r="AU70" s="500">
        <f>'Bioenergetics (2)'!BO72</f>
        <v>0</v>
      </c>
      <c r="AV70" s="500">
        <f>'Bioenergetics (2)'!BP72</f>
        <v>0</v>
      </c>
      <c r="AW70" s="500">
        <f>'Bioenergetics (2)'!BQ72</f>
        <v>0</v>
      </c>
      <c r="AX70" s="500">
        <f>'Bioenergetics (2)'!BR72</f>
        <v>0</v>
      </c>
      <c r="AY70" s="500">
        <f>'Bioenergetics (2)'!BS72</f>
        <v>0</v>
      </c>
      <c r="AZ70" s="500">
        <f>'Bioenergetics (2)'!BT72</f>
        <v>0</v>
      </c>
      <c r="BA70" s="500">
        <f>'Bioenergetics (2)'!BU72</f>
        <v>0</v>
      </c>
      <c r="BB70" s="500">
        <f>'Bioenergetics (2)'!BV72</f>
        <v>0</v>
      </c>
      <c r="BC70" s="500">
        <f>'Bioenergetics (2)'!BW72</f>
        <v>0</v>
      </c>
      <c r="BD70" s="500">
        <f>'Bioenergetics (2)'!BX72</f>
        <v>0</v>
      </c>
      <c r="BE70" s="500">
        <f>'Bioenergetics (2)'!BY72</f>
        <v>0</v>
      </c>
      <c r="BF70" s="500">
        <f>'Bioenergetics (2)'!BZ72</f>
        <v>0</v>
      </c>
      <c r="BG70" s="500">
        <f>'Bioenergetics (2)'!CA72</f>
        <v>0</v>
      </c>
      <c r="BH70" s="500">
        <f>'Bioenergetics (2)'!CB72</f>
        <v>0</v>
      </c>
      <c r="BI70" s="500">
        <f>'Bioenergetics (2)'!CC72</f>
        <v>0</v>
      </c>
      <c r="BJ70" s="500">
        <f>'Bioenergetics (2)'!CD72</f>
        <v>0</v>
      </c>
      <c r="BK70" s="500">
        <f>'Bioenergetics (2)'!CE72</f>
        <v>0</v>
      </c>
      <c r="BL70" s="500">
        <f>'Bioenergetics (2)'!CF72</f>
        <v>0</v>
      </c>
      <c r="BM70" s="500">
        <f>'Bioenergetics (2)'!CG72</f>
        <v>0</v>
      </c>
      <c r="BN70" s="500">
        <f>'Bioenergetics (2)'!CH72</f>
        <v>0</v>
      </c>
      <c r="BO70" s="500">
        <f>'Bioenergetics (2)'!CI72</f>
        <v>0</v>
      </c>
      <c r="BP70" s="500">
        <f>'Bioenergetics (2)'!CJ72</f>
        <v>0</v>
      </c>
      <c r="BQ70" s="500">
        <f>'Bioenergetics (2)'!CK72</f>
        <v>0</v>
      </c>
      <c r="BR70" s="500">
        <f>'Bioenergetics (2)'!CL72</f>
        <v>0</v>
      </c>
      <c r="BS70" s="500">
        <f>'Bioenergetics (2)'!CM72</f>
        <v>0</v>
      </c>
      <c r="BT70" s="500">
        <f>'Bioenergetics (2)'!CN72</f>
        <v>0</v>
      </c>
      <c r="BU70" s="500">
        <f>'Bioenergetics (2)'!CO72</f>
        <v>0</v>
      </c>
      <c r="BV70" s="500">
        <f>'Bioenergetics (2)'!CP72</f>
        <v>0</v>
      </c>
      <c r="BW70" s="500">
        <f>'Bioenergetics (2)'!CQ72</f>
        <v>0</v>
      </c>
      <c r="BX70" s="500">
        <f>'Bioenergetics (2)'!CR72</f>
        <v>0</v>
      </c>
      <c r="BY70" s="500">
        <f>'Bioenergetics (2)'!CS72</f>
        <v>0</v>
      </c>
      <c r="BZ70" s="500">
        <f>'Bioenergetics (2)'!CT72</f>
        <v>0</v>
      </c>
      <c r="CA70" s="500">
        <f>'Bioenergetics (2)'!CU72</f>
        <v>0</v>
      </c>
      <c r="CB70" s="500">
        <f>'Bioenergetics (2)'!CV72</f>
        <v>0</v>
      </c>
      <c r="CC70" s="500">
        <f>'Bioenergetics (2)'!CW72</f>
        <v>0</v>
      </c>
      <c r="CD70" s="500">
        <f>'Bioenergetics (2)'!CX72</f>
        <v>0</v>
      </c>
      <c r="CE70" s="500">
        <f>'Bioenergetics (2)'!CY72</f>
        <v>0</v>
      </c>
      <c r="CF70" s="500">
        <f>'Bioenergetics (2)'!CZ72</f>
        <v>0</v>
      </c>
      <c r="CG70" s="500">
        <f>'Bioenergetics (2)'!DA72</f>
        <v>0</v>
      </c>
      <c r="CH70" s="500">
        <f>'Bioenergetics (2)'!DB72</f>
        <v>0</v>
      </c>
      <c r="CI70" s="500">
        <f>'Bioenergetics (2)'!DC72</f>
        <v>0</v>
      </c>
      <c r="CJ70" s="500">
        <f>'Bioenergetics (2)'!DD72</f>
        <v>0</v>
      </c>
      <c r="CK70" s="500">
        <f>'Bioenergetics (2)'!DE72</f>
        <v>0</v>
      </c>
      <c r="CL70" s="500">
        <f>'Bioenergetics (2)'!DF72</f>
        <v>0</v>
      </c>
      <c r="CM70" s="500">
        <f>'Bioenergetics (2)'!DG72</f>
        <v>0</v>
      </c>
      <c r="CN70" s="500">
        <f>'Bioenergetics (2)'!DH72</f>
        <v>0</v>
      </c>
      <c r="CO70" s="500">
        <f>'Bioenergetics (2)'!DI72</f>
        <v>0</v>
      </c>
      <c r="CP70" s="500">
        <f>'Bioenergetics (2)'!DJ72</f>
        <v>0</v>
      </c>
      <c r="CQ70" s="500">
        <f>'Bioenergetics (2)'!DK72</f>
        <v>0</v>
      </c>
      <c r="CR70" s="500">
        <f>'Bioenergetics (2)'!DL72</f>
        <v>0</v>
      </c>
      <c r="CS70" s="500">
        <f>'Bioenergetics (2)'!DM72</f>
        <v>0</v>
      </c>
      <c r="CT70" s="500">
        <f>'Bioenergetics (2)'!DN72</f>
        <v>0</v>
      </c>
      <c r="CU70" s="500">
        <f>'Bioenergetics (2)'!DO72</f>
        <v>0</v>
      </c>
      <c r="CV70" s="500">
        <f>'Bioenergetics (2)'!DP72</f>
        <v>0</v>
      </c>
      <c r="CW70" s="500">
        <f>'Bioenergetics (2)'!DQ72</f>
        <v>0</v>
      </c>
      <c r="CX70" s="500">
        <f>'Bioenergetics (2)'!DR72</f>
        <v>0</v>
      </c>
      <c r="CY70" s="500">
        <f>'Bioenergetics (2)'!DS72</f>
        <v>0</v>
      </c>
      <c r="CZ70" s="500">
        <f>'Bioenergetics (2)'!DT72</f>
        <v>0</v>
      </c>
      <c r="DA70" s="500">
        <f>'Bioenergetics (2)'!DU72</f>
        <v>0</v>
      </c>
      <c r="DB70" s="500">
        <f>'Bioenergetics (2)'!DV72</f>
        <v>0</v>
      </c>
      <c r="DC70" s="500">
        <f>'Bioenergetics (2)'!DW72</f>
        <v>0</v>
      </c>
      <c r="DD70" s="500">
        <f>'Bioenergetics (2)'!DX72</f>
        <v>0</v>
      </c>
      <c r="DE70" s="500">
        <f>'Bioenergetics (2)'!DY72</f>
        <v>0</v>
      </c>
      <c r="DF70" s="500">
        <f>'Bioenergetics (2)'!DZ72</f>
        <v>0</v>
      </c>
      <c r="DG70" s="500">
        <f>'Bioenergetics (2)'!EA72</f>
        <v>0</v>
      </c>
      <c r="DH70" s="500">
        <f>'Bioenergetics (2)'!EB72</f>
        <v>0</v>
      </c>
      <c r="DI70" s="500">
        <f>'Bioenergetics (2)'!EC72</f>
        <v>0</v>
      </c>
      <c r="DJ70" s="500">
        <f>'Bioenergetics (2)'!ED72</f>
        <v>0</v>
      </c>
      <c r="DK70" s="500">
        <f>'Bioenergetics (2)'!EE72</f>
        <v>0</v>
      </c>
      <c r="DL70" s="500">
        <f>'Bioenergetics (2)'!EF72</f>
        <v>0</v>
      </c>
      <c r="DM70" s="500">
        <f>'Bioenergetics (2)'!EG72</f>
        <v>0</v>
      </c>
      <c r="DN70" s="500">
        <f>'Bioenergetics (2)'!EH72</f>
        <v>0</v>
      </c>
      <c r="DO70" s="500">
        <f>'Bioenergetics (2)'!EI72</f>
        <v>0</v>
      </c>
      <c r="DP70" s="500">
        <f>'Bioenergetics (2)'!EJ72</f>
        <v>0</v>
      </c>
      <c r="DQ70" s="500">
        <f>'Bioenergetics (2)'!EK72</f>
        <v>0</v>
      </c>
      <c r="DR70" s="500">
        <f>'Bioenergetics (2)'!EL72</f>
        <v>0</v>
      </c>
      <c r="DS70" s="500">
        <f>'Bioenergetics (2)'!EM72</f>
        <v>0</v>
      </c>
      <c r="DT70" s="500">
        <f>'Bioenergetics (2)'!EQ72</f>
        <v>0</v>
      </c>
      <c r="DU70" s="500">
        <f>'Bioenergetics (2)'!ER72</f>
        <v>0</v>
      </c>
      <c r="DV70" s="500">
        <f>'Bioenergetics (2)'!ES72</f>
        <v>0</v>
      </c>
      <c r="DW70" s="500">
        <f>'Bioenergetics (2)'!ET72</f>
        <v>0</v>
      </c>
      <c r="DX70" s="500">
        <f>'Bioenergetics (2)'!EU72</f>
        <v>0</v>
      </c>
      <c r="DY70" s="500">
        <f>'Bioenergetics (2)'!EV72</f>
        <v>0</v>
      </c>
      <c r="DZ70" s="500">
        <f>'Bioenergetics (2)'!EW72</f>
        <v>0</v>
      </c>
      <c r="EA70" s="500">
        <f>'Bioenergetics (2)'!EX72</f>
        <v>0</v>
      </c>
      <c r="EB70" s="500">
        <f>'Bioenergetics (2)'!EY72</f>
        <v>0</v>
      </c>
      <c r="EC70" s="500">
        <f>'Bioenergetics (2)'!EZ72</f>
        <v>0</v>
      </c>
      <c r="ED70" s="500">
        <f>'Bioenergetics (2)'!FA72</f>
        <v>0</v>
      </c>
      <c r="EE70" s="500">
        <f>'Bioenergetics (2)'!FB72</f>
        <v>0</v>
      </c>
      <c r="EF70" s="500">
        <f>'Bioenergetics (2)'!FC72</f>
        <v>0</v>
      </c>
      <c r="EG70" s="500">
        <f>'Bioenergetics (2)'!FD72</f>
        <v>0</v>
      </c>
      <c r="EH70" s="500">
        <f>'Bioenergetics (2)'!FE72</f>
        <v>0</v>
      </c>
      <c r="EI70" s="500">
        <f>'Bioenergetics (2)'!FF72</f>
        <v>1</v>
      </c>
      <c r="EJ70" s="500">
        <f>'Bioenergetics (2)'!FG72</f>
        <v>0</v>
      </c>
      <c r="EK70" s="500">
        <f>'Bioenergetics (2)'!FH72</f>
        <v>0</v>
      </c>
      <c r="EL70" s="500">
        <f>'Bioenergetics (2)'!FI72</f>
        <v>0</v>
      </c>
      <c r="EM70" s="500">
        <f>'Bioenergetics (2)'!FJ72</f>
        <v>0</v>
      </c>
      <c r="EN70" s="500">
        <f>'Bioenergetics (2)'!FK72</f>
        <v>0</v>
      </c>
      <c r="EO70" s="500">
        <f>'Bioenergetics (2)'!FL72</f>
        <v>0</v>
      </c>
      <c r="EP70" s="500">
        <f>'Bioenergetics (2)'!FM72</f>
        <v>0</v>
      </c>
      <c r="EQ70" s="500">
        <f>'Bioenergetics (2)'!FN72</f>
        <v>0</v>
      </c>
      <c r="ER70" s="500">
        <f>'Bioenergetics (2)'!FO72</f>
        <v>0</v>
      </c>
      <c r="ES70" s="500">
        <f>'Bioenergetics (2)'!FP72</f>
        <v>0</v>
      </c>
      <c r="ET70" s="500">
        <f>'Bioenergetics (2)'!FQ72</f>
        <v>0</v>
      </c>
      <c r="EU70" s="500">
        <f>'Bioenergetics (2)'!FR72</f>
        <v>0</v>
      </c>
      <c r="EV70" s="500">
        <f>'Bioenergetics (2)'!FS72</f>
        <v>0</v>
      </c>
      <c r="EW70" s="500">
        <f>'Bioenergetics (2)'!FT72</f>
        <v>0</v>
      </c>
      <c r="EX70" s="500">
        <f>'Bioenergetics (2)'!FU72</f>
        <v>0</v>
      </c>
      <c r="EY70" s="500">
        <f>'Bioenergetics (2)'!FV72</f>
        <v>0</v>
      </c>
      <c r="EZ70" s="500">
        <f>'Bioenergetics (2)'!FW72</f>
        <v>0</v>
      </c>
      <c r="FA70" s="500">
        <f>'Bioenergetics (2)'!FX72</f>
        <v>0</v>
      </c>
      <c r="FB70" s="500">
        <f>'Bioenergetics (2)'!FY72</f>
        <v>0</v>
      </c>
      <c r="FC70" s="500">
        <f>'Bioenergetics (2)'!FZ72</f>
        <v>0</v>
      </c>
      <c r="FD70" s="500">
        <f>'Bioenergetics (2)'!GA72</f>
        <v>0</v>
      </c>
      <c r="FE70" s="500">
        <f>'Bioenergetics (2)'!GB72</f>
        <v>0</v>
      </c>
      <c r="FF70" s="500">
        <f>'Bioenergetics (2)'!GC72</f>
        <v>0</v>
      </c>
    </row>
    <row r="71" spans="1:162" x14ac:dyDescent="0.35">
      <c r="A71" s="144" t="s">
        <v>1240</v>
      </c>
      <c r="B71" s="500">
        <f>'Bioenergetics (2)'!V73</f>
        <v>0</v>
      </c>
      <c r="C71" s="500">
        <f>'Bioenergetics (2)'!W73</f>
        <v>0</v>
      </c>
      <c r="D71" s="500">
        <f>'Bioenergetics (2)'!X73</f>
        <v>0</v>
      </c>
      <c r="E71" s="500">
        <f ca="1">'Bioenergetics (2)'!Y73</f>
        <v>1.5082956259426851E-2</v>
      </c>
      <c r="F71" s="500">
        <f>'Bioenergetics (2)'!Z73</f>
        <v>0</v>
      </c>
      <c r="G71" s="500">
        <f>'Bioenergetics (2)'!AA73</f>
        <v>0</v>
      </c>
      <c r="H71" s="500">
        <f>'Bioenergetics (2)'!AB73</f>
        <v>0</v>
      </c>
      <c r="I71" s="500">
        <f>'Bioenergetics (2)'!AC73</f>
        <v>0</v>
      </c>
      <c r="J71" s="500">
        <f>'Bioenergetics (2)'!AD73</f>
        <v>0</v>
      </c>
      <c r="K71" s="500">
        <f>'Bioenergetics (2)'!AE73</f>
        <v>0</v>
      </c>
      <c r="L71" s="500">
        <f>'Bioenergetics (2)'!AF73</f>
        <v>0</v>
      </c>
      <c r="M71" s="500">
        <f>'Bioenergetics (2)'!AG73</f>
        <v>0</v>
      </c>
      <c r="N71" s="500">
        <f>'Bioenergetics (2)'!AH73</f>
        <v>0</v>
      </c>
      <c r="O71" s="500">
        <f>'Bioenergetics (2)'!AI73</f>
        <v>0</v>
      </c>
      <c r="P71" s="500">
        <f>'Bioenergetics (2)'!AJ73</f>
        <v>0</v>
      </c>
      <c r="Q71" s="500">
        <f>'Bioenergetics (2)'!AK73</f>
        <v>0</v>
      </c>
      <c r="R71" s="500">
        <f>'Bioenergetics (2)'!AL73</f>
        <v>0</v>
      </c>
      <c r="S71" s="500">
        <f>'Bioenergetics (2)'!AM73</f>
        <v>0</v>
      </c>
      <c r="T71" s="500">
        <f>'Bioenergetics (2)'!AN73</f>
        <v>0</v>
      </c>
      <c r="U71" s="500">
        <f>'Bioenergetics (2)'!AO73</f>
        <v>0</v>
      </c>
      <c r="V71" s="500">
        <f>'Bioenergetics (2)'!AP73</f>
        <v>0</v>
      </c>
      <c r="W71" s="500">
        <f>'Bioenergetics (2)'!AQ73</f>
        <v>0</v>
      </c>
      <c r="X71" s="500">
        <f>'Bioenergetics (2)'!AR73</f>
        <v>0</v>
      </c>
      <c r="Y71" s="500">
        <f>'Bioenergetics (2)'!AS73</f>
        <v>0</v>
      </c>
      <c r="Z71" s="500">
        <f>'Bioenergetics (2)'!AT73</f>
        <v>0</v>
      </c>
      <c r="AA71" s="500">
        <f>'Bioenergetics (2)'!AU73</f>
        <v>0</v>
      </c>
      <c r="AB71" s="500">
        <f>'Bioenergetics (2)'!AV73</f>
        <v>0</v>
      </c>
      <c r="AC71" s="500">
        <f>'Bioenergetics (2)'!AW73</f>
        <v>0</v>
      </c>
      <c r="AD71" s="500">
        <f>'Bioenergetics (2)'!AX73</f>
        <v>0</v>
      </c>
      <c r="AE71" s="500">
        <f>'Bioenergetics (2)'!AY73</f>
        <v>0</v>
      </c>
      <c r="AF71" s="500">
        <f>'Bioenergetics (2)'!AZ73</f>
        <v>0</v>
      </c>
      <c r="AG71" s="500">
        <f>'Bioenergetics (2)'!BA73</f>
        <v>0</v>
      </c>
      <c r="AH71" s="500">
        <f>'Bioenergetics (2)'!BB73</f>
        <v>0</v>
      </c>
      <c r="AI71" s="500">
        <f>'Bioenergetics (2)'!BC73</f>
        <v>0</v>
      </c>
      <c r="AJ71" s="500">
        <f>'Bioenergetics (2)'!BD73</f>
        <v>0</v>
      </c>
      <c r="AK71" s="500">
        <f>'Bioenergetics (2)'!BE73</f>
        <v>0</v>
      </c>
      <c r="AL71" s="500">
        <f>'Bioenergetics (2)'!BF73</f>
        <v>0</v>
      </c>
      <c r="AM71" s="500">
        <f>'Bioenergetics (2)'!BG73</f>
        <v>0</v>
      </c>
      <c r="AN71" s="500">
        <f>'Bioenergetics (2)'!BH73</f>
        <v>0</v>
      </c>
      <c r="AO71" s="500">
        <f>'Bioenergetics (2)'!BI73</f>
        <v>0</v>
      </c>
      <c r="AP71" s="500">
        <f>'Bioenergetics (2)'!BJ73</f>
        <v>0</v>
      </c>
      <c r="AQ71" s="500">
        <f>'Bioenergetics (2)'!BK73</f>
        <v>0</v>
      </c>
      <c r="AR71" s="500">
        <f>'Bioenergetics (2)'!BL73</f>
        <v>0</v>
      </c>
      <c r="AS71" s="500">
        <f>'Bioenergetics (2)'!BM73</f>
        <v>0</v>
      </c>
      <c r="AT71" s="500">
        <f>'Bioenergetics (2)'!BN73</f>
        <v>0</v>
      </c>
      <c r="AU71" s="500">
        <f>'Bioenergetics (2)'!BO73</f>
        <v>0</v>
      </c>
      <c r="AV71" s="500">
        <f>'Bioenergetics (2)'!BP73</f>
        <v>0</v>
      </c>
      <c r="AW71" s="500">
        <f>'Bioenergetics (2)'!BQ73</f>
        <v>0</v>
      </c>
      <c r="AX71" s="500">
        <f>'Bioenergetics (2)'!BR73</f>
        <v>0</v>
      </c>
      <c r="AY71" s="500">
        <f>'Bioenergetics (2)'!BS73</f>
        <v>0</v>
      </c>
      <c r="AZ71" s="500">
        <f>'Bioenergetics (2)'!BT73</f>
        <v>0</v>
      </c>
      <c r="BA71" s="500">
        <f>'Bioenergetics (2)'!BU73</f>
        <v>0</v>
      </c>
      <c r="BB71" s="500">
        <f>'Bioenergetics (2)'!BV73</f>
        <v>0</v>
      </c>
      <c r="BC71" s="500">
        <f>'Bioenergetics (2)'!BW73</f>
        <v>0</v>
      </c>
      <c r="BD71" s="500">
        <f>'Bioenergetics (2)'!BX73</f>
        <v>0</v>
      </c>
      <c r="BE71" s="500">
        <f>'Bioenergetics (2)'!BY73</f>
        <v>0</v>
      </c>
      <c r="BF71" s="500">
        <f>'Bioenergetics (2)'!BZ73</f>
        <v>0</v>
      </c>
      <c r="BG71" s="500">
        <f>'Bioenergetics (2)'!CA73</f>
        <v>0</v>
      </c>
      <c r="BH71" s="500">
        <f>'Bioenergetics (2)'!CB73</f>
        <v>0</v>
      </c>
      <c r="BI71" s="500">
        <f>'Bioenergetics (2)'!CC73</f>
        <v>0</v>
      </c>
      <c r="BJ71" s="500">
        <f>'Bioenergetics (2)'!CD73</f>
        <v>0</v>
      </c>
      <c r="BK71" s="500">
        <f>'Bioenergetics (2)'!CE73</f>
        <v>0</v>
      </c>
      <c r="BL71" s="500">
        <f>'Bioenergetics (2)'!CF73</f>
        <v>0</v>
      </c>
      <c r="BM71" s="500">
        <f>'Bioenergetics (2)'!CG73</f>
        <v>0</v>
      </c>
      <c r="BN71" s="500">
        <f>'Bioenergetics (2)'!CH73</f>
        <v>0</v>
      </c>
      <c r="BO71" s="500">
        <f>'Bioenergetics (2)'!CI73</f>
        <v>0</v>
      </c>
      <c r="BP71" s="500">
        <f>'Bioenergetics (2)'!CJ73</f>
        <v>0</v>
      </c>
      <c r="BQ71" s="500">
        <f>'Bioenergetics (2)'!CK73</f>
        <v>0</v>
      </c>
      <c r="BR71" s="500">
        <f>'Bioenergetics (2)'!CL73</f>
        <v>0</v>
      </c>
      <c r="BS71" s="500">
        <f>'Bioenergetics (2)'!CM73</f>
        <v>0</v>
      </c>
      <c r="BT71" s="500">
        <f>'Bioenergetics (2)'!CN73</f>
        <v>0</v>
      </c>
      <c r="BU71" s="500">
        <f>'Bioenergetics (2)'!CO73</f>
        <v>0</v>
      </c>
      <c r="BV71" s="500">
        <f>'Bioenergetics (2)'!CP73</f>
        <v>0</v>
      </c>
      <c r="BW71" s="500">
        <f>'Bioenergetics (2)'!CQ73</f>
        <v>0</v>
      </c>
      <c r="BX71" s="500">
        <f>'Bioenergetics (2)'!CR73</f>
        <v>0</v>
      </c>
      <c r="BY71" s="500">
        <f>'Bioenergetics (2)'!CS73</f>
        <v>0</v>
      </c>
      <c r="BZ71" s="500">
        <f>'Bioenergetics (2)'!CT73</f>
        <v>0</v>
      </c>
      <c r="CA71" s="500">
        <f>'Bioenergetics (2)'!CU73</f>
        <v>0</v>
      </c>
      <c r="CB71" s="500">
        <f>'Bioenergetics (2)'!CV73</f>
        <v>0</v>
      </c>
      <c r="CC71" s="500">
        <f>'Bioenergetics (2)'!CW73</f>
        <v>0</v>
      </c>
      <c r="CD71" s="500">
        <f>'Bioenergetics (2)'!CX73</f>
        <v>0</v>
      </c>
      <c r="CE71" s="500">
        <f>'Bioenergetics (2)'!CY73</f>
        <v>0</v>
      </c>
      <c r="CF71" s="500">
        <f>'Bioenergetics (2)'!CZ73</f>
        <v>0</v>
      </c>
      <c r="CG71" s="500">
        <f>'Bioenergetics (2)'!DA73</f>
        <v>0</v>
      </c>
      <c r="CH71" s="500">
        <f>'Bioenergetics (2)'!DB73</f>
        <v>0</v>
      </c>
      <c r="CI71" s="500">
        <f>'Bioenergetics (2)'!DC73</f>
        <v>0</v>
      </c>
      <c r="CJ71" s="500">
        <f>'Bioenergetics (2)'!DD73</f>
        <v>0</v>
      </c>
      <c r="CK71" s="500">
        <f>'Bioenergetics (2)'!DE73</f>
        <v>0</v>
      </c>
      <c r="CL71" s="500">
        <f>'Bioenergetics (2)'!DF73</f>
        <v>0</v>
      </c>
      <c r="CM71" s="500">
        <f>'Bioenergetics (2)'!DG73</f>
        <v>0</v>
      </c>
      <c r="CN71" s="500">
        <f>'Bioenergetics (2)'!DH73</f>
        <v>0</v>
      </c>
      <c r="CO71" s="500">
        <f>'Bioenergetics (2)'!DI73</f>
        <v>0</v>
      </c>
      <c r="CP71" s="500">
        <f>'Bioenergetics (2)'!DJ73</f>
        <v>0</v>
      </c>
      <c r="CQ71" s="500">
        <f>'Bioenergetics (2)'!DK73</f>
        <v>0</v>
      </c>
      <c r="CR71" s="500">
        <f>'Bioenergetics (2)'!DL73</f>
        <v>0</v>
      </c>
      <c r="CS71" s="500">
        <f>'Bioenergetics (2)'!DM73</f>
        <v>0</v>
      </c>
      <c r="CT71" s="500">
        <f>'Bioenergetics (2)'!DN73</f>
        <v>0</v>
      </c>
      <c r="CU71" s="500">
        <f>'Bioenergetics (2)'!DO73</f>
        <v>0</v>
      </c>
      <c r="CV71" s="500">
        <f>'Bioenergetics (2)'!DP73</f>
        <v>0</v>
      </c>
      <c r="CW71" s="500">
        <f>'Bioenergetics (2)'!DQ73</f>
        <v>0</v>
      </c>
      <c r="CX71" s="500">
        <f>'Bioenergetics (2)'!DR73</f>
        <v>0</v>
      </c>
      <c r="CY71" s="500">
        <f>'Bioenergetics (2)'!DS73</f>
        <v>0</v>
      </c>
      <c r="CZ71" s="500">
        <f>'Bioenergetics (2)'!DT73</f>
        <v>0</v>
      </c>
      <c r="DA71" s="500">
        <f>'Bioenergetics (2)'!DU73</f>
        <v>0</v>
      </c>
      <c r="DB71" s="500">
        <f>'Bioenergetics (2)'!DV73</f>
        <v>0</v>
      </c>
      <c r="DC71" s="500">
        <f>'Bioenergetics (2)'!DW73</f>
        <v>0</v>
      </c>
      <c r="DD71" s="500">
        <f>'Bioenergetics (2)'!DX73</f>
        <v>0</v>
      </c>
      <c r="DE71" s="500">
        <f>'Bioenergetics (2)'!DY73</f>
        <v>0</v>
      </c>
      <c r="DF71" s="500">
        <f>'Bioenergetics (2)'!DZ73</f>
        <v>0</v>
      </c>
      <c r="DG71" s="500">
        <f>'Bioenergetics (2)'!EA73</f>
        <v>0</v>
      </c>
      <c r="DH71" s="500">
        <f>'Bioenergetics (2)'!EB73</f>
        <v>0</v>
      </c>
      <c r="DI71" s="500">
        <f>'Bioenergetics (2)'!EC73</f>
        <v>0</v>
      </c>
      <c r="DJ71" s="500">
        <f>'Bioenergetics (2)'!ED73</f>
        <v>0</v>
      </c>
      <c r="DK71" s="500">
        <f>'Bioenergetics (2)'!EE73</f>
        <v>0</v>
      </c>
      <c r="DL71" s="500">
        <f>'Bioenergetics (2)'!EF73</f>
        <v>0</v>
      </c>
      <c r="DM71" s="500">
        <f>'Bioenergetics (2)'!EG73</f>
        <v>0</v>
      </c>
      <c r="DN71" s="500">
        <f>'Bioenergetics (2)'!EH73</f>
        <v>0</v>
      </c>
      <c r="DO71" s="500">
        <f>'Bioenergetics (2)'!EI73</f>
        <v>0</v>
      </c>
      <c r="DP71" s="500">
        <f>'Bioenergetics (2)'!EJ73</f>
        <v>0</v>
      </c>
      <c r="DQ71" s="500">
        <f>'Bioenergetics (2)'!EK73</f>
        <v>0</v>
      </c>
      <c r="DR71" s="500">
        <f>'Bioenergetics (2)'!EL73</f>
        <v>0</v>
      </c>
      <c r="DS71" s="500">
        <f>'Bioenergetics (2)'!EM73</f>
        <v>0</v>
      </c>
      <c r="DT71" s="500">
        <f>'Bioenergetics (2)'!EQ73</f>
        <v>0</v>
      </c>
      <c r="DU71" s="500">
        <f>'Bioenergetics (2)'!ER73</f>
        <v>0</v>
      </c>
      <c r="DV71" s="500">
        <f>'Bioenergetics (2)'!ES73</f>
        <v>0</v>
      </c>
      <c r="DW71" s="500">
        <f>'Bioenergetics (2)'!ET73</f>
        <v>0</v>
      </c>
      <c r="DX71" s="500">
        <f>'Bioenergetics (2)'!EU73</f>
        <v>0</v>
      </c>
      <c r="DY71" s="500">
        <f>'Bioenergetics (2)'!EV73</f>
        <v>0</v>
      </c>
      <c r="DZ71" s="500">
        <f>'Bioenergetics (2)'!EW73</f>
        <v>0</v>
      </c>
      <c r="EA71" s="500">
        <f>'Bioenergetics (2)'!EX73</f>
        <v>0</v>
      </c>
      <c r="EB71" s="500">
        <f>'Bioenergetics (2)'!EY73</f>
        <v>0</v>
      </c>
      <c r="EC71" s="500">
        <f>'Bioenergetics (2)'!EZ73</f>
        <v>0</v>
      </c>
      <c r="ED71" s="500">
        <f>'Bioenergetics (2)'!FA73</f>
        <v>0</v>
      </c>
      <c r="EE71" s="500">
        <f>'Bioenergetics (2)'!FB73</f>
        <v>0</v>
      </c>
      <c r="EF71" s="500">
        <f>'Bioenergetics (2)'!FC73</f>
        <v>0</v>
      </c>
      <c r="EG71" s="500">
        <f>'Bioenergetics (2)'!FD73</f>
        <v>0</v>
      </c>
      <c r="EH71" s="500">
        <f>'Bioenergetics (2)'!FE73</f>
        <v>0</v>
      </c>
      <c r="EI71" s="500">
        <f>'Bioenergetics (2)'!FF73</f>
        <v>0</v>
      </c>
      <c r="EJ71" s="500">
        <f>'Bioenergetics (2)'!FG73</f>
        <v>1</v>
      </c>
      <c r="EK71" s="500">
        <f>'Bioenergetics (2)'!FH73</f>
        <v>0</v>
      </c>
      <c r="EL71" s="500">
        <f>'Bioenergetics (2)'!FI73</f>
        <v>0</v>
      </c>
      <c r="EM71" s="500">
        <f>'Bioenergetics (2)'!FJ73</f>
        <v>0</v>
      </c>
      <c r="EN71" s="500">
        <f>'Bioenergetics (2)'!FK73</f>
        <v>0</v>
      </c>
      <c r="EO71" s="500">
        <f>'Bioenergetics (2)'!FL73</f>
        <v>0</v>
      </c>
      <c r="EP71" s="500">
        <f>'Bioenergetics (2)'!FM73</f>
        <v>0</v>
      </c>
      <c r="EQ71" s="500">
        <f>'Bioenergetics (2)'!FN73</f>
        <v>0</v>
      </c>
      <c r="ER71" s="500">
        <f>'Bioenergetics (2)'!FO73</f>
        <v>0</v>
      </c>
      <c r="ES71" s="500">
        <f>'Bioenergetics (2)'!FP73</f>
        <v>0</v>
      </c>
      <c r="ET71" s="500">
        <f>'Bioenergetics (2)'!FQ73</f>
        <v>0</v>
      </c>
      <c r="EU71" s="500">
        <f>'Bioenergetics (2)'!FR73</f>
        <v>0</v>
      </c>
      <c r="EV71" s="500">
        <f>'Bioenergetics (2)'!FS73</f>
        <v>0</v>
      </c>
      <c r="EW71" s="500">
        <f>'Bioenergetics (2)'!FT73</f>
        <v>0</v>
      </c>
      <c r="EX71" s="500">
        <f>'Bioenergetics (2)'!FU73</f>
        <v>0</v>
      </c>
      <c r="EY71" s="500">
        <f>'Bioenergetics (2)'!FV73</f>
        <v>0</v>
      </c>
      <c r="EZ71" s="500">
        <f>'Bioenergetics (2)'!FW73</f>
        <v>0</v>
      </c>
      <c r="FA71" s="500">
        <f>'Bioenergetics (2)'!FX73</f>
        <v>0</v>
      </c>
      <c r="FB71" s="500">
        <f>'Bioenergetics (2)'!FY73</f>
        <v>0</v>
      </c>
      <c r="FC71" s="500">
        <f>'Bioenergetics (2)'!FZ73</f>
        <v>0</v>
      </c>
      <c r="FD71" s="500">
        <f>'Bioenergetics (2)'!GA73</f>
        <v>0</v>
      </c>
      <c r="FE71" s="500">
        <f>'Bioenergetics (2)'!GB73</f>
        <v>0</v>
      </c>
      <c r="FF71" s="500">
        <f>'Bioenergetics (2)'!GC73</f>
        <v>0</v>
      </c>
    </row>
    <row r="72" spans="1:162" x14ac:dyDescent="0.35">
      <c r="A72" s="144" t="s">
        <v>1240</v>
      </c>
      <c r="B72" s="500">
        <f>'Bioenergetics (2)'!V74</f>
        <v>0</v>
      </c>
      <c r="C72" s="500">
        <f>'Bioenergetics (2)'!W74</f>
        <v>0</v>
      </c>
      <c r="D72" s="500">
        <f>'Bioenergetics (2)'!X74</f>
        <v>0</v>
      </c>
      <c r="E72" s="500">
        <f ca="1">'Bioenergetics (2)'!Y74</f>
        <v>1.5082956259426851E-2</v>
      </c>
      <c r="F72" s="500">
        <f>'Bioenergetics (2)'!Z74</f>
        <v>0</v>
      </c>
      <c r="G72" s="500">
        <f>'Bioenergetics (2)'!AA74</f>
        <v>0</v>
      </c>
      <c r="H72" s="500">
        <f>'Bioenergetics (2)'!AB74</f>
        <v>0</v>
      </c>
      <c r="I72" s="500">
        <f>'Bioenergetics (2)'!AC74</f>
        <v>0</v>
      </c>
      <c r="J72" s="500">
        <f>'Bioenergetics (2)'!AD74</f>
        <v>0</v>
      </c>
      <c r="K72" s="500">
        <f>'Bioenergetics (2)'!AE74</f>
        <v>0</v>
      </c>
      <c r="L72" s="500">
        <f>'Bioenergetics (2)'!AF74</f>
        <v>0</v>
      </c>
      <c r="M72" s="500">
        <f>'Bioenergetics (2)'!AG74</f>
        <v>0</v>
      </c>
      <c r="N72" s="500">
        <f>'Bioenergetics (2)'!AH74</f>
        <v>0</v>
      </c>
      <c r="O72" s="500">
        <f>'Bioenergetics (2)'!AI74</f>
        <v>0</v>
      </c>
      <c r="P72" s="500">
        <f>'Bioenergetics (2)'!AJ74</f>
        <v>0</v>
      </c>
      <c r="Q72" s="500">
        <f>'Bioenergetics (2)'!AK74</f>
        <v>0</v>
      </c>
      <c r="R72" s="500">
        <f>'Bioenergetics (2)'!AL74</f>
        <v>0</v>
      </c>
      <c r="S72" s="500">
        <f>'Bioenergetics (2)'!AM74</f>
        <v>0</v>
      </c>
      <c r="T72" s="500">
        <f>'Bioenergetics (2)'!AN74</f>
        <v>0</v>
      </c>
      <c r="U72" s="500">
        <f>'Bioenergetics (2)'!AO74</f>
        <v>0</v>
      </c>
      <c r="V72" s="500">
        <f>'Bioenergetics (2)'!AP74</f>
        <v>0</v>
      </c>
      <c r="W72" s="500">
        <f>'Bioenergetics (2)'!AQ74</f>
        <v>0</v>
      </c>
      <c r="X72" s="500">
        <f>'Bioenergetics (2)'!AR74</f>
        <v>0</v>
      </c>
      <c r="Y72" s="500">
        <f>'Bioenergetics (2)'!AS74</f>
        <v>0</v>
      </c>
      <c r="Z72" s="500">
        <f>'Bioenergetics (2)'!AT74</f>
        <v>0</v>
      </c>
      <c r="AA72" s="500">
        <f>'Bioenergetics (2)'!AU74</f>
        <v>0</v>
      </c>
      <c r="AB72" s="500">
        <f>'Bioenergetics (2)'!AV74</f>
        <v>0</v>
      </c>
      <c r="AC72" s="500">
        <f>'Bioenergetics (2)'!AW74</f>
        <v>0</v>
      </c>
      <c r="AD72" s="500">
        <f>'Bioenergetics (2)'!AX74</f>
        <v>0</v>
      </c>
      <c r="AE72" s="500">
        <f>'Bioenergetics (2)'!AY74</f>
        <v>0</v>
      </c>
      <c r="AF72" s="500">
        <f>'Bioenergetics (2)'!AZ74</f>
        <v>0</v>
      </c>
      <c r="AG72" s="500">
        <f>'Bioenergetics (2)'!BA74</f>
        <v>0</v>
      </c>
      <c r="AH72" s="500">
        <f>'Bioenergetics (2)'!BB74</f>
        <v>0</v>
      </c>
      <c r="AI72" s="500">
        <f>'Bioenergetics (2)'!BC74</f>
        <v>0</v>
      </c>
      <c r="AJ72" s="500">
        <f>'Bioenergetics (2)'!BD74</f>
        <v>0</v>
      </c>
      <c r="AK72" s="500">
        <f>'Bioenergetics (2)'!BE74</f>
        <v>0</v>
      </c>
      <c r="AL72" s="500">
        <f>'Bioenergetics (2)'!BF74</f>
        <v>0</v>
      </c>
      <c r="AM72" s="500">
        <f>'Bioenergetics (2)'!BG74</f>
        <v>0</v>
      </c>
      <c r="AN72" s="500">
        <f>'Bioenergetics (2)'!BH74</f>
        <v>0</v>
      </c>
      <c r="AO72" s="500">
        <f>'Bioenergetics (2)'!BI74</f>
        <v>0</v>
      </c>
      <c r="AP72" s="500">
        <f>'Bioenergetics (2)'!BJ74</f>
        <v>0</v>
      </c>
      <c r="AQ72" s="500">
        <f>'Bioenergetics (2)'!BK74</f>
        <v>0</v>
      </c>
      <c r="AR72" s="500">
        <f>'Bioenergetics (2)'!BL74</f>
        <v>0</v>
      </c>
      <c r="AS72" s="500">
        <f>'Bioenergetics (2)'!BM74</f>
        <v>0</v>
      </c>
      <c r="AT72" s="500">
        <f>'Bioenergetics (2)'!BN74</f>
        <v>0</v>
      </c>
      <c r="AU72" s="500">
        <f>'Bioenergetics (2)'!BO74</f>
        <v>0</v>
      </c>
      <c r="AV72" s="500">
        <f>'Bioenergetics (2)'!BP74</f>
        <v>0</v>
      </c>
      <c r="AW72" s="500">
        <f>'Bioenergetics (2)'!BQ74</f>
        <v>0</v>
      </c>
      <c r="AX72" s="500">
        <f>'Bioenergetics (2)'!BR74</f>
        <v>0</v>
      </c>
      <c r="AY72" s="500">
        <f>'Bioenergetics (2)'!BS74</f>
        <v>0</v>
      </c>
      <c r="AZ72" s="500">
        <f>'Bioenergetics (2)'!BT74</f>
        <v>0</v>
      </c>
      <c r="BA72" s="500">
        <f>'Bioenergetics (2)'!BU74</f>
        <v>0</v>
      </c>
      <c r="BB72" s="500">
        <f>'Bioenergetics (2)'!BV74</f>
        <v>0</v>
      </c>
      <c r="BC72" s="500">
        <f>'Bioenergetics (2)'!BW74</f>
        <v>0</v>
      </c>
      <c r="BD72" s="500">
        <f>'Bioenergetics (2)'!BX74</f>
        <v>0</v>
      </c>
      <c r="BE72" s="500">
        <f>'Bioenergetics (2)'!BY74</f>
        <v>0</v>
      </c>
      <c r="BF72" s="500">
        <f>'Bioenergetics (2)'!BZ74</f>
        <v>0</v>
      </c>
      <c r="BG72" s="500">
        <f>'Bioenergetics (2)'!CA74</f>
        <v>0</v>
      </c>
      <c r="BH72" s="500">
        <f>'Bioenergetics (2)'!CB74</f>
        <v>0</v>
      </c>
      <c r="BI72" s="500">
        <f>'Bioenergetics (2)'!CC74</f>
        <v>0</v>
      </c>
      <c r="BJ72" s="500">
        <f>'Bioenergetics (2)'!CD74</f>
        <v>0</v>
      </c>
      <c r="BK72" s="500">
        <f>'Bioenergetics (2)'!CE74</f>
        <v>0</v>
      </c>
      <c r="BL72" s="500">
        <f>'Bioenergetics (2)'!CF74</f>
        <v>0</v>
      </c>
      <c r="BM72" s="500">
        <f>'Bioenergetics (2)'!CG74</f>
        <v>0</v>
      </c>
      <c r="BN72" s="500">
        <f>'Bioenergetics (2)'!CH74</f>
        <v>0</v>
      </c>
      <c r="BO72" s="500">
        <f>'Bioenergetics (2)'!CI74</f>
        <v>0</v>
      </c>
      <c r="BP72" s="500">
        <f>'Bioenergetics (2)'!CJ74</f>
        <v>0</v>
      </c>
      <c r="BQ72" s="500">
        <f>'Bioenergetics (2)'!CK74</f>
        <v>0</v>
      </c>
      <c r="BR72" s="500">
        <f>'Bioenergetics (2)'!CL74</f>
        <v>0</v>
      </c>
      <c r="BS72" s="500">
        <f>'Bioenergetics (2)'!CM74</f>
        <v>0</v>
      </c>
      <c r="BT72" s="500">
        <f>'Bioenergetics (2)'!CN74</f>
        <v>0</v>
      </c>
      <c r="BU72" s="500">
        <f>'Bioenergetics (2)'!CO74</f>
        <v>0</v>
      </c>
      <c r="BV72" s="500">
        <f>'Bioenergetics (2)'!CP74</f>
        <v>0</v>
      </c>
      <c r="BW72" s="500">
        <f>'Bioenergetics (2)'!CQ74</f>
        <v>0</v>
      </c>
      <c r="BX72" s="500">
        <f>'Bioenergetics (2)'!CR74</f>
        <v>0</v>
      </c>
      <c r="BY72" s="500">
        <f>'Bioenergetics (2)'!CS74</f>
        <v>0</v>
      </c>
      <c r="BZ72" s="500">
        <f>'Bioenergetics (2)'!CT74</f>
        <v>0</v>
      </c>
      <c r="CA72" s="500">
        <f>'Bioenergetics (2)'!CU74</f>
        <v>0</v>
      </c>
      <c r="CB72" s="500">
        <f>'Bioenergetics (2)'!CV74</f>
        <v>0</v>
      </c>
      <c r="CC72" s="500">
        <f>'Bioenergetics (2)'!CW74</f>
        <v>0</v>
      </c>
      <c r="CD72" s="500">
        <f>'Bioenergetics (2)'!CX74</f>
        <v>0</v>
      </c>
      <c r="CE72" s="500">
        <f>'Bioenergetics (2)'!CY74</f>
        <v>0</v>
      </c>
      <c r="CF72" s="500">
        <f>'Bioenergetics (2)'!CZ74</f>
        <v>0</v>
      </c>
      <c r="CG72" s="500">
        <f>'Bioenergetics (2)'!DA74</f>
        <v>0</v>
      </c>
      <c r="CH72" s="500">
        <f>'Bioenergetics (2)'!DB74</f>
        <v>0</v>
      </c>
      <c r="CI72" s="500">
        <f>'Bioenergetics (2)'!DC74</f>
        <v>0</v>
      </c>
      <c r="CJ72" s="500">
        <f>'Bioenergetics (2)'!DD74</f>
        <v>0</v>
      </c>
      <c r="CK72" s="500">
        <f>'Bioenergetics (2)'!DE74</f>
        <v>0</v>
      </c>
      <c r="CL72" s="500">
        <f>'Bioenergetics (2)'!DF74</f>
        <v>0</v>
      </c>
      <c r="CM72" s="500">
        <f>'Bioenergetics (2)'!DG74</f>
        <v>0</v>
      </c>
      <c r="CN72" s="500">
        <f>'Bioenergetics (2)'!DH74</f>
        <v>0</v>
      </c>
      <c r="CO72" s="500">
        <f>'Bioenergetics (2)'!DI74</f>
        <v>0</v>
      </c>
      <c r="CP72" s="500">
        <f>'Bioenergetics (2)'!DJ74</f>
        <v>0</v>
      </c>
      <c r="CQ72" s="500">
        <f>'Bioenergetics (2)'!DK74</f>
        <v>0</v>
      </c>
      <c r="CR72" s="500">
        <f>'Bioenergetics (2)'!DL74</f>
        <v>0</v>
      </c>
      <c r="CS72" s="500">
        <f>'Bioenergetics (2)'!DM74</f>
        <v>0</v>
      </c>
      <c r="CT72" s="500">
        <f>'Bioenergetics (2)'!DN74</f>
        <v>0</v>
      </c>
      <c r="CU72" s="500">
        <f>'Bioenergetics (2)'!DO74</f>
        <v>0</v>
      </c>
      <c r="CV72" s="500">
        <f>'Bioenergetics (2)'!DP74</f>
        <v>0</v>
      </c>
      <c r="CW72" s="500">
        <f>'Bioenergetics (2)'!DQ74</f>
        <v>0</v>
      </c>
      <c r="CX72" s="500">
        <f>'Bioenergetics (2)'!DR74</f>
        <v>0</v>
      </c>
      <c r="CY72" s="500">
        <f>'Bioenergetics (2)'!DS74</f>
        <v>0</v>
      </c>
      <c r="CZ72" s="500">
        <f>'Bioenergetics (2)'!DT74</f>
        <v>0</v>
      </c>
      <c r="DA72" s="500">
        <f>'Bioenergetics (2)'!DU74</f>
        <v>0</v>
      </c>
      <c r="DB72" s="500">
        <f>'Bioenergetics (2)'!DV74</f>
        <v>0</v>
      </c>
      <c r="DC72" s="500">
        <f>'Bioenergetics (2)'!DW74</f>
        <v>0</v>
      </c>
      <c r="DD72" s="500">
        <f>'Bioenergetics (2)'!DX74</f>
        <v>0</v>
      </c>
      <c r="DE72" s="500">
        <f>'Bioenergetics (2)'!DY74</f>
        <v>0</v>
      </c>
      <c r="DF72" s="500">
        <f>'Bioenergetics (2)'!DZ74</f>
        <v>0</v>
      </c>
      <c r="DG72" s="500">
        <f>'Bioenergetics (2)'!EA74</f>
        <v>0</v>
      </c>
      <c r="DH72" s="500">
        <f>'Bioenergetics (2)'!EB74</f>
        <v>0</v>
      </c>
      <c r="DI72" s="500">
        <f>'Bioenergetics (2)'!EC74</f>
        <v>0</v>
      </c>
      <c r="DJ72" s="500">
        <f>'Bioenergetics (2)'!ED74</f>
        <v>0</v>
      </c>
      <c r="DK72" s="500">
        <f>'Bioenergetics (2)'!EE74</f>
        <v>0</v>
      </c>
      <c r="DL72" s="500">
        <f>'Bioenergetics (2)'!EF74</f>
        <v>0</v>
      </c>
      <c r="DM72" s="500">
        <f>'Bioenergetics (2)'!EG74</f>
        <v>0</v>
      </c>
      <c r="DN72" s="500">
        <f>'Bioenergetics (2)'!EH74</f>
        <v>0</v>
      </c>
      <c r="DO72" s="500">
        <f>'Bioenergetics (2)'!EI74</f>
        <v>0</v>
      </c>
      <c r="DP72" s="500">
        <f>'Bioenergetics (2)'!EJ74</f>
        <v>0</v>
      </c>
      <c r="DQ72" s="500">
        <f>'Bioenergetics (2)'!EK74</f>
        <v>0</v>
      </c>
      <c r="DR72" s="500">
        <f>'Bioenergetics (2)'!EL74</f>
        <v>0</v>
      </c>
      <c r="DS72" s="500">
        <f>'Bioenergetics (2)'!EM74</f>
        <v>0</v>
      </c>
      <c r="DT72" s="500">
        <f>'Bioenergetics (2)'!EQ74</f>
        <v>0</v>
      </c>
      <c r="DU72" s="500">
        <f>'Bioenergetics (2)'!ER74</f>
        <v>0</v>
      </c>
      <c r="DV72" s="500">
        <f>'Bioenergetics (2)'!ES74</f>
        <v>0</v>
      </c>
      <c r="DW72" s="500">
        <f>'Bioenergetics (2)'!ET74</f>
        <v>0</v>
      </c>
      <c r="DX72" s="500">
        <f>'Bioenergetics (2)'!EU74</f>
        <v>0</v>
      </c>
      <c r="DY72" s="500">
        <f>'Bioenergetics (2)'!EV74</f>
        <v>0</v>
      </c>
      <c r="DZ72" s="500">
        <f>'Bioenergetics (2)'!EW74</f>
        <v>0</v>
      </c>
      <c r="EA72" s="500">
        <f>'Bioenergetics (2)'!EX74</f>
        <v>0</v>
      </c>
      <c r="EB72" s="500">
        <f>'Bioenergetics (2)'!EY74</f>
        <v>0</v>
      </c>
      <c r="EC72" s="500">
        <f>'Bioenergetics (2)'!EZ74</f>
        <v>0</v>
      </c>
      <c r="ED72" s="500">
        <f>'Bioenergetics (2)'!FA74</f>
        <v>0</v>
      </c>
      <c r="EE72" s="500">
        <f>'Bioenergetics (2)'!FB74</f>
        <v>0</v>
      </c>
      <c r="EF72" s="500">
        <f>'Bioenergetics (2)'!FC74</f>
        <v>0</v>
      </c>
      <c r="EG72" s="500">
        <f>'Bioenergetics (2)'!FD74</f>
        <v>0</v>
      </c>
      <c r="EH72" s="500">
        <f>'Bioenergetics (2)'!FE74</f>
        <v>0</v>
      </c>
      <c r="EI72" s="500">
        <f>'Bioenergetics (2)'!FF74</f>
        <v>0</v>
      </c>
      <c r="EJ72" s="500">
        <f>'Bioenergetics (2)'!FG74</f>
        <v>0</v>
      </c>
      <c r="EK72" s="500">
        <f>'Bioenergetics (2)'!FH74</f>
        <v>1</v>
      </c>
      <c r="EL72" s="500">
        <f>'Bioenergetics (2)'!FI74</f>
        <v>0</v>
      </c>
      <c r="EM72" s="500">
        <f>'Bioenergetics (2)'!FJ74</f>
        <v>0</v>
      </c>
      <c r="EN72" s="500">
        <f>'Bioenergetics (2)'!FK74</f>
        <v>0</v>
      </c>
      <c r="EO72" s="500">
        <f>'Bioenergetics (2)'!FL74</f>
        <v>0</v>
      </c>
      <c r="EP72" s="500">
        <f>'Bioenergetics (2)'!FM74</f>
        <v>0</v>
      </c>
      <c r="EQ72" s="500">
        <f>'Bioenergetics (2)'!FN74</f>
        <v>0</v>
      </c>
      <c r="ER72" s="500">
        <f>'Bioenergetics (2)'!FO74</f>
        <v>0</v>
      </c>
      <c r="ES72" s="500">
        <f>'Bioenergetics (2)'!FP74</f>
        <v>0</v>
      </c>
      <c r="ET72" s="500">
        <f>'Bioenergetics (2)'!FQ74</f>
        <v>0</v>
      </c>
      <c r="EU72" s="500">
        <f>'Bioenergetics (2)'!FR74</f>
        <v>0</v>
      </c>
      <c r="EV72" s="500">
        <f>'Bioenergetics (2)'!FS74</f>
        <v>0</v>
      </c>
      <c r="EW72" s="500">
        <f>'Bioenergetics (2)'!FT74</f>
        <v>0</v>
      </c>
      <c r="EX72" s="500">
        <f>'Bioenergetics (2)'!FU74</f>
        <v>0</v>
      </c>
      <c r="EY72" s="500">
        <f>'Bioenergetics (2)'!FV74</f>
        <v>0</v>
      </c>
      <c r="EZ72" s="500">
        <f>'Bioenergetics (2)'!FW74</f>
        <v>0</v>
      </c>
      <c r="FA72" s="500">
        <f>'Bioenergetics (2)'!FX74</f>
        <v>0</v>
      </c>
      <c r="FB72" s="500">
        <f>'Bioenergetics (2)'!FY74</f>
        <v>0</v>
      </c>
      <c r="FC72" s="500">
        <f>'Bioenergetics (2)'!FZ74</f>
        <v>0</v>
      </c>
      <c r="FD72" s="500">
        <f>'Bioenergetics (2)'!GA74</f>
        <v>0</v>
      </c>
      <c r="FE72" s="500">
        <f>'Bioenergetics (2)'!GB74</f>
        <v>0</v>
      </c>
      <c r="FF72" s="500">
        <f>'Bioenergetics (2)'!GC74</f>
        <v>0</v>
      </c>
    </row>
    <row r="73" spans="1:162" x14ac:dyDescent="0.35">
      <c r="A73" s="144" t="s">
        <v>1272</v>
      </c>
      <c r="B73" s="500">
        <f>'Bioenergetics (2)'!V75</f>
        <v>0</v>
      </c>
      <c r="C73" s="500">
        <f>'Bioenergetics (2)'!W75</f>
        <v>0</v>
      </c>
      <c r="D73" s="500">
        <f>'Bioenergetics (2)'!X75</f>
        <v>0</v>
      </c>
      <c r="E73" s="500">
        <f ca="1">'Bioenergetics (2)'!Y75</f>
        <v>1.5082956259426851E-2</v>
      </c>
      <c r="F73" s="500">
        <f>'Bioenergetics (2)'!Z75</f>
        <v>0</v>
      </c>
      <c r="G73" s="500">
        <f>'Bioenergetics (2)'!AA75</f>
        <v>0</v>
      </c>
      <c r="H73" s="500">
        <f>'Bioenergetics (2)'!AB75</f>
        <v>0</v>
      </c>
      <c r="I73" s="500">
        <f>'Bioenergetics (2)'!AC75</f>
        <v>0</v>
      </c>
      <c r="J73" s="500">
        <f>'Bioenergetics (2)'!AD75</f>
        <v>0</v>
      </c>
      <c r="K73" s="500">
        <f>'Bioenergetics (2)'!AE75</f>
        <v>0</v>
      </c>
      <c r="L73" s="500">
        <f>'Bioenergetics (2)'!AF75</f>
        <v>0</v>
      </c>
      <c r="M73" s="500">
        <f>'Bioenergetics (2)'!AG75</f>
        <v>0</v>
      </c>
      <c r="N73" s="500">
        <f>'Bioenergetics (2)'!AH75</f>
        <v>0</v>
      </c>
      <c r="O73" s="500">
        <f>'Bioenergetics (2)'!AI75</f>
        <v>0</v>
      </c>
      <c r="P73" s="500">
        <f>'Bioenergetics (2)'!AJ75</f>
        <v>0</v>
      </c>
      <c r="Q73" s="500">
        <f>'Bioenergetics (2)'!AK75</f>
        <v>0</v>
      </c>
      <c r="R73" s="500">
        <f>'Bioenergetics (2)'!AL75</f>
        <v>0</v>
      </c>
      <c r="S73" s="500">
        <f>'Bioenergetics (2)'!AM75</f>
        <v>0</v>
      </c>
      <c r="T73" s="500">
        <f>'Bioenergetics (2)'!AN75</f>
        <v>0</v>
      </c>
      <c r="U73" s="500">
        <f>'Bioenergetics (2)'!AO75</f>
        <v>0</v>
      </c>
      <c r="V73" s="500">
        <f>'Bioenergetics (2)'!AP75</f>
        <v>0</v>
      </c>
      <c r="W73" s="500">
        <f>'Bioenergetics (2)'!AQ75</f>
        <v>0</v>
      </c>
      <c r="X73" s="500">
        <f>'Bioenergetics (2)'!AR75</f>
        <v>0</v>
      </c>
      <c r="Y73" s="500">
        <f>'Bioenergetics (2)'!AS75</f>
        <v>0</v>
      </c>
      <c r="Z73" s="500">
        <f>'Bioenergetics (2)'!AT75</f>
        <v>0</v>
      </c>
      <c r="AA73" s="500">
        <f>'Bioenergetics (2)'!AU75</f>
        <v>0</v>
      </c>
      <c r="AB73" s="500">
        <f>'Bioenergetics (2)'!AV75</f>
        <v>0</v>
      </c>
      <c r="AC73" s="500">
        <f>'Bioenergetics (2)'!AW75</f>
        <v>0</v>
      </c>
      <c r="AD73" s="500">
        <f>'Bioenergetics (2)'!AX75</f>
        <v>0</v>
      </c>
      <c r="AE73" s="500">
        <f>'Bioenergetics (2)'!AY75</f>
        <v>0</v>
      </c>
      <c r="AF73" s="500">
        <f>'Bioenergetics (2)'!AZ75</f>
        <v>0</v>
      </c>
      <c r="AG73" s="500">
        <f>'Bioenergetics (2)'!BA75</f>
        <v>0</v>
      </c>
      <c r="AH73" s="500">
        <f>'Bioenergetics (2)'!BB75</f>
        <v>0</v>
      </c>
      <c r="AI73" s="500">
        <f>'Bioenergetics (2)'!BC75</f>
        <v>0</v>
      </c>
      <c r="AJ73" s="500">
        <f>'Bioenergetics (2)'!BD75</f>
        <v>0</v>
      </c>
      <c r="AK73" s="500">
        <f>'Bioenergetics (2)'!BE75</f>
        <v>0</v>
      </c>
      <c r="AL73" s="500">
        <f>'Bioenergetics (2)'!BF75</f>
        <v>0</v>
      </c>
      <c r="AM73" s="500">
        <f>'Bioenergetics (2)'!BG75</f>
        <v>0</v>
      </c>
      <c r="AN73" s="500">
        <f>'Bioenergetics (2)'!BH75</f>
        <v>0</v>
      </c>
      <c r="AO73" s="500">
        <f>'Bioenergetics (2)'!BI75</f>
        <v>0</v>
      </c>
      <c r="AP73" s="500">
        <f>'Bioenergetics (2)'!BJ75</f>
        <v>0</v>
      </c>
      <c r="AQ73" s="500">
        <f>'Bioenergetics (2)'!BK75</f>
        <v>0</v>
      </c>
      <c r="AR73" s="500">
        <f>'Bioenergetics (2)'!BL75</f>
        <v>0</v>
      </c>
      <c r="AS73" s="500">
        <f>'Bioenergetics (2)'!BM75</f>
        <v>0</v>
      </c>
      <c r="AT73" s="500">
        <f>'Bioenergetics (2)'!BN75</f>
        <v>0</v>
      </c>
      <c r="AU73" s="500">
        <f>'Bioenergetics (2)'!BO75</f>
        <v>0</v>
      </c>
      <c r="AV73" s="500">
        <f>'Bioenergetics (2)'!BP75</f>
        <v>0</v>
      </c>
      <c r="AW73" s="500">
        <f>'Bioenergetics (2)'!BQ75</f>
        <v>0</v>
      </c>
      <c r="AX73" s="500">
        <f>'Bioenergetics (2)'!BR75</f>
        <v>0</v>
      </c>
      <c r="AY73" s="500">
        <f>'Bioenergetics (2)'!BS75</f>
        <v>0</v>
      </c>
      <c r="AZ73" s="500">
        <f>'Bioenergetics (2)'!BT75</f>
        <v>0</v>
      </c>
      <c r="BA73" s="500">
        <f>'Bioenergetics (2)'!BU75</f>
        <v>0</v>
      </c>
      <c r="BB73" s="500">
        <f>'Bioenergetics (2)'!BV75</f>
        <v>0</v>
      </c>
      <c r="BC73" s="500">
        <f>'Bioenergetics (2)'!BW75</f>
        <v>0</v>
      </c>
      <c r="BD73" s="500">
        <f>'Bioenergetics (2)'!BX75</f>
        <v>0</v>
      </c>
      <c r="BE73" s="500">
        <f>'Bioenergetics (2)'!BY75</f>
        <v>0</v>
      </c>
      <c r="BF73" s="500">
        <f>'Bioenergetics (2)'!BZ75</f>
        <v>0</v>
      </c>
      <c r="BG73" s="500">
        <f>'Bioenergetics (2)'!CA75</f>
        <v>0</v>
      </c>
      <c r="BH73" s="500">
        <f>'Bioenergetics (2)'!CB75</f>
        <v>0</v>
      </c>
      <c r="BI73" s="500">
        <f>'Bioenergetics (2)'!CC75</f>
        <v>0</v>
      </c>
      <c r="BJ73" s="500">
        <f>'Bioenergetics (2)'!CD75</f>
        <v>0</v>
      </c>
      <c r="BK73" s="500">
        <f>'Bioenergetics (2)'!CE75</f>
        <v>0</v>
      </c>
      <c r="BL73" s="500">
        <f>'Bioenergetics (2)'!CF75</f>
        <v>0</v>
      </c>
      <c r="BM73" s="500">
        <f>'Bioenergetics (2)'!CG75</f>
        <v>0</v>
      </c>
      <c r="BN73" s="500">
        <f>'Bioenergetics (2)'!CH75</f>
        <v>0</v>
      </c>
      <c r="BO73" s="500">
        <f>'Bioenergetics (2)'!CI75</f>
        <v>0</v>
      </c>
      <c r="BP73" s="500">
        <f>'Bioenergetics (2)'!CJ75</f>
        <v>0</v>
      </c>
      <c r="BQ73" s="500">
        <f>'Bioenergetics (2)'!CK75</f>
        <v>0</v>
      </c>
      <c r="BR73" s="500">
        <f>'Bioenergetics (2)'!CL75</f>
        <v>0</v>
      </c>
      <c r="BS73" s="500">
        <f>'Bioenergetics (2)'!CM75</f>
        <v>0</v>
      </c>
      <c r="BT73" s="500">
        <f>'Bioenergetics (2)'!CN75</f>
        <v>0</v>
      </c>
      <c r="BU73" s="500">
        <f>'Bioenergetics (2)'!CO75</f>
        <v>0</v>
      </c>
      <c r="BV73" s="500">
        <f>'Bioenergetics (2)'!CP75</f>
        <v>0</v>
      </c>
      <c r="BW73" s="500">
        <f>'Bioenergetics (2)'!CQ75</f>
        <v>0</v>
      </c>
      <c r="BX73" s="500">
        <f>'Bioenergetics (2)'!CR75</f>
        <v>0</v>
      </c>
      <c r="BY73" s="500">
        <f>'Bioenergetics (2)'!CS75</f>
        <v>0</v>
      </c>
      <c r="BZ73" s="500">
        <f>'Bioenergetics (2)'!CT75</f>
        <v>0</v>
      </c>
      <c r="CA73" s="500">
        <f>'Bioenergetics (2)'!CU75</f>
        <v>0</v>
      </c>
      <c r="CB73" s="500">
        <f>'Bioenergetics (2)'!CV75</f>
        <v>0</v>
      </c>
      <c r="CC73" s="500">
        <f>'Bioenergetics (2)'!CW75</f>
        <v>0</v>
      </c>
      <c r="CD73" s="500">
        <f>'Bioenergetics (2)'!CX75</f>
        <v>0</v>
      </c>
      <c r="CE73" s="500">
        <f>'Bioenergetics (2)'!CY75</f>
        <v>0</v>
      </c>
      <c r="CF73" s="500">
        <f>'Bioenergetics (2)'!CZ75</f>
        <v>0</v>
      </c>
      <c r="CG73" s="500">
        <f>'Bioenergetics (2)'!DA75</f>
        <v>0</v>
      </c>
      <c r="CH73" s="500">
        <f>'Bioenergetics (2)'!DB75</f>
        <v>0</v>
      </c>
      <c r="CI73" s="500">
        <f>'Bioenergetics (2)'!DC75</f>
        <v>0</v>
      </c>
      <c r="CJ73" s="500">
        <f>'Bioenergetics (2)'!DD75</f>
        <v>0</v>
      </c>
      <c r="CK73" s="500">
        <f>'Bioenergetics (2)'!DE75</f>
        <v>0</v>
      </c>
      <c r="CL73" s="500">
        <f>'Bioenergetics (2)'!DF75</f>
        <v>0</v>
      </c>
      <c r="CM73" s="500">
        <f>'Bioenergetics (2)'!DG75</f>
        <v>0</v>
      </c>
      <c r="CN73" s="500">
        <f>'Bioenergetics (2)'!DH75</f>
        <v>0</v>
      </c>
      <c r="CO73" s="500">
        <f>'Bioenergetics (2)'!DI75</f>
        <v>0</v>
      </c>
      <c r="CP73" s="500">
        <f>'Bioenergetics (2)'!DJ75</f>
        <v>0</v>
      </c>
      <c r="CQ73" s="500">
        <f>'Bioenergetics (2)'!DK75</f>
        <v>0</v>
      </c>
      <c r="CR73" s="500">
        <f>'Bioenergetics (2)'!DL75</f>
        <v>0</v>
      </c>
      <c r="CS73" s="500">
        <f>'Bioenergetics (2)'!DM75</f>
        <v>0</v>
      </c>
      <c r="CT73" s="500">
        <f>'Bioenergetics (2)'!DN75</f>
        <v>0</v>
      </c>
      <c r="CU73" s="500">
        <f>'Bioenergetics (2)'!DO75</f>
        <v>0</v>
      </c>
      <c r="CV73" s="500">
        <f>'Bioenergetics (2)'!DP75</f>
        <v>0</v>
      </c>
      <c r="CW73" s="500">
        <f>'Bioenergetics (2)'!DQ75</f>
        <v>0</v>
      </c>
      <c r="CX73" s="500">
        <f>'Bioenergetics (2)'!DR75</f>
        <v>0</v>
      </c>
      <c r="CY73" s="500">
        <f>'Bioenergetics (2)'!DS75</f>
        <v>0</v>
      </c>
      <c r="CZ73" s="500">
        <f>'Bioenergetics (2)'!DT75</f>
        <v>0</v>
      </c>
      <c r="DA73" s="500">
        <f>'Bioenergetics (2)'!DU75</f>
        <v>0</v>
      </c>
      <c r="DB73" s="500">
        <f>'Bioenergetics (2)'!DV75</f>
        <v>0</v>
      </c>
      <c r="DC73" s="500">
        <f>'Bioenergetics (2)'!DW75</f>
        <v>0</v>
      </c>
      <c r="DD73" s="500">
        <f>'Bioenergetics (2)'!DX75</f>
        <v>0</v>
      </c>
      <c r="DE73" s="500">
        <f>'Bioenergetics (2)'!DY75</f>
        <v>0</v>
      </c>
      <c r="DF73" s="500">
        <f>'Bioenergetics (2)'!DZ75</f>
        <v>0</v>
      </c>
      <c r="DG73" s="500">
        <f>'Bioenergetics (2)'!EA75</f>
        <v>0</v>
      </c>
      <c r="DH73" s="500">
        <f>'Bioenergetics (2)'!EB75</f>
        <v>0</v>
      </c>
      <c r="DI73" s="500">
        <f>'Bioenergetics (2)'!EC75</f>
        <v>0</v>
      </c>
      <c r="DJ73" s="500">
        <f>'Bioenergetics (2)'!ED75</f>
        <v>0</v>
      </c>
      <c r="DK73" s="500">
        <f>'Bioenergetics (2)'!EE75</f>
        <v>0</v>
      </c>
      <c r="DL73" s="500">
        <f>'Bioenergetics (2)'!EF75</f>
        <v>0</v>
      </c>
      <c r="DM73" s="500">
        <f>'Bioenergetics (2)'!EG75</f>
        <v>0</v>
      </c>
      <c r="DN73" s="500">
        <f>'Bioenergetics (2)'!EH75</f>
        <v>0</v>
      </c>
      <c r="DO73" s="500">
        <f>'Bioenergetics (2)'!EI75</f>
        <v>0</v>
      </c>
      <c r="DP73" s="500">
        <f>'Bioenergetics (2)'!EJ75</f>
        <v>0</v>
      </c>
      <c r="DQ73" s="500">
        <f>'Bioenergetics (2)'!EK75</f>
        <v>0</v>
      </c>
      <c r="DR73" s="500">
        <f>'Bioenergetics (2)'!EL75</f>
        <v>0</v>
      </c>
      <c r="DS73" s="500">
        <f>'Bioenergetics (2)'!EM75</f>
        <v>0</v>
      </c>
      <c r="DT73" s="500">
        <f>'Bioenergetics (2)'!EQ75</f>
        <v>0</v>
      </c>
      <c r="DU73" s="500">
        <f>'Bioenergetics (2)'!ER75</f>
        <v>0</v>
      </c>
      <c r="DV73" s="500">
        <f>'Bioenergetics (2)'!ES75</f>
        <v>0</v>
      </c>
      <c r="DW73" s="500">
        <f>'Bioenergetics (2)'!ET75</f>
        <v>0</v>
      </c>
      <c r="DX73" s="500">
        <f>'Bioenergetics (2)'!EU75</f>
        <v>0</v>
      </c>
      <c r="DY73" s="500">
        <f>'Bioenergetics (2)'!EV75</f>
        <v>0</v>
      </c>
      <c r="DZ73" s="500">
        <f>'Bioenergetics (2)'!EW75</f>
        <v>0</v>
      </c>
      <c r="EA73" s="500">
        <f>'Bioenergetics (2)'!EX75</f>
        <v>0</v>
      </c>
      <c r="EB73" s="500">
        <f>'Bioenergetics (2)'!EY75</f>
        <v>0</v>
      </c>
      <c r="EC73" s="500">
        <f>'Bioenergetics (2)'!EZ75</f>
        <v>0</v>
      </c>
      <c r="ED73" s="500">
        <f>'Bioenergetics (2)'!FA75</f>
        <v>0</v>
      </c>
      <c r="EE73" s="500">
        <f>'Bioenergetics (2)'!FB75</f>
        <v>0</v>
      </c>
      <c r="EF73" s="500">
        <f>'Bioenergetics (2)'!FC75</f>
        <v>0</v>
      </c>
      <c r="EG73" s="500">
        <f>'Bioenergetics (2)'!FD75</f>
        <v>0</v>
      </c>
      <c r="EH73" s="500">
        <f>'Bioenergetics (2)'!FE75</f>
        <v>0</v>
      </c>
      <c r="EI73" s="500">
        <f>'Bioenergetics (2)'!FF75</f>
        <v>0</v>
      </c>
      <c r="EJ73" s="500">
        <f>'Bioenergetics (2)'!FG75</f>
        <v>0</v>
      </c>
      <c r="EK73" s="500">
        <f>'Bioenergetics (2)'!FH75</f>
        <v>0</v>
      </c>
      <c r="EL73" s="500">
        <f>'Bioenergetics (2)'!FI75</f>
        <v>1</v>
      </c>
      <c r="EM73" s="500">
        <f>'Bioenergetics (2)'!FJ75</f>
        <v>0</v>
      </c>
      <c r="EN73" s="500">
        <f>'Bioenergetics (2)'!FK75</f>
        <v>0</v>
      </c>
      <c r="EO73" s="500">
        <f>'Bioenergetics (2)'!FL75</f>
        <v>0</v>
      </c>
      <c r="EP73" s="500">
        <f>'Bioenergetics (2)'!FM75</f>
        <v>0</v>
      </c>
      <c r="EQ73" s="500">
        <f>'Bioenergetics (2)'!FN75</f>
        <v>0</v>
      </c>
      <c r="ER73" s="500">
        <f>'Bioenergetics (2)'!FO75</f>
        <v>0</v>
      </c>
      <c r="ES73" s="500">
        <f>'Bioenergetics (2)'!FP75</f>
        <v>0</v>
      </c>
      <c r="ET73" s="500">
        <f>'Bioenergetics (2)'!FQ75</f>
        <v>0</v>
      </c>
      <c r="EU73" s="500">
        <f>'Bioenergetics (2)'!FR75</f>
        <v>0</v>
      </c>
      <c r="EV73" s="500">
        <f>'Bioenergetics (2)'!FS75</f>
        <v>0</v>
      </c>
      <c r="EW73" s="500">
        <f>'Bioenergetics (2)'!FT75</f>
        <v>0</v>
      </c>
      <c r="EX73" s="500">
        <f>'Bioenergetics (2)'!FU75</f>
        <v>0</v>
      </c>
      <c r="EY73" s="500">
        <f>'Bioenergetics (2)'!FV75</f>
        <v>0</v>
      </c>
      <c r="EZ73" s="500">
        <f>'Bioenergetics (2)'!FW75</f>
        <v>0</v>
      </c>
      <c r="FA73" s="500">
        <f>'Bioenergetics (2)'!FX75</f>
        <v>0</v>
      </c>
      <c r="FB73" s="500">
        <f>'Bioenergetics (2)'!FY75</f>
        <v>0</v>
      </c>
      <c r="FC73" s="500">
        <f>'Bioenergetics (2)'!FZ75</f>
        <v>0</v>
      </c>
      <c r="FD73" s="500">
        <f>'Bioenergetics (2)'!GA75</f>
        <v>0</v>
      </c>
      <c r="FE73" s="500">
        <f>'Bioenergetics (2)'!GB75</f>
        <v>0</v>
      </c>
      <c r="FF73" s="500">
        <f>'Bioenergetics (2)'!GC75</f>
        <v>0</v>
      </c>
    </row>
    <row r="74" spans="1:162" x14ac:dyDescent="0.35">
      <c r="A74" s="144" t="str">
        <f>'Bioenergetics (2)'!A76</f>
        <v>Ce_For</v>
      </c>
      <c r="B74" s="500">
        <f>'Bioenergetics (2)'!V76</f>
        <v>0</v>
      </c>
      <c r="C74" s="500">
        <f>'Bioenergetics (2)'!W76</f>
        <v>0</v>
      </c>
      <c r="D74" s="500">
        <f>'Bioenergetics (2)'!X76</f>
        <v>0</v>
      </c>
      <c r="E74" s="500">
        <f>'Bioenergetics (2)'!Y76</f>
        <v>0</v>
      </c>
      <c r="F74" s="500">
        <f>'Bioenergetics (2)'!Z76</f>
        <v>0</v>
      </c>
      <c r="G74" s="500">
        <f>'Bioenergetics (2)'!AA76</f>
        <v>0</v>
      </c>
      <c r="H74" s="500">
        <f>'Bioenergetics (2)'!AB76</f>
        <v>0</v>
      </c>
      <c r="I74" s="500">
        <f>'Bioenergetics (2)'!AC76</f>
        <v>0</v>
      </c>
      <c r="J74" s="500">
        <f>'Bioenergetics (2)'!AD76</f>
        <v>0</v>
      </c>
      <c r="K74" s="500">
        <f>'Bioenergetics (2)'!AE76</f>
        <v>0</v>
      </c>
      <c r="L74" s="500">
        <f>'Bioenergetics (2)'!AF76</f>
        <v>0</v>
      </c>
      <c r="M74" s="500">
        <f>'Bioenergetics (2)'!AG76</f>
        <v>0</v>
      </c>
      <c r="N74" s="500">
        <f>'Bioenergetics (2)'!AH76</f>
        <v>0</v>
      </c>
      <c r="O74" s="500">
        <f>'Bioenergetics (2)'!AI76</f>
        <v>0</v>
      </c>
      <c r="P74" s="500">
        <f>'Bioenergetics (2)'!AJ76</f>
        <v>0</v>
      </c>
      <c r="Q74" s="500">
        <f>'Bioenergetics (2)'!AK76</f>
        <v>0</v>
      </c>
      <c r="R74" s="500">
        <f>'Bioenergetics (2)'!AL76</f>
        <v>0</v>
      </c>
      <c r="S74" s="500">
        <f>'Bioenergetics (2)'!AM76</f>
        <v>0</v>
      </c>
      <c r="T74" s="500">
        <f>'Bioenergetics (2)'!AN76</f>
        <v>0</v>
      </c>
      <c r="U74" s="500">
        <f>'Bioenergetics (2)'!AO76</f>
        <v>0</v>
      </c>
      <c r="V74" s="500">
        <f>'Bioenergetics (2)'!AP76</f>
        <v>0</v>
      </c>
      <c r="W74" s="500">
        <f>'Bioenergetics (2)'!AQ76</f>
        <v>0</v>
      </c>
      <c r="X74" s="500">
        <f>'Bioenergetics (2)'!AR76</f>
        <v>0</v>
      </c>
      <c r="Y74" s="500">
        <f>'Bioenergetics (2)'!AS76</f>
        <v>0</v>
      </c>
      <c r="Z74" s="500">
        <f>'Bioenergetics (2)'!AT76</f>
        <v>0</v>
      </c>
      <c r="AA74" s="500">
        <f>'Bioenergetics (2)'!AU76</f>
        <v>0</v>
      </c>
      <c r="AB74" s="500">
        <f>'Bioenergetics (2)'!AV76</f>
        <v>0</v>
      </c>
      <c r="AC74" s="500">
        <f>'Bioenergetics (2)'!AW76</f>
        <v>0</v>
      </c>
      <c r="AD74" s="500">
        <f>'Bioenergetics (2)'!AX76</f>
        <v>0</v>
      </c>
      <c r="AE74" s="500">
        <f>'Bioenergetics (2)'!AY76</f>
        <v>0</v>
      </c>
      <c r="AF74" s="500">
        <f>'Bioenergetics (2)'!AZ76</f>
        <v>0</v>
      </c>
      <c r="AG74" s="500">
        <f>'Bioenergetics (2)'!BA76</f>
        <v>0</v>
      </c>
      <c r="AH74" s="500">
        <f>'Bioenergetics (2)'!BB76</f>
        <v>0</v>
      </c>
      <c r="AI74" s="500">
        <f>'Bioenergetics (2)'!BC76</f>
        <v>0</v>
      </c>
      <c r="AJ74" s="500">
        <f>'Bioenergetics (2)'!BD76</f>
        <v>0</v>
      </c>
      <c r="AK74" s="500">
        <f>'Bioenergetics (2)'!BE76</f>
        <v>0</v>
      </c>
      <c r="AL74" s="500">
        <f>'Bioenergetics (2)'!BF76</f>
        <v>0</v>
      </c>
      <c r="AM74" s="500">
        <f>'Bioenergetics (2)'!BG76</f>
        <v>0</v>
      </c>
      <c r="AN74" s="500">
        <f>'Bioenergetics (2)'!BH76</f>
        <v>0</v>
      </c>
      <c r="AO74" s="500">
        <f>'Bioenergetics (2)'!BI76</f>
        <v>0</v>
      </c>
      <c r="AP74" s="500">
        <f>'Bioenergetics (2)'!BJ76</f>
        <v>0</v>
      </c>
      <c r="AQ74" s="500">
        <f>'Bioenergetics (2)'!BK76</f>
        <v>0</v>
      </c>
      <c r="AR74" s="500">
        <f>'Bioenergetics (2)'!BL76</f>
        <v>0</v>
      </c>
      <c r="AS74" s="500">
        <f>'Bioenergetics (2)'!BM76</f>
        <v>0</v>
      </c>
      <c r="AT74" s="500">
        <f>'Bioenergetics (2)'!BN76</f>
        <v>0</v>
      </c>
      <c r="AU74" s="500">
        <f>'Bioenergetics (2)'!BO76</f>
        <v>0</v>
      </c>
      <c r="AV74" s="500">
        <f>'Bioenergetics (2)'!BP76</f>
        <v>0</v>
      </c>
      <c r="AW74" s="500">
        <f>'Bioenergetics (2)'!BQ76</f>
        <v>0</v>
      </c>
      <c r="AX74" s="500">
        <f>'Bioenergetics (2)'!BR76</f>
        <v>0</v>
      </c>
      <c r="AY74" s="500">
        <f>'Bioenergetics (2)'!BS76</f>
        <v>0</v>
      </c>
      <c r="AZ74" s="500">
        <f>'Bioenergetics (2)'!BT76</f>
        <v>0</v>
      </c>
      <c r="BA74" s="500">
        <f>'Bioenergetics (2)'!BU76</f>
        <v>0</v>
      </c>
      <c r="BB74" s="500">
        <f>'Bioenergetics (2)'!BV76</f>
        <v>0</v>
      </c>
      <c r="BC74" s="500">
        <f>'Bioenergetics (2)'!BW76</f>
        <v>0</v>
      </c>
      <c r="BD74" s="500">
        <f>'Bioenergetics (2)'!BX76</f>
        <v>0</v>
      </c>
      <c r="BE74" s="500">
        <f>'Bioenergetics (2)'!BY76</f>
        <v>0</v>
      </c>
      <c r="BF74" s="500">
        <f>'Bioenergetics (2)'!BZ76</f>
        <v>0</v>
      </c>
      <c r="BG74" s="500">
        <f>'Bioenergetics (2)'!CA76</f>
        <v>0</v>
      </c>
      <c r="BH74" s="500">
        <f>'Bioenergetics (2)'!CB76</f>
        <v>0</v>
      </c>
      <c r="BI74" s="500">
        <f>'Bioenergetics (2)'!CC76</f>
        <v>0</v>
      </c>
      <c r="BJ74" s="500">
        <f>'Bioenergetics (2)'!CD76</f>
        <v>0</v>
      </c>
      <c r="BK74" s="500">
        <f>'Bioenergetics (2)'!CE76</f>
        <v>0</v>
      </c>
      <c r="BL74" s="500">
        <f>'Bioenergetics (2)'!CF76</f>
        <v>0</v>
      </c>
      <c r="BM74" s="500">
        <f>'Bioenergetics (2)'!CG76</f>
        <v>0</v>
      </c>
      <c r="BN74" s="500">
        <f>'Bioenergetics (2)'!CH76</f>
        <v>0</v>
      </c>
      <c r="BO74" s="500">
        <f>'Bioenergetics (2)'!CI76</f>
        <v>0</v>
      </c>
      <c r="BP74" s="500">
        <f>'Bioenergetics (2)'!CJ76</f>
        <v>0</v>
      </c>
      <c r="BQ74" s="500">
        <f>'Bioenergetics (2)'!CK76</f>
        <v>0</v>
      </c>
      <c r="BR74" s="500">
        <f>'Bioenergetics (2)'!CL76</f>
        <v>0</v>
      </c>
      <c r="BS74" s="500">
        <f>'Bioenergetics (2)'!CM76</f>
        <v>0</v>
      </c>
      <c r="BT74" s="500">
        <f>'Bioenergetics (2)'!CN76</f>
        <v>0</v>
      </c>
      <c r="BU74" s="500">
        <f>'Bioenergetics (2)'!CO76</f>
        <v>0</v>
      </c>
      <c r="BV74" s="500">
        <f>'Bioenergetics (2)'!CP76</f>
        <v>0</v>
      </c>
      <c r="BW74" s="500">
        <f>'Bioenergetics (2)'!CQ76</f>
        <v>0</v>
      </c>
      <c r="BX74" s="500">
        <f>'Bioenergetics (2)'!CR76</f>
        <v>0</v>
      </c>
      <c r="BY74" s="500">
        <f>'Bioenergetics (2)'!CS76</f>
        <v>0</v>
      </c>
      <c r="BZ74" s="500">
        <f>'Bioenergetics (2)'!CT76</f>
        <v>0</v>
      </c>
      <c r="CA74" s="500">
        <f>'Bioenergetics (2)'!CU76</f>
        <v>0</v>
      </c>
      <c r="CB74" s="500">
        <f>'Bioenergetics (2)'!CV76</f>
        <v>0</v>
      </c>
      <c r="CC74" s="500">
        <f>'Bioenergetics (2)'!CW76</f>
        <v>0</v>
      </c>
      <c r="CD74" s="500">
        <f>'Bioenergetics (2)'!CX76</f>
        <v>0</v>
      </c>
      <c r="CE74" s="500">
        <f>'Bioenergetics (2)'!CY76</f>
        <v>0</v>
      </c>
      <c r="CF74" s="500">
        <f>'Bioenergetics (2)'!CZ76</f>
        <v>0</v>
      </c>
      <c r="CG74" s="500">
        <f>'Bioenergetics (2)'!DA76</f>
        <v>0</v>
      </c>
      <c r="CH74" s="500">
        <f>'Bioenergetics (2)'!DB76</f>
        <v>0</v>
      </c>
      <c r="CI74" s="500">
        <f>'Bioenergetics (2)'!DC76</f>
        <v>0</v>
      </c>
      <c r="CJ74" s="500">
        <f>'Bioenergetics (2)'!DD76</f>
        <v>0</v>
      </c>
      <c r="CK74" s="500">
        <f>'Bioenergetics (2)'!DE76</f>
        <v>0</v>
      </c>
      <c r="CL74" s="500">
        <f>'Bioenergetics (2)'!DF76</f>
        <v>0</v>
      </c>
      <c r="CM74" s="500">
        <f>'Bioenergetics (2)'!DG76</f>
        <v>0</v>
      </c>
      <c r="CN74" s="500">
        <f>'Bioenergetics (2)'!DH76</f>
        <v>0</v>
      </c>
      <c r="CO74" s="500">
        <f>'Bioenergetics (2)'!DI76</f>
        <v>0</v>
      </c>
      <c r="CP74" s="500">
        <f>'Bioenergetics (2)'!DJ76</f>
        <v>0</v>
      </c>
      <c r="CQ74" s="500">
        <f>'Bioenergetics (2)'!DK76</f>
        <v>0</v>
      </c>
      <c r="CR74" s="500">
        <f>'Bioenergetics (2)'!DL76</f>
        <v>0</v>
      </c>
      <c r="CS74" s="500">
        <f>'Bioenergetics (2)'!DM76</f>
        <v>0</v>
      </c>
      <c r="CT74" s="500">
        <f>'Bioenergetics (2)'!DN76</f>
        <v>0</v>
      </c>
      <c r="CU74" s="500">
        <f>'Bioenergetics (2)'!DO76</f>
        <v>0</v>
      </c>
      <c r="CV74" s="500">
        <f>'Bioenergetics (2)'!DP76</f>
        <v>0</v>
      </c>
      <c r="CW74" s="500">
        <f>'Bioenergetics (2)'!DQ76</f>
        <v>0</v>
      </c>
      <c r="CX74" s="500">
        <f>'Bioenergetics (2)'!DR76</f>
        <v>0</v>
      </c>
      <c r="CY74" s="500">
        <f>'Bioenergetics (2)'!DS76</f>
        <v>0</v>
      </c>
      <c r="CZ74" s="500">
        <f>'Bioenergetics (2)'!DT76</f>
        <v>0</v>
      </c>
      <c r="DA74" s="500">
        <f>'Bioenergetics (2)'!DU76</f>
        <v>0</v>
      </c>
      <c r="DB74" s="500">
        <f>'Bioenergetics (2)'!DV76</f>
        <v>0</v>
      </c>
      <c r="DC74" s="500">
        <f>'Bioenergetics (2)'!DW76</f>
        <v>0</v>
      </c>
      <c r="DD74" s="500">
        <f>'Bioenergetics (2)'!DX76</f>
        <v>0</v>
      </c>
      <c r="DE74" s="500">
        <f>'Bioenergetics (2)'!DY76</f>
        <v>0</v>
      </c>
      <c r="DF74" s="500">
        <f>'Bioenergetics (2)'!DZ76</f>
        <v>0</v>
      </c>
      <c r="DG74" s="500">
        <f>'Bioenergetics (2)'!EA76</f>
        <v>0</v>
      </c>
      <c r="DH74" s="500">
        <f>'Bioenergetics (2)'!EB76</f>
        <v>0</v>
      </c>
      <c r="DI74" s="500">
        <f>'Bioenergetics (2)'!EC76</f>
        <v>0</v>
      </c>
      <c r="DJ74" s="500">
        <f>'Bioenergetics (2)'!ED76</f>
        <v>0</v>
      </c>
      <c r="DK74" s="500">
        <f>'Bioenergetics (2)'!EE76</f>
        <v>0</v>
      </c>
      <c r="DL74" s="500">
        <f>'Bioenergetics (2)'!EF76</f>
        <v>0</v>
      </c>
      <c r="DM74" s="500">
        <f>'Bioenergetics (2)'!EG76</f>
        <v>0</v>
      </c>
      <c r="DN74" s="500">
        <f>'Bioenergetics (2)'!EH76</f>
        <v>0</v>
      </c>
      <c r="DO74" s="500">
        <f>'Bioenergetics (2)'!EI76</f>
        <v>0</v>
      </c>
      <c r="DP74" s="500">
        <f>'Bioenergetics (2)'!EJ76</f>
        <v>0</v>
      </c>
      <c r="DQ74" s="500">
        <f>'Bioenergetics (2)'!EK76</f>
        <v>0</v>
      </c>
      <c r="DR74" s="500">
        <f>'Bioenergetics (2)'!EL76</f>
        <v>0</v>
      </c>
      <c r="DS74" s="500">
        <f>'Bioenergetics (2)'!EM76</f>
        <v>0</v>
      </c>
      <c r="DT74" s="500">
        <f>'Bioenergetics (2)'!EQ76</f>
        <v>0</v>
      </c>
      <c r="DU74" s="500">
        <f>'Bioenergetics (2)'!ER76</f>
        <v>0</v>
      </c>
      <c r="DV74" s="500">
        <f>'Bioenergetics (2)'!ES76</f>
        <v>0</v>
      </c>
      <c r="DW74" s="500">
        <f>'Bioenergetics (2)'!ET76</f>
        <v>0</v>
      </c>
      <c r="DX74" s="500">
        <f>'Bioenergetics (2)'!EU76</f>
        <v>0</v>
      </c>
      <c r="DY74" s="500">
        <f>'Bioenergetics (2)'!EV76</f>
        <v>0</v>
      </c>
      <c r="DZ74" s="500">
        <f>'Bioenergetics (2)'!EW76</f>
        <v>0</v>
      </c>
      <c r="EA74" s="500">
        <f>'Bioenergetics (2)'!EX76</f>
        <v>0</v>
      </c>
      <c r="EB74" s="500">
        <f>'Bioenergetics (2)'!EY76</f>
        <v>0</v>
      </c>
      <c r="EC74" s="500">
        <f>'Bioenergetics (2)'!EZ76</f>
        <v>0</v>
      </c>
      <c r="ED74" s="500">
        <f>'Bioenergetics (2)'!FA76</f>
        <v>0</v>
      </c>
      <c r="EE74" s="500">
        <f>'Bioenergetics (2)'!FB76</f>
        <v>0</v>
      </c>
      <c r="EF74" s="500">
        <f>'Bioenergetics (2)'!FC76</f>
        <v>0</v>
      </c>
      <c r="EG74" s="500">
        <f>'Bioenergetics (2)'!FD76</f>
        <v>0</v>
      </c>
      <c r="EH74" s="500">
        <f>'Bioenergetics (2)'!FE76</f>
        <v>0</v>
      </c>
      <c r="EI74" s="500">
        <f>'Bioenergetics (2)'!FF76</f>
        <v>0</v>
      </c>
      <c r="EJ74" s="500">
        <f>'Bioenergetics (2)'!FG76</f>
        <v>0</v>
      </c>
      <c r="EK74" s="500">
        <f>'Bioenergetics (2)'!FH76</f>
        <v>0</v>
      </c>
      <c r="EL74" s="500">
        <f>'Bioenergetics (2)'!FI76</f>
        <v>0</v>
      </c>
      <c r="EM74" s="500">
        <f>'Bioenergetics (2)'!FJ76</f>
        <v>1</v>
      </c>
      <c r="EN74" s="500">
        <f>'Bioenergetics (2)'!FK76</f>
        <v>0</v>
      </c>
      <c r="EO74" s="500">
        <f>'Bioenergetics (2)'!FL76</f>
        <v>0</v>
      </c>
      <c r="EP74" s="500">
        <f>'Bioenergetics (2)'!FM76</f>
        <v>0</v>
      </c>
      <c r="EQ74" s="500">
        <f>'Bioenergetics (2)'!FN76</f>
        <v>0</v>
      </c>
      <c r="ER74" s="500">
        <f>'Bioenergetics (2)'!FO76</f>
        <v>0</v>
      </c>
      <c r="ES74" s="500">
        <f>'Bioenergetics (2)'!FP76</f>
        <v>0</v>
      </c>
      <c r="ET74" s="500">
        <f>'Bioenergetics (2)'!FQ76</f>
        <v>0</v>
      </c>
      <c r="EU74" s="500">
        <f>'Bioenergetics (2)'!FR76</f>
        <v>0</v>
      </c>
      <c r="EV74" s="500">
        <f>'Bioenergetics (2)'!FS76</f>
        <v>0</v>
      </c>
      <c r="EW74" s="500">
        <f>'Bioenergetics (2)'!FT76</f>
        <v>0</v>
      </c>
      <c r="EX74" s="500">
        <f>'Bioenergetics (2)'!FU76</f>
        <v>0</v>
      </c>
      <c r="EY74" s="500">
        <f>'Bioenergetics (2)'!FV76</f>
        <v>0</v>
      </c>
      <c r="EZ74" s="500">
        <f>'Bioenergetics (2)'!FW76</f>
        <v>0</v>
      </c>
      <c r="FA74" s="500">
        <f>'Bioenergetics (2)'!FX76</f>
        <v>0</v>
      </c>
      <c r="FB74" s="500">
        <f>'Bioenergetics (2)'!FY76</f>
        <v>0</v>
      </c>
      <c r="FC74" s="500">
        <f>'Bioenergetics (2)'!FZ76</f>
        <v>0</v>
      </c>
      <c r="FD74" s="500">
        <f>'Bioenergetics (2)'!GA76</f>
        <v>0</v>
      </c>
      <c r="FE74" s="500">
        <f>'Bioenergetics (2)'!GB76</f>
        <v>0</v>
      </c>
      <c r="FF74" s="500">
        <f>'Bioenergetics (2)'!GC76</f>
        <v>0</v>
      </c>
    </row>
    <row r="75" spans="1:162" x14ac:dyDescent="0.35">
      <c r="A75" s="144" t="str">
        <f>'Bioenergetics (2)'!A77</f>
        <v>Ce_Ac</v>
      </c>
      <c r="B75" s="500">
        <f>'Bioenergetics (2)'!V77</f>
        <v>0</v>
      </c>
      <c r="C75" s="500">
        <f>'Bioenergetics (2)'!W77</f>
        <v>0</v>
      </c>
      <c r="D75" s="500">
        <f>'Bioenergetics (2)'!X77</f>
        <v>0</v>
      </c>
      <c r="E75" s="500">
        <f>'Bioenergetics (2)'!Y77</f>
        <v>0</v>
      </c>
      <c r="F75" s="500">
        <f>'Bioenergetics (2)'!Z77</f>
        <v>0</v>
      </c>
      <c r="G75" s="500">
        <f>'Bioenergetics (2)'!AA77</f>
        <v>0</v>
      </c>
      <c r="H75" s="500">
        <f>'Bioenergetics (2)'!AB77</f>
        <v>0</v>
      </c>
      <c r="I75" s="500">
        <f>'Bioenergetics (2)'!AC77</f>
        <v>0</v>
      </c>
      <c r="J75" s="500">
        <f>'Bioenergetics (2)'!AD77</f>
        <v>0</v>
      </c>
      <c r="K75" s="500">
        <f>'Bioenergetics (2)'!AE77</f>
        <v>0</v>
      </c>
      <c r="L75" s="500">
        <f>'Bioenergetics (2)'!AF77</f>
        <v>0</v>
      </c>
      <c r="M75" s="500">
        <f>'Bioenergetics (2)'!AG77</f>
        <v>0</v>
      </c>
      <c r="N75" s="500">
        <f>'Bioenergetics (2)'!AH77</f>
        <v>0</v>
      </c>
      <c r="O75" s="500">
        <f>'Bioenergetics (2)'!AI77</f>
        <v>0</v>
      </c>
      <c r="P75" s="500">
        <f>'Bioenergetics (2)'!AJ77</f>
        <v>0</v>
      </c>
      <c r="Q75" s="500">
        <f>'Bioenergetics (2)'!AK77</f>
        <v>0</v>
      </c>
      <c r="R75" s="500">
        <f>'Bioenergetics (2)'!AL77</f>
        <v>0</v>
      </c>
      <c r="S75" s="500">
        <f>'Bioenergetics (2)'!AM77</f>
        <v>0</v>
      </c>
      <c r="T75" s="500">
        <f>'Bioenergetics (2)'!AN77</f>
        <v>0</v>
      </c>
      <c r="U75" s="500">
        <f>'Bioenergetics (2)'!AO77</f>
        <v>0</v>
      </c>
      <c r="V75" s="500">
        <f>'Bioenergetics (2)'!AP77</f>
        <v>0</v>
      </c>
      <c r="W75" s="500">
        <f>'Bioenergetics (2)'!AQ77</f>
        <v>0</v>
      </c>
      <c r="X75" s="500">
        <f>'Bioenergetics (2)'!AR77</f>
        <v>0</v>
      </c>
      <c r="Y75" s="500">
        <f>'Bioenergetics (2)'!AS77</f>
        <v>0</v>
      </c>
      <c r="Z75" s="500">
        <f>'Bioenergetics (2)'!AT77</f>
        <v>0</v>
      </c>
      <c r="AA75" s="500">
        <f>'Bioenergetics (2)'!AU77</f>
        <v>0</v>
      </c>
      <c r="AB75" s="500">
        <f>'Bioenergetics (2)'!AV77</f>
        <v>0</v>
      </c>
      <c r="AC75" s="500">
        <f>'Bioenergetics (2)'!AW77</f>
        <v>0</v>
      </c>
      <c r="AD75" s="500">
        <f>'Bioenergetics (2)'!AX77</f>
        <v>0</v>
      </c>
      <c r="AE75" s="500">
        <f>'Bioenergetics (2)'!AY77</f>
        <v>0</v>
      </c>
      <c r="AF75" s="500">
        <f>'Bioenergetics (2)'!AZ77</f>
        <v>0</v>
      </c>
      <c r="AG75" s="500">
        <f>'Bioenergetics (2)'!BA77</f>
        <v>0</v>
      </c>
      <c r="AH75" s="500">
        <f>'Bioenergetics (2)'!BB77</f>
        <v>0</v>
      </c>
      <c r="AI75" s="500">
        <f>'Bioenergetics (2)'!BC77</f>
        <v>0</v>
      </c>
      <c r="AJ75" s="500">
        <f>'Bioenergetics (2)'!BD77</f>
        <v>0</v>
      </c>
      <c r="AK75" s="500">
        <f>'Bioenergetics (2)'!BE77</f>
        <v>0</v>
      </c>
      <c r="AL75" s="500">
        <f>'Bioenergetics (2)'!BF77</f>
        <v>0</v>
      </c>
      <c r="AM75" s="500">
        <f>'Bioenergetics (2)'!BG77</f>
        <v>0</v>
      </c>
      <c r="AN75" s="500">
        <f>'Bioenergetics (2)'!BH77</f>
        <v>0</v>
      </c>
      <c r="AO75" s="500">
        <f>'Bioenergetics (2)'!BI77</f>
        <v>0</v>
      </c>
      <c r="AP75" s="500">
        <f>'Bioenergetics (2)'!BJ77</f>
        <v>0</v>
      </c>
      <c r="AQ75" s="500">
        <f>'Bioenergetics (2)'!BK77</f>
        <v>0</v>
      </c>
      <c r="AR75" s="500">
        <f>'Bioenergetics (2)'!BL77</f>
        <v>0</v>
      </c>
      <c r="AS75" s="500">
        <f>'Bioenergetics (2)'!BM77</f>
        <v>0</v>
      </c>
      <c r="AT75" s="500">
        <f>'Bioenergetics (2)'!BN77</f>
        <v>0</v>
      </c>
      <c r="AU75" s="500">
        <f>'Bioenergetics (2)'!BO77</f>
        <v>0</v>
      </c>
      <c r="AV75" s="500">
        <f>'Bioenergetics (2)'!BP77</f>
        <v>0</v>
      </c>
      <c r="AW75" s="500">
        <f>'Bioenergetics (2)'!BQ77</f>
        <v>0</v>
      </c>
      <c r="AX75" s="500">
        <f>'Bioenergetics (2)'!BR77</f>
        <v>0</v>
      </c>
      <c r="AY75" s="500">
        <f>'Bioenergetics (2)'!BS77</f>
        <v>0</v>
      </c>
      <c r="AZ75" s="500">
        <f>'Bioenergetics (2)'!BT77</f>
        <v>0</v>
      </c>
      <c r="BA75" s="500">
        <f>'Bioenergetics (2)'!BU77</f>
        <v>0</v>
      </c>
      <c r="BB75" s="500">
        <f>'Bioenergetics (2)'!BV77</f>
        <v>0</v>
      </c>
      <c r="BC75" s="500">
        <f>'Bioenergetics (2)'!BW77</f>
        <v>0</v>
      </c>
      <c r="BD75" s="500">
        <f>'Bioenergetics (2)'!BX77</f>
        <v>0</v>
      </c>
      <c r="BE75" s="500">
        <f>'Bioenergetics (2)'!BY77</f>
        <v>0</v>
      </c>
      <c r="BF75" s="500">
        <f>'Bioenergetics (2)'!BZ77</f>
        <v>0</v>
      </c>
      <c r="BG75" s="500">
        <f>'Bioenergetics (2)'!CA77</f>
        <v>0</v>
      </c>
      <c r="BH75" s="500">
        <f>'Bioenergetics (2)'!CB77</f>
        <v>0</v>
      </c>
      <c r="BI75" s="500">
        <f>'Bioenergetics (2)'!CC77</f>
        <v>0</v>
      </c>
      <c r="BJ75" s="500">
        <f>'Bioenergetics (2)'!CD77</f>
        <v>0</v>
      </c>
      <c r="BK75" s="500">
        <f>'Bioenergetics (2)'!CE77</f>
        <v>0</v>
      </c>
      <c r="BL75" s="500">
        <f>'Bioenergetics (2)'!CF77</f>
        <v>0</v>
      </c>
      <c r="BM75" s="500">
        <f>'Bioenergetics (2)'!CG77</f>
        <v>0</v>
      </c>
      <c r="BN75" s="500">
        <f>'Bioenergetics (2)'!CH77</f>
        <v>0</v>
      </c>
      <c r="BO75" s="500">
        <f>'Bioenergetics (2)'!CI77</f>
        <v>0</v>
      </c>
      <c r="BP75" s="500">
        <f>'Bioenergetics (2)'!CJ77</f>
        <v>0</v>
      </c>
      <c r="BQ75" s="500">
        <f>'Bioenergetics (2)'!CK77</f>
        <v>0</v>
      </c>
      <c r="BR75" s="500">
        <f>'Bioenergetics (2)'!CL77</f>
        <v>0</v>
      </c>
      <c r="BS75" s="500">
        <f>'Bioenergetics (2)'!CM77</f>
        <v>0</v>
      </c>
      <c r="BT75" s="500">
        <f>'Bioenergetics (2)'!CN77</f>
        <v>0</v>
      </c>
      <c r="BU75" s="500">
        <f>'Bioenergetics (2)'!CO77</f>
        <v>0</v>
      </c>
      <c r="BV75" s="500">
        <f>'Bioenergetics (2)'!CP77</f>
        <v>0</v>
      </c>
      <c r="BW75" s="500">
        <f>'Bioenergetics (2)'!CQ77</f>
        <v>0</v>
      </c>
      <c r="BX75" s="500">
        <f>'Bioenergetics (2)'!CR77</f>
        <v>0</v>
      </c>
      <c r="BY75" s="500">
        <f>'Bioenergetics (2)'!CS77</f>
        <v>0</v>
      </c>
      <c r="BZ75" s="500">
        <f>'Bioenergetics (2)'!CT77</f>
        <v>0</v>
      </c>
      <c r="CA75" s="500">
        <f>'Bioenergetics (2)'!CU77</f>
        <v>0</v>
      </c>
      <c r="CB75" s="500">
        <f>'Bioenergetics (2)'!CV77</f>
        <v>0</v>
      </c>
      <c r="CC75" s="500">
        <f>'Bioenergetics (2)'!CW77</f>
        <v>0</v>
      </c>
      <c r="CD75" s="500">
        <f>'Bioenergetics (2)'!CX77</f>
        <v>0</v>
      </c>
      <c r="CE75" s="500">
        <f>'Bioenergetics (2)'!CY77</f>
        <v>0</v>
      </c>
      <c r="CF75" s="500">
        <f>'Bioenergetics (2)'!CZ77</f>
        <v>0</v>
      </c>
      <c r="CG75" s="500">
        <f>'Bioenergetics (2)'!DA77</f>
        <v>0</v>
      </c>
      <c r="CH75" s="500">
        <f>'Bioenergetics (2)'!DB77</f>
        <v>0</v>
      </c>
      <c r="CI75" s="500">
        <f>'Bioenergetics (2)'!DC77</f>
        <v>0</v>
      </c>
      <c r="CJ75" s="500">
        <f>'Bioenergetics (2)'!DD77</f>
        <v>0</v>
      </c>
      <c r="CK75" s="500">
        <f>'Bioenergetics (2)'!DE77</f>
        <v>0</v>
      </c>
      <c r="CL75" s="500">
        <f>'Bioenergetics (2)'!DF77</f>
        <v>0</v>
      </c>
      <c r="CM75" s="500">
        <f>'Bioenergetics (2)'!DG77</f>
        <v>0</v>
      </c>
      <c r="CN75" s="500">
        <f>'Bioenergetics (2)'!DH77</f>
        <v>0</v>
      </c>
      <c r="CO75" s="500">
        <f>'Bioenergetics (2)'!DI77</f>
        <v>0</v>
      </c>
      <c r="CP75" s="500">
        <f>'Bioenergetics (2)'!DJ77</f>
        <v>0</v>
      </c>
      <c r="CQ75" s="500">
        <f>'Bioenergetics (2)'!DK77</f>
        <v>0</v>
      </c>
      <c r="CR75" s="500">
        <f>'Bioenergetics (2)'!DL77</f>
        <v>0</v>
      </c>
      <c r="CS75" s="500">
        <f>'Bioenergetics (2)'!DM77</f>
        <v>0</v>
      </c>
      <c r="CT75" s="500">
        <f>'Bioenergetics (2)'!DN77</f>
        <v>0</v>
      </c>
      <c r="CU75" s="500">
        <f>'Bioenergetics (2)'!DO77</f>
        <v>0</v>
      </c>
      <c r="CV75" s="500">
        <f>'Bioenergetics (2)'!DP77</f>
        <v>0</v>
      </c>
      <c r="CW75" s="500">
        <f>'Bioenergetics (2)'!DQ77</f>
        <v>0</v>
      </c>
      <c r="CX75" s="500">
        <f>'Bioenergetics (2)'!DR77</f>
        <v>0</v>
      </c>
      <c r="CY75" s="500">
        <f>'Bioenergetics (2)'!DS77</f>
        <v>0</v>
      </c>
      <c r="CZ75" s="500">
        <f>'Bioenergetics (2)'!DT77</f>
        <v>0</v>
      </c>
      <c r="DA75" s="500">
        <f>'Bioenergetics (2)'!DU77</f>
        <v>0</v>
      </c>
      <c r="DB75" s="500">
        <f>'Bioenergetics (2)'!DV77</f>
        <v>0</v>
      </c>
      <c r="DC75" s="500">
        <f>'Bioenergetics (2)'!DW77</f>
        <v>0</v>
      </c>
      <c r="DD75" s="500">
        <f>'Bioenergetics (2)'!DX77</f>
        <v>0</v>
      </c>
      <c r="DE75" s="500">
        <f>'Bioenergetics (2)'!DY77</f>
        <v>0</v>
      </c>
      <c r="DF75" s="500">
        <f>'Bioenergetics (2)'!DZ77</f>
        <v>0</v>
      </c>
      <c r="DG75" s="500">
        <f>'Bioenergetics (2)'!EA77</f>
        <v>0</v>
      </c>
      <c r="DH75" s="500">
        <f>'Bioenergetics (2)'!EB77</f>
        <v>0</v>
      </c>
      <c r="DI75" s="500">
        <f>'Bioenergetics (2)'!EC77</f>
        <v>0</v>
      </c>
      <c r="DJ75" s="500">
        <f>'Bioenergetics (2)'!ED77</f>
        <v>0</v>
      </c>
      <c r="DK75" s="500">
        <f>'Bioenergetics (2)'!EE77</f>
        <v>0</v>
      </c>
      <c r="DL75" s="500">
        <f>'Bioenergetics (2)'!EF77</f>
        <v>0</v>
      </c>
      <c r="DM75" s="500">
        <f>'Bioenergetics (2)'!EG77</f>
        <v>0</v>
      </c>
      <c r="DN75" s="500">
        <f>'Bioenergetics (2)'!EH77</f>
        <v>0</v>
      </c>
      <c r="DO75" s="500">
        <f>'Bioenergetics (2)'!EI77</f>
        <v>0</v>
      </c>
      <c r="DP75" s="500">
        <f>'Bioenergetics (2)'!EJ77</f>
        <v>0</v>
      </c>
      <c r="DQ75" s="500">
        <f>'Bioenergetics (2)'!EK77</f>
        <v>0</v>
      </c>
      <c r="DR75" s="500">
        <f>'Bioenergetics (2)'!EL77</f>
        <v>0</v>
      </c>
      <c r="DS75" s="500">
        <f>'Bioenergetics (2)'!EM77</f>
        <v>0</v>
      </c>
      <c r="DT75" s="500">
        <f>'Bioenergetics (2)'!EQ77</f>
        <v>0</v>
      </c>
      <c r="DU75" s="500">
        <f>'Bioenergetics (2)'!ER77</f>
        <v>0</v>
      </c>
      <c r="DV75" s="500">
        <f>'Bioenergetics (2)'!ES77</f>
        <v>0</v>
      </c>
      <c r="DW75" s="500">
        <f>'Bioenergetics (2)'!ET77</f>
        <v>0</v>
      </c>
      <c r="DX75" s="500">
        <f>'Bioenergetics (2)'!EU77</f>
        <v>0</v>
      </c>
      <c r="DY75" s="500">
        <f>'Bioenergetics (2)'!EV77</f>
        <v>0</v>
      </c>
      <c r="DZ75" s="500">
        <f>'Bioenergetics (2)'!EW77</f>
        <v>0</v>
      </c>
      <c r="EA75" s="500">
        <f>'Bioenergetics (2)'!EX77</f>
        <v>0</v>
      </c>
      <c r="EB75" s="500">
        <f>'Bioenergetics (2)'!EY77</f>
        <v>0</v>
      </c>
      <c r="EC75" s="500">
        <f>'Bioenergetics (2)'!EZ77</f>
        <v>0</v>
      </c>
      <c r="ED75" s="500">
        <f>'Bioenergetics (2)'!FA77</f>
        <v>0</v>
      </c>
      <c r="EE75" s="500">
        <f>'Bioenergetics (2)'!FB77</f>
        <v>0</v>
      </c>
      <c r="EF75" s="500">
        <f>'Bioenergetics (2)'!FC77</f>
        <v>0</v>
      </c>
      <c r="EG75" s="500">
        <f>'Bioenergetics (2)'!FD77</f>
        <v>0</v>
      </c>
      <c r="EH75" s="500">
        <f>'Bioenergetics (2)'!FE77</f>
        <v>0</v>
      </c>
      <c r="EI75" s="500">
        <f>'Bioenergetics (2)'!FF77</f>
        <v>0</v>
      </c>
      <c r="EJ75" s="500">
        <f>'Bioenergetics (2)'!FG77</f>
        <v>0</v>
      </c>
      <c r="EK75" s="500">
        <f>'Bioenergetics (2)'!FH77</f>
        <v>0</v>
      </c>
      <c r="EL75" s="500">
        <f>'Bioenergetics (2)'!FI77</f>
        <v>0</v>
      </c>
      <c r="EM75" s="500">
        <f>'Bioenergetics (2)'!FJ77</f>
        <v>0</v>
      </c>
      <c r="EN75" s="500">
        <f>'Bioenergetics (2)'!FK77</f>
        <v>1</v>
      </c>
      <c r="EO75" s="500">
        <f>'Bioenergetics (2)'!FL77</f>
        <v>0</v>
      </c>
      <c r="EP75" s="500">
        <f>'Bioenergetics (2)'!FM77</f>
        <v>0</v>
      </c>
      <c r="EQ75" s="500">
        <f>'Bioenergetics (2)'!FN77</f>
        <v>0</v>
      </c>
      <c r="ER75" s="500">
        <f>'Bioenergetics (2)'!FO77</f>
        <v>0</v>
      </c>
      <c r="ES75" s="500">
        <f>'Bioenergetics (2)'!FP77</f>
        <v>0</v>
      </c>
      <c r="ET75" s="500">
        <f>'Bioenergetics (2)'!FQ77</f>
        <v>0</v>
      </c>
      <c r="EU75" s="500">
        <f>'Bioenergetics (2)'!FR77</f>
        <v>0</v>
      </c>
      <c r="EV75" s="500">
        <f>'Bioenergetics (2)'!FS77</f>
        <v>0</v>
      </c>
      <c r="EW75" s="500">
        <f>'Bioenergetics (2)'!FT77</f>
        <v>0</v>
      </c>
      <c r="EX75" s="500">
        <f>'Bioenergetics (2)'!FU77</f>
        <v>0</v>
      </c>
      <c r="EY75" s="500">
        <f>'Bioenergetics (2)'!FV77</f>
        <v>0</v>
      </c>
      <c r="EZ75" s="500">
        <f>'Bioenergetics (2)'!FW77</f>
        <v>0</v>
      </c>
      <c r="FA75" s="500">
        <f>'Bioenergetics (2)'!FX77</f>
        <v>0</v>
      </c>
      <c r="FB75" s="500">
        <f>'Bioenergetics (2)'!FY77</f>
        <v>0</v>
      </c>
      <c r="FC75" s="500">
        <f>'Bioenergetics (2)'!FZ77</f>
        <v>0</v>
      </c>
      <c r="FD75" s="500">
        <f>'Bioenergetics (2)'!GA77</f>
        <v>0</v>
      </c>
      <c r="FE75" s="500">
        <f>'Bioenergetics (2)'!GB77</f>
        <v>0</v>
      </c>
      <c r="FF75" s="500">
        <f>'Bioenergetics (2)'!GC77</f>
        <v>0</v>
      </c>
    </row>
    <row r="76" spans="1:162" x14ac:dyDescent="0.35">
      <c r="A76" s="144" t="str">
        <f>'Bioenergetics (2)'!A78</f>
        <v>Ce_Lac</v>
      </c>
      <c r="B76" s="500">
        <f>'Bioenergetics (2)'!V78</f>
        <v>0</v>
      </c>
      <c r="C76" s="500">
        <f>'Bioenergetics (2)'!W78</f>
        <v>0</v>
      </c>
      <c r="D76" s="500">
        <f>'Bioenergetics (2)'!X78</f>
        <v>0</v>
      </c>
      <c r="E76" s="500">
        <f>'Bioenergetics (2)'!Y78</f>
        <v>0</v>
      </c>
      <c r="F76" s="500">
        <f>'Bioenergetics (2)'!Z78</f>
        <v>0</v>
      </c>
      <c r="G76" s="500">
        <f>'Bioenergetics (2)'!AA78</f>
        <v>0</v>
      </c>
      <c r="H76" s="500">
        <f>'Bioenergetics (2)'!AB78</f>
        <v>0</v>
      </c>
      <c r="I76" s="500">
        <f>'Bioenergetics (2)'!AC78</f>
        <v>0</v>
      </c>
      <c r="J76" s="500">
        <f>'Bioenergetics (2)'!AD78</f>
        <v>0</v>
      </c>
      <c r="K76" s="500">
        <f>'Bioenergetics (2)'!AE78</f>
        <v>0</v>
      </c>
      <c r="L76" s="500">
        <f>'Bioenergetics (2)'!AF78</f>
        <v>0</v>
      </c>
      <c r="M76" s="500">
        <f>'Bioenergetics (2)'!AG78</f>
        <v>0</v>
      </c>
      <c r="N76" s="500">
        <f>'Bioenergetics (2)'!AH78</f>
        <v>0</v>
      </c>
      <c r="O76" s="500">
        <f>'Bioenergetics (2)'!AI78</f>
        <v>0</v>
      </c>
      <c r="P76" s="500">
        <f>'Bioenergetics (2)'!AJ78</f>
        <v>0</v>
      </c>
      <c r="Q76" s="500">
        <f>'Bioenergetics (2)'!AK78</f>
        <v>0</v>
      </c>
      <c r="R76" s="500">
        <f>'Bioenergetics (2)'!AL78</f>
        <v>0</v>
      </c>
      <c r="S76" s="500">
        <f>'Bioenergetics (2)'!AM78</f>
        <v>0</v>
      </c>
      <c r="T76" s="500">
        <f>'Bioenergetics (2)'!AN78</f>
        <v>0</v>
      </c>
      <c r="U76" s="500">
        <f>'Bioenergetics (2)'!AO78</f>
        <v>0</v>
      </c>
      <c r="V76" s="500">
        <f>'Bioenergetics (2)'!AP78</f>
        <v>0</v>
      </c>
      <c r="W76" s="500">
        <f>'Bioenergetics (2)'!AQ78</f>
        <v>0</v>
      </c>
      <c r="X76" s="500">
        <f>'Bioenergetics (2)'!AR78</f>
        <v>0</v>
      </c>
      <c r="Y76" s="500">
        <f>'Bioenergetics (2)'!AS78</f>
        <v>0</v>
      </c>
      <c r="Z76" s="500">
        <f>'Bioenergetics (2)'!AT78</f>
        <v>0</v>
      </c>
      <c r="AA76" s="500">
        <f>'Bioenergetics (2)'!AU78</f>
        <v>0</v>
      </c>
      <c r="AB76" s="500">
        <f>'Bioenergetics (2)'!AV78</f>
        <v>0</v>
      </c>
      <c r="AC76" s="500">
        <f>'Bioenergetics (2)'!AW78</f>
        <v>0</v>
      </c>
      <c r="AD76" s="500">
        <f>'Bioenergetics (2)'!AX78</f>
        <v>0</v>
      </c>
      <c r="AE76" s="500">
        <f>'Bioenergetics (2)'!AY78</f>
        <v>0</v>
      </c>
      <c r="AF76" s="500">
        <f>'Bioenergetics (2)'!AZ78</f>
        <v>0</v>
      </c>
      <c r="AG76" s="500">
        <f>'Bioenergetics (2)'!BA78</f>
        <v>0</v>
      </c>
      <c r="AH76" s="500">
        <f>'Bioenergetics (2)'!BB78</f>
        <v>0</v>
      </c>
      <c r="AI76" s="500">
        <f>'Bioenergetics (2)'!BC78</f>
        <v>0</v>
      </c>
      <c r="AJ76" s="500">
        <f>'Bioenergetics (2)'!BD78</f>
        <v>0</v>
      </c>
      <c r="AK76" s="500">
        <f>'Bioenergetics (2)'!BE78</f>
        <v>0</v>
      </c>
      <c r="AL76" s="500">
        <f>'Bioenergetics (2)'!BF78</f>
        <v>0</v>
      </c>
      <c r="AM76" s="500">
        <f>'Bioenergetics (2)'!BG78</f>
        <v>0</v>
      </c>
      <c r="AN76" s="500">
        <f>'Bioenergetics (2)'!BH78</f>
        <v>0</v>
      </c>
      <c r="AO76" s="500">
        <f>'Bioenergetics (2)'!BI78</f>
        <v>0</v>
      </c>
      <c r="AP76" s="500">
        <f>'Bioenergetics (2)'!BJ78</f>
        <v>0</v>
      </c>
      <c r="AQ76" s="500">
        <f>'Bioenergetics (2)'!BK78</f>
        <v>0</v>
      </c>
      <c r="AR76" s="500">
        <f>'Bioenergetics (2)'!BL78</f>
        <v>0</v>
      </c>
      <c r="AS76" s="500">
        <f>'Bioenergetics (2)'!BM78</f>
        <v>0</v>
      </c>
      <c r="AT76" s="500">
        <f>'Bioenergetics (2)'!BN78</f>
        <v>0</v>
      </c>
      <c r="AU76" s="500">
        <f>'Bioenergetics (2)'!BO78</f>
        <v>0</v>
      </c>
      <c r="AV76" s="500">
        <f>'Bioenergetics (2)'!BP78</f>
        <v>0</v>
      </c>
      <c r="AW76" s="500">
        <f>'Bioenergetics (2)'!BQ78</f>
        <v>0</v>
      </c>
      <c r="AX76" s="500">
        <f>'Bioenergetics (2)'!BR78</f>
        <v>0</v>
      </c>
      <c r="AY76" s="500">
        <f>'Bioenergetics (2)'!BS78</f>
        <v>0</v>
      </c>
      <c r="AZ76" s="500">
        <f>'Bioenergetics (2)'!BT78</f>
        <v>0</v>
      </c>
      <c r="BA76" s="500">
        <f>'Bioenergetics (2)'!BU78</f>
        <v>0</v>
      </c>
      <c r="BB76" s="500">
        <f>'Bioenergetics (2)'!BV78</f>
        <v>0</v>
      </c>
      <c r="BC76" s="500">
        <f>'Bioenergetics (2)'!BW78</f>
        <v>0</v>
      </c>
      <c r="BD76" s="500">
        <f>'Bioenergetics (2)'!BX78</f>
        <v>0</v>
      </c>
      <c r="BE76" s="500">
        <f>'Bioenergetics (2)'!BY78</f>
        <v>0</v>
      </c>
      <c r="BF76" s="500">
        <f>'Bioenergetics (2)'!BZ78</f>
        <v>0</v>
      </c>
      <c r="BG76" s="500">
        <f>'Bioenergetics (2)'!CA78</f>
        <v>0</v>
      </c>
      <c r="BH76" s="500">
        <f>'Bioenergetics (2)'!CB78</f>
        <v>0</v>
      </c>
      <c r="BI76" s="500">
        <f>'Bioenergetics (2)'!CC78</f>
        <v>0</v>
      </c>
      <c r="BJ76" s="500">
        <f>'Bioenergetics (2)'!CD78</f>
        <v>0</v>
      </c>
      <c r="BK76" s="500">
        <f>'Bioenergetics (2)'!CE78</f>
        <v>0</v>
      </c>
      <c r="BL76" s="500">
        <f>'Bioenergetics (2)'!CF78</f>
        <v>0</v>
      </c>
      <c r="BM76" s="500">
        <f>'Bioenergetics (2)'!CG78</f>
        <v>0</v>
      </c>
      <c r="BN76" s="500">
        <f>'Bioenergetics (2)'!CH78</f>
        <v>0</v>
      </c>
      <c r="BO76" s="500">
        <f>'Bioenergetics (2)'!CI78</f>
        <v>0</v>
      </c>
      <c r="BP76" s="500">
        <f>'Bioenergetics (2)'!CJ78</f>
        <v>0</v>
      </c>
      <c r="BQ76" s="500">
        <f>'Bioenergetics (2)'!CK78</f>
        <v>0</v>
      </c>
      <c r="BR76" s="500">
        <f>'Bioenergetics (2)'!CL78</f>
        <v>0</v>
      </c>
      <c r="BS76" s="500">
        <f>'Bioenergetics (2)'!CM78</f>
        <v>0</v>
      </c>
      <c r="BT76" s="500">
        <f>'Bioenergetics (2)'!CN78</f>
        <v>0</v>
      </c>
      <c r="BU76" s="500">
        <f>'Bioenergetics (2)'!CO78</f>
        <v>0</v>
      </c>
      <c r="BV76" s="500">
        <f>'Bioenergetics (2)'!CP78</f>
        <v>0</v>
      </c>
      <c r="BW76" s="500">
        <f>'Bioenergetics (2)'!CQ78</f>
        <v>0</v>
      </c>
      <c r="BX76" s="500">
        <f>'Bioenergetics (2)'!CR78</f>
        <v>0</v>
      </c>
      <c r="BY76" s="500">
        <f>'Bioenergetics (2)'!CS78</f>
        <v>0</v>
      </c>
      <c r="BZ76" s="500">
        <f>'Bioenergetics (2)'!CT78</f>
        <v>0</v>
      </c>
      <c r="CA76" s="500">
        <f>'Bioenergetics (2)'!CU78</f>
        <v>0</v>
      </c>
      <c r="CB76" s="500">
        <f>'Bioenergetics (2)'!CV78</f>
        <v>0</v>
      </c>
      <c r="CC76" s="500">
        <f>'Bioenergetics (2)'!CW78</f>
        <v>0</v>
      </c>
      <c r="CD76" s="500">
        <f>'Bioenergetics (2)'!CX78</f>
        <v>0</v>
      </c>
      <c r="CE76" s="500">
        <f>'Bioenergetics (2)'!CY78</f>
        <v>0</v>
      </c>
      <c r="CF76" s="500">
        <f>'Bioenergetics (2)'!CZ78</f>
        <v>0</v>
      </c>
      <c r="CG76" s="500">
        <f>'Bioenergetics (2)'!DA78</f>
        <v>0</v>
      </c>
      <c r="CH76" s="500">
        <f>'Bioenergetics (2)'!DB78</f>
        <v>0</v>
      </c>
      <c r="CI76" s="500">
        <f>'Bioenergetics (2)'!DC78</f>
        <v>0</v>
      </c>
      <c r="CJ76" s="500">
        <f>'Bioenergetics (2)'!DD78</f>
        <v>0</v>
      </c>
      <c r="CK76" s="500">
        <f>'Bioenergetics (2)'!DE78</f>
        <v>0</v>
      </c>
      <c r="CL76" s="500">
        <f>'Bioenergetics (2)'!DF78</f>
        <v>0</v>
      </c>
      <c r="CM76" s="500">
        <f>'Bioenergetics (2)'!DG78</f>
        <v>0</v>
      </c>
      <c r="CN76" s="500">
        <f>'Bioenergetics (2)'!DH78</f>
        <v>0</v>
      </c>
      <c r="CO76" s="500">
        <f>'Bioenergetics (2)'!DI78</f>
        <v>0</v>
      </c>
      <c r="CP76" s="500">
        <f>'Bioenergetics (2)'!DJ78</f>
        <v>0</v>
      </c>
      <c r="CQ76" s="500">
        <f>'Bioenergetics (2)'!DK78</f>
        <v>0</v>
      </c>
      <c r="CR76" s="500">
        <f>'Bioenergetics (2)'!DL78</f>
        <v>0</v>
      </c>
      <c r="CS76" s="500">
        <f>'Bioenergetics (2)'!DM78</f>
        <v>0</v>
      </c>
      <c r="CT76" s="500">
        <f>'Bioenergetics (2)'!DN78</f>
        <v>0</v>
      </c>
      <c r="CU76" s="500">
        <f>'Bioenergetics (2)'!DO78</f>
        <v>0</v>
      </c>
      <c r="CV76" s="500">
        <f>'Bioenergetics (2)'!DP78</f>
        <v>0</v>
      </c>
      <c r="CW76" s="500">
        <f>'Bioenergetics (2)'!DQ78</f>
        <v>0</v>
      </c>
      <c r="CX76" s="500">
        <f>'Bioenergetics (2)'!DR78</f>
        <v>0</v>
      </c>
      <c r="CY76" s="500">
        <f>'Bioenergetics (2)'!DS78</f>
        <v>0</v>
      </c>
      <c r="CZ76" s="500">
        <f>'Bioenergetics (2)'!DT78</f>
        <v>0</v>
      </c>
      <c r="DA76" s="500">
        <f>'Bioenergetics (2)'!DU78</f>
        <v>0</v>
      </c>
      <c r="DB76" s="500">
        <f>'Bioenergetics (2)'!DV78</f>
        <v>0</v>
      </c>
      <c r="DC76" s="500">
        <f>'Bioenergetics (2)'!DW78</f>
        <v>0</v>
      </c>
      <c r="DD76" s="500">
        <f>'Bioenergetics (2)'!DX78</f>
        <v>0</v>
      </c>
      <c r="DE76" s="500">
        <f>'Bioenergetics (2)'!DY78</f>
        <v>0</v>
      </c>
      <c r="DF76" s="500">
        <f>'Bioenergetics (2)'!DZ78</f>
        <v>0</v>
      </c>
      <c r="DG76" s="500">
        <f>'Bioenergetics (2)'!EA78</f>
        <v>0</v>
      </c>
      <c r="DH76" s="500">
        <f>'Bioenergetics (2)'!EB78</f>
        <v>0</v>
      </c>
      <c r="DI76" s="500">
        <f>'Bioenergetics (2)'!EC78</f>
        <v>0</v>
      </c>
      <c r="DJ76" s="500">
        <f>'Bioenergetics (2)'!ED78</f>
        <v>0</v>
      </c>
      <c r="DK76" s="500">
        <f>'Bioenergetics (2)'!EE78</f>
        <v>0</v>
      </c>
      <c r="DL76" s="500">
        <f>'Bioenergetics (2)'!EF78</f>
        <v>0</v>
      </c>
      <c r="DM76" s="500">
        <f>'Bioenergetics (2)'!EG78</f>
        <v>0</v>
      </c>
      <c r="DN76" s="500">
        <f>'Bioenergetics (2)'!EH78</f>
        <v>0</v>
      </c>
      <c r="DO76" s="500">
        <f>'Bioenergetics (2)'!EI78</f>
        <v>0</v>
      </c>
      <c r="DP76" s="500">
        <f>'Bioenergetics (2)'!EJ78</f>
        <v>0</v>
      </c>
      <c r="DQ76" s="500">
        <f>'Bioenergetics (2)'!EK78</f>
        <v>0</v>
      </c>
      <c r="DR76" s="500">
        <f>'Bioenergetics (2)'!EL78</f>
        <v>0</v>
      </c>
      <c r="DS76" s="500">
        <f>'Bioenergetics (2)'!EM78</f>
        <v>0</v>
      </c>
      <c r="DT76" s="500">
        <f>'Bioenergetics (2)'!EQ78</f>
        <v>0</v>
      </c>
      <c r="DU76" s="500">
        <f>'Bioenergetics (2)'!ER78</f>
        <v>0</v>
      </c>
      <c r="DV76" s="500">
        <f>'Bioenergetics (2)'!ES78</f>
        <v>0</v>
      </c>
      <c r="DW76" s="500">
        <f>'Bioenergetics (2)'!ET78</f>
        <v>0</v>
      </c>
      <c r="DX76" s="500">
        <f>'Bioenergetics (2)'!EU78</f>
        <v>0</v>
      </c>
      <c r="DY76" s="500">
        <f>'Bioenergetics (2)'!EV78</f>
        <v>0</v>
      </c>
      <c r="DZ76" s="500">
        <f>'Bioenergetics (2)'!EW78</f>
        <v>0</v>
      </c>
      <c r="EA76" s="500">
        <f>'Bioenergetics (2)'!EX78</f>
        <v>0</v>
      </c>
      <c r="EB76" s="500">
        <f>'Bioenergetics (2)'!EY78</f>
        <v>0</v>
      </c>
      <c r="EC76" s="500">
        <f>'Bioenergetics (2)'!EZ78</f>
        <v>0</v>
      </c>
      <c r="ED76" s="500">
        <f>'Bioenergetics (2)'!FA78</f>
        <v>0</v>
      </c>
      <c r="EE76" s="500">
        <f>'Bioenergetics (2)'!FB78</f>
        <v>0</v>
      </c>
      <c r="EF76" s="500">
        <f>'Bioenergetics (2)'!FC78</f>
        <v>0</v>
      </c>
      <c r="EG76" s="500">
        <f>'Bioenergetics (2)'!FD78</f>
        <v>0</v>
      </c>
      <c r="EH76" s="500">
        <f>'Bioenergetics (2)'!FE78</f>
        <v>0</v>
      </c>
      <c r="EI76" s="500">
        <f>'Bioenergetics (2)'!FF78</f>
        <v>0</v>
      </c>
      <c r="EJ76" s="500">
        <f>'Bioenergetics (2)'!FG78</f>
        <v>0</v>
      </c>
      <c r="EK76" s="500">
        <f>'Bioenergetics (2)'!FH78</f>
        <v>0</v>
      </c>
      <c r="EL76" s="500">
        <f>'Bioenergetics (2)'!FI78</f>
        <v>0</v>
      </c>
      <c r="EM76" s="500">
        <f>'Bioenergetics (2)'!FJ78</f>
        <v>0</v>
      </c>
      <c r="EN76" s="500">
        <f>'Bioenergetics (2)'!FK78</f>
        <v>0</v>
      </c>
      <c r="EO76" s="500">
        <f>'Bioenergetics (2)'!FL78</f>
        <v>1</v>
      </c>
      <c r="EP76" s="500">
        <f>'Bioenergetics (2)'!FM78</f>
        <v>0</v>
      </c>
      <c r="EQ76" s="500">
        <f>'Bioenergetics (2)'!FN78</f>
        <v>0</v>
      </c>
      <c r="ER76" s="500">
        <f>'Bioenergetics (2)'!FO78</f>
        <v>0</v>
      </c>
      <c r="ES76" s="500">
        <f>'Bioenergetics (2)'!FP78</f>
        <v>0</v>
      </c>
      <c r="ET76" s="500">
        <f>'Bioenergetics (2)'!FQ78</f>
        <v>0</v>
      </c>
      <c r="EU76" s="500">
        <f>'Bioenergetics (2)'!FR78</f>
        <v>0</v>
      </c>
      <c r="EV76" s="500">
        <f>'Bioenergetics (2)'!FS78</f>
        <v>0</v>
      </c>
      <c r="EW76" s="500">
        <f>'Bioenergetics (2)'!FT78</f>
        <v>0</v>
      </c>
      <c r="EX76" s="500">
        <f>'Bioenergetics (2)'!FU78</f>
        <v>0</v>
      </c>
      <c r="EY76" s="500">
        <f>'Bioenergetics (2)'!FV78</f>
        <v>0</v>
      </c>
      <c r="EZ76" s="500">
        <f>'Bioenergetics (2)'!FW78</f>
        <v>0</v>
      </c>
      <c r="FA76" s="500">
        <f>'Bioenergetics (2)'!FX78</f>
        <v>0</v>
      </c>
      <c r="FB76" s="500">
        <f>'Bioenergetics (2)'!FY78</f>
        <v>0</v>
      </c>
      <c r="FC76" s="500">
        <f>'Bioenergetics (2)'!FZ78</f>
        <v>0</v>
      </c>
      <c r="FD76" s="500">
        <f>'Bioenergetics (2)'!GA78</f>
        <v>0</v>
      </c>
      <c r="FE76" s="500">
        <f>'Bioenergetics (2)'!GB78</f>
        <v>0</v>
      </c>
      <c r="FF76" s="500">
        <f>'Bioenergetics (2)'!GC78</f>
        <v>0</v>
      </c>
    </row>
    <row r="77" spans="1:162" x14ac:dyDescent="0.35">
      <c r="A77" s="144" t="str">
        <f>'Bioenergetics (2)'!A79</f>
        <v>Ce_Pro</v>
      </c>
      <c r="B77" s="500">
        <f>'Bioenergetics (2)'!V79</f>
        <v>0</v>
      </c>
      <c r="C77" s="500">
        <f>'Bioenergetics (2)'!W79</f>
        <v>0</v>
      </c>
      <c r="D77" s="500">
        <f>'Bioenergetics (2)'!X79</f>
        <v>0</v>
      </c>
      <c r="E77" s="500">
        <f>'Bioenergetics (2)'!Y79</f>
        <v>0</v>
      </c>
      <c r="F77" s="500">
        <f>'Bioenergetics (2)'!Z79</f>
        <v>0</v>
      </c>
      <c r="G77" s="500">
        <f>'Bioenergetics (2)'!AA79</f>
        <v>0</v>
      </c>
      <c r="H77" s="500">
        <f>'Bioenergetics (2)'!AB79</f>
        <v>0</v>
      </c>
      <c r="I77" s="500">
        <f>'Bioenergetics (2)'!AC79</f>
        <v>0</v>
      </c>
      <c r="J77" s="500">
        <f>'Bioenergetics (2)'!AD79</f>
        <v>0</v>
      </c>
      <c r="K77" s="500">
        <f>'Bioenergetics (2)'!AE79</f>
        <v>0</v>
      </c>
      <c r="L77" s="500">
        <f>'Bioenergetics (2)'!AF79</f>
        <v>0</v>
      </c>
      <c r="M77" s="500">
        <f>'Bioenergetics (2)'!AG79</f>
        <v>0</v>
      </c>
      <c r="N77" s="500">
        <f>'Bioenergetics (2)'!AH79</f>
        <v>0</v>
      </c>
      <c r="O77" s="500">
        <f>'Bioenergetics (2)'!AI79</f>
        <v>0</v>
      </c>
      <c r="P77" s="500">
        <f>'Bioenergetics (2)'!AJ79</f>
        <v>0</v>
      </c>
      <c r="Q77" s="500">
        <f>'Bioenergetics (2)'!AK79</f>
        <v>0</v>
      </c>
      <c r="R77" s="500">
        <f>'Bioenergetics (2)'!AL79</f>
        <v>0</v>
      </c>
      <c r="S77" s="500">
        <f>'Bioenergetics (2)'!AM79</f>
        <v>0</v>
      </c>
      <c r="T77" s="500">
        <f>'Bioenergetics (2)'!AN79</f>
        <v>0</v>
      </c>
      <c r="U77" s="500">
        <f>'Bioenergetics (2)'!AO79</f>
        <v>0</v>
      </c>
      <c r="V77" s="500">
        <f>'Bioenergetics (2)'!AP79</f>
        <v>0</v>
      </c>
      <c r="W77" s="500">
        <f>'Bioenergetics (2)'!AQ79</f>
        <v>0</v>
      </c>
      <c r="X77" s="500">
        <f>'Bioenergetics (2)'!AR79</f>
        <v>0</v>
      </c>
      <c r="Y77" s="500">
        <f>'Bioenergetics (2)'!AS79</f>
        <v>0</v>
      </c>
      <c r="Z77" s="500">
        <f>'Bioenergetics (2)'!AT79</f>
        <v>0</v>
      </c>
      <c r="AA77" s="500">
        <f>'Bioenergetics (2)'!AU79</f>
        <v>0</v>
      </c>
      <c r="AB77" s="500">
        <f>'Bioenergetics (2)'!AV79</f>
        <v>0</v>
      </c>
      <c r="AC77" s="500">
        <f>'Bioenergetics (2)'!AW79</f>
        <v>0</v>
      </c>
      <c r="AD77" s="500">
        <f>'Bioenergetics (2)'!AX79</f>
        <v>0</v>
      </c>
      <c r="AE77" s="500">
        <f>'Bioenergetics (2)'!AY79</f>
        <v>0</v>
      </c>
      <c r="AF77" s="500">
        <f>'Bioenergetics (2)'!AZ79</f>
        <v>0</v>
      </c>
      <c r="AG77" s="500">
        <f>'Bioenergetics (2)'!BA79</f>
        <v>0</v>
      </c>
      <c r="AH77" s="500">
        <f>'Bioenergetics (2)'!BB79</f>
        <v>0</v>
      </c>
      <c r="AI77" s="500">
        <f>'Bioenergetics (2)'!BC79</f>
        <v>0</v>
      </c>
      <c r="AJ77" s="500">
        <f>'Bioenergetics (2)'!BD79</f>
        <v>0</v>
      </c>
      <c r="AK77" s="500">
        <f>'Bioenergetics (2)'!BE79</f>
        <v>0</v>
      </c>
      <c r="AL77" s="500">
        <f>'Bioenergetics (2)'!BF79</f>
        <v>0</v>
      </c>
      <c r="AM77" s="500">
        <f>'Bioenergetics (2)'!BG79</f>
        <v>0</v>
      </c>
      <c r="AN77" s="500">
        <f>'Bioenergetics (2)'!BH79</f>
        <v>0</v>
      </c>
      <c r="AO77" s="500">
        <f>'Bioenergetics (2)'!BI79</f>
        <v>0</v>
      </c>
      <c r="AP77" s="500">
        <f>'Bioenergetics (2)'!BJ79</f>
        <v>0</v>
      </c>
      <c r="AQ77" s="500">
        <f>'Bioenergetics (2)'!BK79</f>
        <v>0</v>
      </c>
      <c r="AR77" s="500">
        <f>'Bioenergetics (2)'!BL79</f>
        <v>0</v>
      </c>
      <c r="AS77" s="500">
        <f>'Bioenergetics (2)'!BM79</f>
        <v>0</v>
      </c>
      <c r="AT77" s="500">
        <f>'Bioenergetics (2)'!BN79</f>
        <v>0</v>
      </c>
      <c r="AU77" s="500">
        <f>'Bioenergetics (2)'!BO79</f>
        <v>0</v>
      </c>
      <c r="AV77" s="500">
        <f>'Bioenergetics (2)'!BP79</f>
        <v>0</v>
      </c>
      <c r="AW77" s="500">
        <f>'Bioenergetics (2)'!BQ79</f>
        <v>0</v>
      </c>
      <c r="AX77" s="500">
        <f>'Bioenergetics (2)'!BR79</f>
        <v>0</v>
      </c>
      <c r="AY77" s="500">
        <f>'Bioenergetics (2)'!BS79</f>
        <v>0</v>
      </c>
      <c r="AZ77" s="500">
        <f>'Bioenergetics (2)'!BT79</f>
        <v>0</v>
      </c>
      <c r="BA77" s="500">
        <f>'Bioenergetics (2)'!BU79</f>
        <v>0</v>
      </c>
      <c r="BB77" s="500">
        <f>'Bioenergetics (2)'!BV79</f>
        <v>0</v>
      </c>
      <c r="BC77" s="500">
        <f>'Bioenergetics (2)'!BW79</f>
        <v>0</v>
      </c>
      <c r="BD77" s="500">
        <f>'Bioenergetics (2)'!BX79</f>
        <v>0</v>
      </c>
      <c r="BE77" s="500">
        <f>'Bioenergetics (2)'!BY79</f>
        <v>0</v>
      </c>
      <c r="BF77" s="500">
        <f>'Bioenergetics (2)'!BZ79</f>
        <v>0</v>
      </c>
      <c r="BG77" s="500">
        <f>'Bioenergetics (2)'!CA79</f>
        <v>0</v>
      </c>
      <c r="BH77" s="500">
        <f>'Bioenergetics (2)'!CB79</f>
        <v>0</v>
      </c>
      <c r="BI77" s="500">
        <f>'Bioenergetics (2)'!CC79</f>
        <v>0</v>
      </c>
      <c r="BJ77" s="500">
        <f>'Bioenergetics (2)'!CD79</f>
        <v>0</v>
      </c>
      <c r="BK77" s="500">
        <f>'Bioenergetics (2)'!CE79</f>
        <v>0</v>
      </c>
      <c r="BL77" s="500">
        <f>'Bioenergetics (2)'!CF79</f>
        <v>0</v>
      </c>
      <c r="BM77" s="500">
        <f>'Bioenergetics (2)'!CG79</f>
        <v>0</v>
      </c>
      <c r="BN77" s="500">
        <f>'Bioenergetics (2)'!CH79</f>
        <v>0</v>
      </c>
      <c r="BO77" s="500">
        <f>'Bioenergetics (2)'!CI79</f>
        <v>0</v>
      </c>
      <c r="BP77" s="500">
        <f>'Bioenergetics (2)'!CJ79</f>
        <v>0</v>
      </c>
      <c r="BQ77" s="500">
        <f>'Bioenergetics (2)'!CK79</f>
        <v>0</v>
      </c>
      <c r="BR77" s="500">
        <f>'Bioenergetics (2)'!CL79</f>
        <v>0</v>
      </c>
      <c r="BS77" s="500">
        <f>'Bioenergetics (2)'!CM79</f>
        <v>0</v>
      </c>
      <c r="BT77" s="500">
        <f>'Bioenergetics (2)'!CN79</f>
        <v>0</v>
      </c>
      <c r="BU77" s="500">
        <f>'Bioenergetics (2)'!CO79</f>
        <v>0</v>
      </c>
      <c r="BV77" s="500">
        <f>'Bioenergetics (2)'!CP79</f>
        <v>0</v>
      </c>
      <c r="BW77" s="500">
        <f>'Bioenergetics (2)'!CQ79</f>
        <v>0</v>
      </c>
      <c r="BX77" s="500">
        <f>'Bioenergetics (2)'!CR79</f>
        <v>0</v>
      </c>
      <c r="BY77" s="500">
        <f>'Bioenergetics (2)'!CS79</f>
        <v>0</v>
      </c>
      <c r="BZ77" s="500">
        <f>'Bioenergetics (2)'!CT79</f>
        <v>0</v>
      </c>
      <c r="CA77" s="500">
        <f>'Bioenergetics (2)'!CU79</f>
        <v>0</v>
      </c>
      <c r="CB77" s="500">
        <f>'Bioenergetics (2)'!CV79</f>
        <v>0</v>
      </c>
      <c r="CC77" s="500">
        <f>'Bioenergetics (2)'!CW79</f>
        <v>0</v>
      </c>
      <c r="CD77" s="500">
        <f>'Bioenergetics (2)'!CX79</f>
        <v>0</v>
      </c>
      <c r="CE77" s="500">
        <f>'Bioenergetics (2)'!CY79</f>
        <v>0</v>
      </c>
      <c r="CF77" s="500">
        <f>'Bioenergetics (2)'!CZ79</f>
        <v>0</v>
      </c>
      <c r="CG77" s="500">
        <f>'Bioenergetics (2)'!DA79</f>
        <v>0</v>
      </c>
      <c r="CH77" s="500">
        <f>'Bioenergetics (2)'!DB79</f>
        <v>0</v>
      </c>
      <c r="CI77" s="500">
        <f>'Bioenergetics (2)'!DC79</f>
        <v>0</v>
      </c>
      <c r="CJ77" s="500">
        <f>'Bioenergetics (2)'!DD79</f>
        <v>0</v>
      </c>
      <c r="CK77" s="500">
        <f>'Bioenergetics (2)'!DE79</f>
        <v>0</v>
      </c>
      <c r="CL77" s="500">
        <f>'Bioenergetics (2)'!DF79</f>
        <v>0</v>
      </c>
      <c r="CM77" s="500">
        <f>'Bioenergetics (2)'!DG79</f>
        <v>0</v>
      </c>
      <c r="CN77" s="500">
        <f>'Bioenergetics (2)'!DH79</f>
        <v>0</v>
      </c>
      <c r="CO77" s="500">
        <f>'Bioenergetics (2)'!DI79</f>
        <v>0</v>
      </c>
      <c r="CP77" s="500">
        <f>'Bioenergetics (2)'!DJ79</f>
        <v>0</v>
      </c>
      <c r="CQ77" s="500">
        <f>'Bioenergetics (2)'!DK79</f>
        <v>0</v>
      </c>
      <c r="CR77" s="500">
        <f>'Bioenergetics (2)'!DL79</f>
        <v>0</v>
      </c>
      <c r="CS77" s="500">
        <f>'Bioenergetics (2)'!DM79</f>
        <v>0</v>
      </c>
      <c r="CT77" s="500">
        <f>'Bioenergetics (2)'!DN79</f>
        <v>0</v>
      </c>
      <c r="CU77" s="500">
        <f>'Bioenergetics (2)'!DO79</f>
        <v>0</v>
      </c>
      <c r="CV77" s="500">
        <f>'Bioenergetics (2)'!DP79</f>
        <v>0</v>
      </c>
      <c r="CW77" s="500">
        <f>'Bioenergetics (2)'!DQ79</f>
        <v>0</v>
      </c>
      <c r="CX77" s="500">
        <f>'Bioenergetics (2)'!DR79</f>
        <v>0</v>
      </c>
      <c r="CY77" s="500">
        <f>'Bioenergetics (2)'!DS79</f>
        <v>0</v>
      </c>
      <c r="CZ77" s="500">
        <f>'Bioenergetics (2)'!DT79</f>
        <v>0</v>
      </c>
      <c r="DA77" s="500">
        <f>'Bioenergetics (2)'!DU79</f>
        <v>0</v>
      </c>
      <c r="DB77" s="500">
        <f>'Bioenergetics (2)'!DV79</f>
        <v>0</v>
      </c>
      <c r="DC77" s="500">
        <f>'Bioenergetics (2)'!DW79</f>
        <v>0</v>
      </c>
      <c r="DD77" s="500">
        <f>'Bioenergetics (2)'!DX79</f>
        <v>0</v>
      </c>
      <c r="DE77" s="500">
        <f>'Bioenergetics (2)'!DY79</f>
        <v>0</v>
      </c>
      <c r="DF77" s="500">
        <f>'Bioenergetics (2)'!DZ79</f>
        <v>0</v>
      </c>
      <c r="DG77" s="500">
        <f>'Bioenergetics (2)'!EA79</f>
        <v>0</v>
      </c>
      <c r="DH77" s="500">
        <f>'Bioenergetics (2)'!EB79</f>
        <v>0</v>
      </c>
      <c r="DI77" s="500">
        <f>'Bioenergetics (2)'!EC79</f>
        <v>0</v>
      </c>
      <c r="DJ77" s="500">
        <f>'Bioenergetics (2)'!ED79</f>
        <v>0</v>
      </c>
      <c r="DK77" s="500">
        <f>'Bioenergetics (2)'!EE79</f>
        <v>0</v>
      </c>
      <c r="DL77" s="500">
        <f>'Bioenergetics (2)'!EF79</f>
        <v>0</v>
      </c>
      <c r="DM77" s="500">
        <f>'Bioenergetics (2)'!EG79</f>
        <v>0</v>
      </c>
      <c r="DN77" s="500">
        <f>'Bioenergetics (2)'!EH79</f>
        <v>0</v>
      </c>
      <c r="DO77" s="500">
        <f>'Bioenergetics (2)'!EI79</f>
        <v>0</v>
      </c>
      <c r="DP77" s="500">
        <f>'Bioenergetics (2)'!EJ79</f>
        <v>0</v>
      </c>
      <c r="DQ77" s="500">
        <f>'Bioenergetics (2)'!EK79</f>
        <v>0</v>
      </c>
      <c r="DR77" s="500">
        <f>'Bioenergetics (2)'!EL79</f>
        <v>0</v>
      </c>
      <c r="DS77" s="500">
        <f>'Bioenergetics (2)'!EM79</f>
        <v>0</v>
      </c>
      <c r="DT77" s="500">
        <f>'Bioenergetics (2)'!EQ79</f>
        <v>0</v>
      </c>
      <c r="DU77" s="500">
        <f>'Bioenergetics (2)'!ER79</f>
        <v>0</v>
      </c>
      <c r="DV77" s="500">
        <f>'Bioenergetics (2)'!ES79</f>
        <v>0</v>
      </c>
      <c r="DW77" s="500">
        <f>'Bioenergetics (2)'!ET79</f>
        <v>0</v>
      </c>
      <c r="DX77" s="500">
        <f>'Bioenergetics (2)'!EU79</f>
        <v>0</v>
      </c>
      <c r="DY77" s="500">
        <f>'Bioenergetics (2)'!EV79</f>
        <v>0</v>
      </c>
      <c r="DZ77" s="500">
        <f>'Bioenergetics (2)'!EW79</f>
        <v>0</v>
      </c>
      <c r="EA77" s="500">
        <f>'Bioenergetics (2)'!EX79</f>
        <v>0</v>
      </c>
      <c r="EB77" s="500">
        <f>'Bioenergetics (2)'!EY79</f>
        <v>0</v>
      </c>
      <c r="EC77" s="500">
        <f>'Bioenergetics (2)'!EZ79</f>
        <v>0</v>
      </c>
      <c r="ED77" s="500">
        <f>'Bioenergetics (2)'!FA79</f>
        <v>0</v>
      </c>
      <c r="EE77" s="500">
        <f>'Bioenergetics (2)'!FB79</f>
        <v>0</v>
      </c>
      <c r="EF77" s="500">
        <f>'Bioenergetics (2)'!FC79</f>
        <v>0</v>
      </c>
      <c r="EG77" s="500">
        <f>'Bioenergetics (2)'!FD79</f>
        <v>0</v>
      </c>
      <c r="EH77" s="500">
        <f>'Bioenergetics (2)'!FE79</f>
        <v>0</v>
      </c>
      <c r="EI77" s="500">
        <f>'Bioenergetics (2)'!FF79</f>
        <v>0</v>
      </c>
      <c r="EJ77" s="500">
        <f>'Bioenergetics (2)'!FG79</f>
        <v>0</v>
      </c>
      <c r="EK77" s="500">
        <f>'Bioenergetics (2)'!FH79</f>
        <v>0</v>
      </c>
      <c r="EL77" s="500">
        <f>'Bioenergetics (2)'!FI79</f>
        <v>0</v>
      </c>
      <c r="EM77" s="500">
        <f>'Bioenergetics (2)'!FJ79</f>
        <v>0</v>
      </c>
      <c r="EN77" s="500">
        <f>'Bioenergetics (2)'!FK79</f>
        <v>0</v>
      </c>
      <c r="EO77" s="500">
        <f>'Bioenergetics (2)'!FL79</f>
        <v>0</v>
      </c>
      <c r="EP77" s="500">
        <f>'Bioenergetics (2)'!FM79</f>
        <v>1</v>
      </c>
      <c r="EQ77" s="500">
        <f>'Bioenergetics (2)'!FN79</f>
        <v>0</v>
      </c>
      <c r="ER77" s="500">
        <f>'Bioenergetics (2)'!FO79</f>
        <v>0</v>
      </c>
      <c r="ES77" s="500">
        <f>'Bioenergetics (2)'!FP79</f>
        <v>0</v>
      </c>
      <c r="ET77" s="500">
        <f>'Bioenergetics (2)'!FQ79</f>
        <v>0</v>
      </c>
      <c r="EU77" s="500">
        <f>'Bioenergetics (2)'!FR79</f>
        <v>0</v>
      </c>
      <c r="EV77" s="500">
        <f>'Bioenergetics (2)'!FS79</f>
        <v>0</v>
      </c>
      <c r="EW77" s="500">
        <f>'Bioenergetics (2)'!FT79</f>
        <v>0</v>
      </c>
      <c r="EX77" s="500">
        <f>'Bioenergetics (2)'!FU79</f>
        <v>0</v>
      </c>
      <c r="EY77" s="500">
        <f>'Bioenergetics (2)'!FV79</f>
        <v>0</v>
      </c>
      <c r="EZ77" s="500">
        <f>'Bioenergetics (2)'!FW79</f>
        <v>0</v>
      </c>
      <c r="FA77" s="500">
        <f>'Bioenergetics (2)'!FX79</f>
        <v>0</v>
      </c>
      <c r="FB77" s="500">
        <f>'Bioenergetics (2)'!FY79</f>
        <v>0</v>
      </c>
      <c r="FC77" s="500">
        <f>'Bioenergetics (2)'!FZ79</f>
        <v>0</v>
      </c>
      <c r="FD77" s="500">
        <f>'Bioenergetics (2)'!GA79</f>
        <v>0</v>
      </c>
      <c r="FE77" s="500">
        <f>'Bioenergetics (2)'!GB79</f>
        <v>0</v>
      </c>
      <c r="FF77" s="500">
        <f>'Bioenergetics (2)'!GC79</f>
        <v>0</v>
      </c>
    </row>
    <row r="78" spans="1:162" x14ac:dyDescent="0.35">
      <c r="A78" s="144" t="str">
        <f>'Bioenergetics (2)'!A80</f>
        <v>Ce_Bu</v>
      </c>
      <c r="B78" s="500">
        <f>'Bioenergetics (2)'!V80</f>
        <v>0</v>
      </c>
      <c r="C78" s="500">
        <f>'Bioenergetics (2)'!W80</f>
        <v>0</v>
      </c>
      <c r="D78" s="500">
        <f>'Bioenergetics (2)'!X80</f>
        <v>0</v>
      </c>
      <c r="E78" s="500">
        <f>'Bioenergetics (2)'!Y80</f>
        <v>0</v>
      </c>
      <c r="F78" s="500">
        <f>'Bioenergetics (2)'!Z80</f>
        <v>0</v>
      </c>
      <c r="G78" s="500">
        <f>'Bioenergetics (2)'!AA80</f>
        <v>0</v>
      </c>
      <c r="H78" s="500">
        <f>'Bioenergetics (2)'!AB80</f>
        <v>0</v>
      </c>
      <c r="I78" s="500">
        <f>'Bioenergetics (2)'!AC80</f>
        <v>0</v>
      </c>
      <c r="J78" s="500">
        <f>'Bioenergetics (2)'!AD80</f>
        <v>0</v>
      </c>
      <c r="K78" s="500">
        <f>'Bioenergetics (2)'!AE80</f>
        <v>0</v>
      </c>
      <c r="L78" s="500">
        <f>'Bioenergetics (2)'!AF80</f>
        <v>0</v>
      </c>
      <c r="M78" s="500">
        <f>'Bioenergetics (2)'!AG80</f>
        <v>0</v>
      </c>
      <c r="N78" s="500">
        <f>'Bioenergetics (2)'!AH80</f>
        <v>0</v>
      </c>
      <c r="O78" s="500">
        <f>'Bioenergetics (2)'!AI80</f>
        <v>0</v>
      </c>
      <c r="P78" s="500">
        <f>'Bioenergetics (2)'!AJ80</f>
        <v>0</v>
      </c>
      <c r="Q78" s="500">
        <f>'Bioenergetics (2)'!AK80</f>
        <v>0</v>
      </c>
      <c r="R78" s="500">
        <f>'Bioenergetics (2)'!AL80</f>
        <v>0</v>
      </c>
      <c r="S78" s="500">
        <f>'Bioenergetics (2)'!AM80</f>
        <v>0</v>
      </c>
      <c r="T78" s="500">
        <f>'Bioenergetics (2)'!AN80</f>
        <v>0</v>
      </c>
      <c r="U78" s="500">
        <f>'Bioenergetics (2)'!AO80</f>
        <v>0</v>
      </c>
      <c r="V78" s="500">
        <f>'Bioenergetics (2)'!AP80</f>
        <v>0</v>
      </c>
      <c r="W78" s="500">
        <f>'Bioenergetics (2)'!AQ80</f>
        <v>0</v>
      </c>
      <c r="X78" s="500">
        <f>'Bioenergetics (2)'!AR80</f>
        <v>0</v>
      </c>
      <c r="Y78" s="500">
        <f>'Bioenergetics (2)'!AS80</f>
        <v>0</v>
      </c>
      <c r="Z78" s="500">
        <f>'Bioenergetics (2)'!AT80</f>
        <v>0</v>
      </c>
      <c r="AA78" s="500">
        <f>'Bioenergetics (2)'!AU80</f>
        <v>0</v>
      </c>
      <c r="AB78" s="500">
        <f>'Bioenergetics (2)'!AV80</f>
        <v>0</v>
      </c>
      <c r="AC78" s="500">
        <f>'Bioenergetics (2)'!AW80</f>
        <v>0</v>
      </c>
      <c r="AD78" s="500">
        <f>'Bioenergetics (2)'!AX80</f>
        <v>0</v>
      </c>
      <c r="AE78" s="500">
        <f>'Bioenergetics (2)'!AY80</f>
        <v>0</v>
      </c>
      <c r="AF78" s="500">
        <f>'Bioenergetics (2)'!AZ80</f>
        <v>0</v>
      </c>
      <c r="AG78" s="500">
        <f>'Bioenergetics (2)'!BA80</f>
        <v>0</v>
      </c>
      <c r="AH78" s="500">
        <f>'Bioenergetics (2)'!BB80</f>
        <v>0</v>
      </c>
      <c r="AI78" s="500">
        <f>'Bioenergetics (2)'!BC80</f>
        <v>0</v>
      </c>
      <c r="AJ78" s="500">
        <f>'Bioenergetics (2)'!BD80</f>
        <v>0</v>
      </c>
      <c r="AK78" s="500">
        <f>'Bioenergetics (2)'!BE80</f>
        <v>0</v>
      </c>
      <c r="AL78" s="500">
        <f>'Bioenergetics (2)'!BF80</f>
        <v>0</v>
      </c>
      <c r="AM78" s="500">
        <f>'Bioenergetics (2)'!BG80</f>
        <v>0</v>
      </c>
      <c r="AN78" s="500">
        <f>'Bioenergetics (2)'!BH80</f>
        <v>0</v>
      </c>
      <c r="AO78" s="500">
        <f>'Bioenergetics (2)'!BI80</f>
        <v>0</v>
      </c>
      <c r="AP78" s="500">
        <f>'Bioenergetics (2)'!BJ80</f>
        <v>0</v>
      </c>
      <c r="AQ78" s="500">
        <f>'Bioenergetics (2)'!BK80</f>
        <v>0</v>
      </c>
      <c r="AR78" s="500">
        <f>'Bioenergetics (2)'!BL80</f>
        <v>0</v>
      </c>
      <c r="AS78" s="500">
        <f>'Bioenergetics (2)'!BM80</f>
        <v>0</v>
      </c>
      <c r="AT78" s="500">
        <f>'Bioenergetics (2)'!BN80</f>
        <v>0</v>
      </c>
      <c r="AU78" s="500">
        <f>'Bioenergetics (2)'!BO80</f>
        <v>0</v>
      </c>
      <c r="AV78" s="500">
        <f>'Bioenergetics (2)'!BP80</f>
        <v>0</v>
      </c>
      <c r="AW78" s="500">
        <f>'Bioenergetics (2)'!BQ80</f>
        <v>0</v>
      </c>
      <c r="AX78" s="500">
        <f>'Bioenergetics (2)'!BR80</f>
        <v>0</v>
      </c>
      <c r="AY78" s="500">
        <f>'Bioenergetics (2)'!BS80</f>
        <v>0</v>
      </c>
      <c r="AZ78" s="500">
        <f>'Bioenergetics (2)'!BT80</f>
        <v>0</v>
      </c>
      <c r="BA78" s="500">
        <f>'Bioenergetics (2)'!BU80</f>
        <v>0</v>
      </c>
      <c r="BB78" s="500">
        <f>'Bioenergetics (2)'!BV80</f>
        <v>0</v>
      </c>
      <c r="BC78" s="500">
        <f>'Bioenergetics (2)'!BW80</f>
        <v>0</v>
      </c>
      <c r="BD78" s="500">
        <f>'Bioenergetics (2)'!BX80</f>
        <v>0</v>
      </c>
      <c r="BE78" s="500">
        <f>'Bioenergetics (2)'!BY80</f>
        <v>0</v>
      </c>
      <c r="BF78" s="500">
        <f>'Bioenergetics (2)'!BZ80</f>
        <v>0</v>
      </c>
      <c r="BG78" s="500">
        <f>'Bioenergetics (2)'!CA80</f>
        <v>0</v>
      </c>
      <c r="BH78" s="500">
        <f>'Bioenergetics (2)'!CB80</f>
        <v>0</v>
      </c>
      <c r="BI78" s="500">
        <f>'Bioenergetics (2)'!CC80</f>
        <v>0</v>
      </c>
      <c r="BJ78" s="500">
        <f>'Bioenergetics (2)'!CD80</f>
        <v>0</v>
      </c>
      <c r="BK78" s="500">
        <f>'Bioenergetics (2)'!CE80</f>
        <v>0</v>
      </c>
      <c r="BL78" s="500">
        <f>'Bioenergetics (2)'!CF80</f>
        <v>0</v>
      </c>
      <c r="BM78" s="500">
        <f>'Bioenergetics (2)'!CG80</f>
        <v>0</v>
      </c>
      <c r="BN78" s="500">
        <f>'Bioenergetics (2)'!CH80</f>
        <v>0</v>
      </c>
      <c r="BO78" s="500">
        <f>'Bioenergetics (2)'!CI80</f>
        <v>0</v>
      </c>
      <c r="BP78" s="500">
        <f>'Bioenergetics (2)'!CJ80</f>
        <v>0</v>
      </c>
      <c r="BQ78" s="500">
        <f>'Bioenergetics (2)'!CK80</f>
        <v>0</v>
      </c>
      <c r="BR78" s="500">
        <f>'Bioenergetics (2)'!CL80</f>
        <v>0</v>
      </c>
      <c r="BS78" s="500">
        <f>'Bioenergetics (2)'!CM80</f>
        <v>0</v>
      </c>
      <c r="BT78" s="500">
        <f>'Bioenergetics (2)'!CN80</f>
        <v>0</v>
      </c>
      <c r="BU78" s="500">
        <f>'Bioenergetics (2)'!CO80</f>
        <v>0</v>
      </c>
      <c r="BV78" s="500">
        <f>'Bioenergetics (2)'!CP80</f>
        <v>0</v>
      </c>
      <c r="BW78" s="500">
        <f>'Bioenergetics (2)'!CQ80</f>
        <v>0</v>
      </c>
      <c r="BX78" s="500">
        <f>'Bioenergetics (2)'!CR80</f>
        <v>0</v>
      </c>
      <c r="BY78" s="500">
        <f>'Bioenergetics (2)'!CS80</f>
        <v>0</v>
      </c>
      <c r="BZ78" s="500">
        <f>'Bioenergetics (2)'!CT80</f>
        <v>0</v>
      </c>
      <c r="CA78" s="500">
        <f>'Bioenergetics (2)'!CU80</f>
        <v>0</v>
      </c>
      <c r="CB78" s="500">
        <f>'Bioenergetics (2)'!CV80</f>
        <v>0</v>
      </c>
      <c r="CC78" s="500">
        <f>'Bioenergetics (2)'!CW80</f>
        <v>0</v>
      </c>
      <c r="CD78" s="500">
        <f>'Bioenergetics (2)'!CX80</f>
        <v>0</v>
      </c>
      <c r="CE78" s="500">
        <f>'Bioenergetics (2)'!CY80</f>
        <v>0</v>
      </c>
      <c r="CF78" s="500">
        <f>'Bioenergetics (2)'!CZ80</f>
        <v>0</v>
      </c>
      <c r="CG78" s="500">
        <f>'Bioenergetics (2)'!DA80</f>
        <v>0</v>
      </c>
      <c r="CH78" s="500">
        <f>'Bioenergetics (2)'!DB80</f>
        <v>0</v>
      </c>
      <c r="CI78" s="500">
        <f>'Bioenergetics (2)'!DC80</f>
        <v>0</v>
      </c>
      <c r="CJ78" s="500">
        <f>'Bioenergetics (2)'!DD80</f>
        <v>0</v>
      </c>
      <c r="CK78" s="500">
        <f>'Bioenergetics (2)'!DE80</f>
        <v>0</v>
      </c>
      <c r="CL78" s="500">
        <f>'Bioenergetics (2)'!DF80</f>
        <v>0</v>
      </c>
      <c r="CM78" s="500">
        <f>'Bioenergetics (2)'!DG80</f>
        <v>0</v>
      </c>
      <c r="CN78" s="500">
        <f>'Bioenergetics (2)'!DH80</f>
        <v>0</v>
      </c>
      <c r="CO78" s="500">
        <f>'Bioenergetics (2)'!DI80</f>
        <v>0</v>
      </c>
      <c r="CP78" s="500">
        <f>'Bioenergetics (2)'!DJ80</f>
        <v>0</v>
      </c>
      <c r="CQ78" s="500">
        <f>'Bioenergetics (2)'!DK80</f>
        <v>0</v>
      </c>
      <c r="CR78" s="500">
        <f>'Bioenergetics (2)'!DL80</f>
        <v>0</v>
      </c>
      <c r="CS78" s="500">
        <f>'Bioenergetics (2)'!DM80</f>
        <v>0</v>
      </c>
      <c r="CT78" s="500">
        <f>'Bioenergetics (2)'!DN80</f>
        <v>0</v>
      </c>
      <c r="CU78" s="500">
        <f>'Bioenergetics (2)'!DO80</f>
        <v>0</v>
      </c>
      <c r="CV78" s="500">
        <f>'Bioenergetics (2)'!DP80</f>
        <v>0</v>
      </c>
      <c r="CW78" s="500">
        <f>'Bioenergetics (2)'!DQ80</f>
        <v>0</v>
      </c>
      <c r="CX78" s="500">
        <f>'Bioenergetics (2)'!DR80</f>
        <v>0</v>
      </c>
      <c r="CY78" s="500">
        <f>'Bioenergetics (2)'!DS80</f>
        <v>0</v>
      </c>
      <c r="CZ78" s="500">
        <f>'Bioenergetics (2)'!DT80</f>
        <v>0</v>
      </c>
      <c r="DA78" s="500">
        <f>'Bioenergetics (2)'!DU80</f>
        <v>0</v>
      </c>
      <c r="DB78" s="500">
        <f>'Bioenergetics (2)'!DV80</f>
        <v>0</v>
      </c>
      <c r="DC78" s="500">
        <f>'Bioenergetics (2)'!DW80</f>
        <v>0</v>
      </c>
      <c r="DD78" s="500">
        <f>'Bioenergetics (2)'!DX80</f>
        <v>0</v>
      </c>
      <c r="DE78" s="500">
        <f>'Bioenergetics (2)'!DY80</f>
        <v>0</v>
      </c>
      <c r="DF78" s="500">
        <f>'Bioenergetics (2)'!DZ80</f>
        <v>0</v>
      </c>
      <c r="DG78" s="500">
        <f>'Bioenergetics (2)'!EA80</f>
        <v>0</v>
      </c>
      <c r="DH78" s="500">
        <f>'Bioenergetics (2)'!EB80</f>
        <v>0</v>
      </c>
      <c r="DI78" s="500">
        <f>'Bioenergetics (2)'!EC80</f>
        <v>0</v>
      </c>
      <c r="DJ78" s="500">
        <f>'Bioenergetics (2)'!ED80</f>
        <v>0</v>
      </c>
      <c r="DK78" s="500">
        <f>'Bioenergetics (2)'!EE80</f>
        <v>0</v>
      </c>
      <c r="DL78" s="500">
        <f>'Bioenergetics (2)'!EF80</f>
        <v>0</v>
      </c>
      <c r="DM78" s="500">
        <f>'Bioenergetics (2)'!EG80</f>
        <v>0</v>
      </c>
      <c r="DN78" s="500">
        <f>'Bioenergetics (2)'!EH80</f>
        <v>0</v>
      </c>
      <c r="DO78" s="500">
        <f>'Bioenergetics (2)'!EI80</f>
        <v>0</v>
      </c>
      <c r="DP78" s="500">
        <f>'Bioenergetics (2)'!EJ80</f>
        <v>0</v>
      </c>
      <c r="DQ78" s="500">
        <f>'Bioenergetics (2)'!EK80</f>
        <v>0</v>
      </c>
      <c r="DR78" s="500">
        <f>'Bioenergetics (2)'!EL80</f>
        <v>0</v>
      </c>
      <c r="DS78" s="500">
        <f>'Bioenergetics (2)'!EM80</f>
        <v>0</v>
      </c>
      <c r="DT78" s="500">
        <f>'Bioenergetics (2)'!EQ80</f>
        <v>0</v>
      </c>
      <c r="DU78" s="500">
        <f>'Bioenergetics (2)'!ER80</f>
        <v>0</v>
      </c>
      <c r="DV78" s="500">
        <f>'Bioenergetics (2)'!ES80</f>
        <v>0</v>
      </c>
      <c r="DW78" s="500">
        <f>'Bioenergetics (2)'!ET80</f>
        <v>0</v>
      </c>
      <c r="DX78" s="500">
        <f>'Bioenergetics (2)'!EU80</f>
        <v>0</v>
      </c>
      <c r="DY78" s="500">
        <f>'Bioenergetics (2)'!EV80</f>
        <v>0</v>
      </c>
      <c r="DZ78" s="500">
        <f>'Bioenergetics (2)'!EW80</f>
        <v>0</v>
      </c>
      <c r="EA78" s="500">
        <f>'Bioenergetics (2)'!EX80</f>
        <v>0</v>
      </c>
      <c r="EB78" s="500">
        <f>'Bioenergetics (2)'!EY80</f>
        <v>0</v>
      </c>
      <c r="EC78" s="500">
        <f>'Bioenergetics (2)'!EZ80</f>
        <v>0</v>
      </c>
      <c r="ED78" s="500">
        <f>'Bioenergetics (2)'!FA80</f>
        <v>0</v>
      </c>
      <c r="EE78" s="500">
        <f>'Bioenergetics (2)'!FB80</f>
        <v>0</v>
      </c>
      <c r="EF78" s="500">
        <f>'Bioenergetics (2)'!FC80</f>
        <v>0</v>
      </c>
      <c r="EG78" s="500">
        <f>'Bioenergetics (2)'!FD80</f>
        <v>0</v>
      </c>
      <c r="EH78" s="500">
        <f>'Bioenergetics (2)'!FE80</f>
        <v>0</v>
      </c>
      <c r="EI78" s="500">
        <f>'Bioenergetics (2)'!FF80</f>
        <v>0</v>
      </c>
      <c r="EJ78" s="500">
        <f>'Bioenergetics (2)'!FG80</f>
        <v>0</v>
      </c>
      <c r="EK78" s="500">
        <f>'Bioenergetics (2)'!FH80</f>
        <v>0</v>
      </c>
      <c r="EL78" s="500">
        <f>'Bioenergetics (2)'!FI80</f>
        <v>0</v>
      </c>
      <c r="EM78" s="500">
        <f>'Bioenergetics (2)'!FJ80</f>
        <v>0</v>
      </c>
      <c r="EN78" s="500">
        <f>'Bioenergetics (2)'!FK80</f>
        <v>0</v>
      </c>
      <c r="EO78" s="500">
        <f>'Bioenergetics (2)'!FL80</f>
        <v>0</v>
      </c>
      <c r="EP78" s="500">
        <f>'Bioenergetics (2)'!FM80</f>
        <v>0</v>
      </c>
      <c r="EQ78" s="500">
        <f>'Bioenergetics (2)'!FN80</f>
        <v>1</v>
      </c>
      <c r="ER78" s="500">
        <f>'Bioenergetics (2)'!FO80</f>
        <v>0</v>
      </c>
      <c r="ES78" s="500">
        <f>'Bioenergetics (2)'!FP80</f>
        <v>0</v>
      </c>
      <c r="ET78" s="500">
        <f>'Bioenergetics (2)'!FQ80</f>
        <v>0</v>
      </c>
      <c r="EU78" s="500">
        <f>'Bioenergetics (2)'!FR80</f>
        <v>0</v>
      </c>
      <c r="EV78" s="500">
        <f>'Bioenergetics (2)'!FS80</f>
        <v>0</v>
      </c>
      <c r="EW78" s="500">
        <f>'Bioenergetics (2)'!FT80</f>
        <v>0</v>
      </c>
      <c r="EX78" s="500">
        <f>'Bioenergetics (2)'!FU80</f>
        <v>0</v>
      </c>
      <c r="EY78" s="500">
        <f>'Bioenergetics (2)'!FV80</f>
        <v>0</v>
      </c>
      <c r="EZ78" s="500">
        <f>'Bioenergetics (2)'!FW80</f>
        <v>0</v>
      </c>
      <c r="FA78" s="500">
        <f>'Bioenergetics (2)'!FX80</f>
        <v>0</v>
      </c>
      <c r="FB78" s="500">
        <f>'Bioenergetics (2)'!FY80</f>
        <v>0</v>
      </c>
      <c r="FC78" s="500">
        <f>'Bioenergetics (2)'!FZ80</f>
        <v>0</v>
      </c>
      <c r="FD78" s="500">
        <f>'Bioenergetics (2)'!GA80</f>
        <v>0</v>
      </c>
      <c r="FE78" s="500">
        <f>'Bioenergetics (2)'!GB80</f>
        <v>0</v>
      </c>
      <c r="FF78" s="500">
        <f>'Bioenergetics (2)'!GC80</f>
        <v>0</v>
      </c>
    </row>
    <row r="79" spans="1:162" x14ac:dyDescent="0.35">
      <c r="A79" s="144" t="str">
        <f>'Bioenergetics (2)'!A81</f>
        <v>Ce_iBu</v>
      </c>
      <c r="B79" s="500">
        <f>'Bioenergetics (2)'!V81</f>
        <v>0</v>
      </c>
      <c r="C79" s="500">
        <f>'Bioenergetics (2)'!W81</f>
        <v>0</v>
      </c>
      <c r="D79" s="500">
        <f>'Bioenergetics (2)'!X81</f>
        <v>0</v>
      </c>
      <c r="E79" s="500">
        <f>'Bioenergetics (2)'!Y81</f>
        <v>0</v>
      </c>
      <c r="F79" s="500">
        <f>'Bioenergetics (2)'!Z81</f>
        <v>0</v>
      </c>
      <c r="G79" s="500">
        <f>'Bioenergetics (2)'!AA81</f>
        <v>0</v>
      </c>
      <c r="H79" s="500">
        <f>'Bioenergetics (2)'!AB81</f>
        <v>0</v>
      </c>
      <c r="I79" s="500">
        <f>'Bioenergetics (2)'!AC81</f>
        <v>0</v>
      </c>
      <c r="J79" s="500">
        <f>'Bioenergetics (2)'!AD81</f>
        <v>0</v>
      </c>
      <c r="K79" s="500">
        <f>'Bioenergetics (2)'!AE81</f>
        <v>0</v>
      </c>
      <c r="L79" s="500">
        <f>'Bioenergetics (2)'!AF81</f>
        <v>0</v>
      </c>
      <c r="M79" s="500">
        <f>'Bioenergetics (2)'!AG81</f>
        <v>0</v>
      </c>
      <c r="N79" s="500">
        <f>'Bioenergetics (2)'!AH81</f>
        <v>0</v>
      </c>
      <c r="O79" s="500">
        <f>'Bioenergetics (2)'!AI81</f>
        <v>0</v>
      </c>
      <c r="P79" s="500">
        <f>'Bioenergetics (2)'!AJ81</f>
        <v>0</v>
      </c>
      <c r="Q79" s="500">
        <f>'Bioenergetics (2)'!AK81</f>
        <v>0</v>
      </c>
      <c r="R79" s="500">
        <f>'Bioenergetics (2)'!AL81</f>
        <v>0</v>
      </c>
      <c r="S79" s="500">
        <f>'Bioenergetics (2)'!AM81</f>
        <v>0</v>
      </c>
      <c r="T79" s="500">
        <f>'Bioenergetics (2)'!AN81</f>
        <v>0</v>
      </c>
      <c r="U79" s="500">
        <f>'Bioenergetics (2)'!AO81</f>
        <v>0</v>
      </c>
      <c r="V79" s="500">
        <f>'Bioenergetics (2)'!AP81</f>
        <v>0</v>
      </c>
      <c r="W79" s="500">
        <f>'Bioenergetics (2)'!AQ81</f>
        <v>0</v>
      </c>
      <c r="X79" s="500">
        <f>'Bioenergetics (2)'!AR81</f>
        <v>0</v>
      </c>
      <c r="Y79" s="500">
        <f>'Bioenergetics (2)'!AS81</f>
        <v>0</v>
      </c>
      <c r="Z79" s="500">
        <f>'Bioenergetics (2)'!AT81</f>
        <v>0</v>
      </c>
      <c r="AA79" s="500">
        <f>'Bioenergetics (2)'!AU81</f>
        <v>0</v>
      </c>
      <c r="AB79" s="500">
        <f>'Bioenergetics (2)'!AV81</f>
        <v>0</v>
      </c>
      <c r="AC79" s="500">
        <f>'Bioenergetics (2)'!AW81</f>
        <v>0</v>
      </c>
      <c r="AD79" s="500">
        <f>'Bioenergetics (2)'!AX81</f>
        <v>0</v>
      </c>
      <c r="AE79" s="500">
        <f>'Bioenergetics (2)'!AY81</f>
        <v>0</v>
      </c>
      <c r="AF79" s="500">
        <f>'Bioenergetics (2)'!AZ81</f>
        <v>0</v>
      </c>
      <c r="AG79" s="500">
        <f>'Bioenergetics (2)'!BA81</f>
        <v>0</v>
      </c>
      <c r="AH79" s="500">
        <f>'Bioenergetics (2)'!BB81</f>
        <v>0</v>
      </c>
      <c r="AI79" s="500">
        <f>'Bioenergetics (2)'!BC81</f>
        <v>0</v>
      </c>
      <c r="AJ79" s="500">
        <f>'Bioenergetics (2)'!BD81</f>
        <v>0</v>
      </c>
      <c r="AK79" s="500">
        <f>'Bioenergetics (2)'!BE81</f>
        <v>0</v>
      </c>
      <c r="AL79" s="500">
        <f>'Bioenergetics (2)'!BF81</f>
        <v>0</v>
      </c>
      <c r="AM79" s="500">
        <f>'Bioenergetics (2)'!BG81</f>
        <v>0</v>
      </c>
      <c r="AN79" s="500">
        <f>'Bioenergetics (2)'!BH81</f>
        <v>0</v>
      </c>
      <c r="AO79" s="500">
        <f>'Bioenergetics (2)'!BI81</f>
        <v>0</v>
      </c>
      <c r="AP79" s="500">
        <f>'Bioenergetics (2)'!BJ81</f>
        <v>0</v>
      </c>
      <c r="AQ79" s="500">
        <f>'Bioenergetics (2)'!BK81</f>
        <v>0</v>
      </c>
      <c r="AR79" s="500">
        <f>'Bioenergetics (2)'!BL81</f>
        <v>0</v>
      </c>
      <c r="AS79" s="500">
        <f>'Bioenergetics (2)'!BM81</f>
        <v>0</v>
      </c>
      <c r="AT79" s="500">
        <f>'Bioenergetics (2)'!BN81</f>
        <v>0</v>
      </c>
      <c r="AU79" s="500">
        <f>'Bioenergetics (2)'!BO81</f>
        <v>0</v>
      </c>
      <c r="AV79" s="500">
        <f>'Bioenergetics (2)'!BP81</f>
        <v>0</v>
      </c>
      <c r="AW79" s="500">
        <f>'Bioenergetics (2)'!BQ81</f>
        <v>0</v>
      </c>
      <c r="AX79" s="500">
        <f>'Bioenergetics (2)'!BR81</f>
        <v>0</v>
      </c>
      <c r="AY79" s="500">
        <f>'Bioenergetics (2)'!BS81</f>
        <v>0</v>
      </c>
      <c r="AZ79" s="500">
        <f>'Bioenergetics (2)'!BT81</f>
        <v>0</v>
      </c>
      <c r="BA79" s="500">
        <f>'Bioenergetics (2)'!BU81</f>
        <v>0</v>
      </c>
      <c r="BB79" s="500">
        <f>'Bioenergetics (2)'!BV81</f>
        <v>0</v>
      </c>
      <c r="BC79" s="500">
        <f>'Bioenergetics (2)'!BW81</f>
        <v>0</v>
      </c>
      <c r="BD79" s="500">
        <f>'Bioenergetics (2)'!BX81</f>
        <v>0</v>
      </c>
      <c r="BE79" s="500">
        <f>'Bioenergetics (2)'!BY81</f>
        <v>0</v>
      </c>
      <c r="BF79" s="500">
        <f>'Bioenergetics (2)'!BZ81</f>
        <v>0</v>
      </c>
      <c r="BG79" s="500">
        <f>'Bioenergetics (2)'!CA81</f>
        <v>0</v>
      </c>
      <c r="BH79" s="500">
        <f>'Bioenergetics (2)'!CB81</f>
        <v>0</v>
      </c>
      <c r="BI79" s="500">
        <f>'Bioenergetics (2)'!CC81</f>
        <v>0</v>
      </c>
      <c r="BJ79" s="500">
        <f>'Bioenergetics (2)'!CD81</f>
        <v>0</v>
      </c>
      <c r="BK79" s="500">
        <f>'Bioenergetics (2)'!CE81</f>
        <v>0</v>
      </c>
      <c r="BL79" s="500">
        <f>'Bioenergetics (2)'!CF81</f>
        <v>0</v>
      </c>
      <c r="BM79" s="500">
        <f>'Bioenergetics (2)'!CG81</f>
        <v>0</v>
      </c>
      <c r="BN79" s="500">
        <f>'Bioenergetics (2)'!CH81</f>
        <v>0</v>
      </c>
      <c r="BO79" s="500">
        <f>'Bioenergetics (2)'!CI81</f>
        <v>0</v>
      </c>
      <c r="BP79" s="500">
        <f>'Bioenergetics (2)'!CJ81</f>
        <v>0</v>
      </c>
      <c r="BQ79" s="500">
        <f>'Bioenergetics (2)'!CK81</f>
        <v>0</v>
      </c>
      <c r="BR79" s="500">
        <f>'Bioenergetics (2)'!CL81</f>
        <v>0</v>
      </c>
      <c r="BS79" s="500">
        <f>'Bioenergetics (2)'!CM81</f>
        <v>0</v>
      </c>
      <c r="BT79" s="500">
        <f>'Bioenergetics (2)'!CN81</f>
        <v>0</v>
      </c>
      <c r="BU79" s="500">
        <f>'Bioenergetics (2)'!CO81</f>
        <v>0</v>
      </c>
      <c r="BV79" s="500">
        <f>'Bioenergetics (2)'!CP81</f>
        <v>0</v>
      </c>
      <c r="BW79" s="500">
        <f>'Bioenergetics (2)'!CQ81</f>
        <v>0</v>
      </c>
      <c r="BX79" s="500">
        <f>'Bioenergetics (2)'!CR81</f>
        <v>0</v>
      </c>
      <c r="BY79" s="500">
        <f>'Bioenergetics (2)'!CS81</f>
        <v>0</v>
      </c>
      <c r="BZ79" s="500">
        <f>'Bioenergetics (2)'!CT81</f>
        <v>0</v>
      </c>
      <c r="CA79" s="500">
        <f>'Bioenergetics (2)'!CU81</f>
        <v>0</v>
      </c>
      <c r="CB79" s="500">
        <f>'Bioenergetics (2)'!CV81</f>
        <v>0</v>
      </c>
      <c r="CC79" s="500">
        <f>'Bioenergetics (2)'!CW81</f>
        <v>0</v>
      </c>
      <c r="CD79" s="500">
        <f>'Bioenergetics (2)'!CX81</f>
        <v>0</v>
      </c>
      <c r="CE79" s="500">
        <f>'Bioenergetics (2)'!CY81</f>
        <v>0</v>
      </c>
      <c r="CF79" s="500">
        <f>'Bioenergetics (2)'!CZ81</f>
        <v>0</v>
      </c>
      <c r="CG79" s="500">
        <f>'Bioenergetics (2)'!DA81</f>
        <v>0</v>
      </c>
      <c r="CH79" s="500">
        <f>'Bioenergetics (2)'!DB81</f>
        <v>0</v>
      </c>
      <c r="CI79" s="500">
        <f>'Bioenergetics (2)'!DC81</f>
        <v>0</v>
      </c>
      <c r="CJ79" s="500">
        <f>'Bioenergetics (2)'!DD81</f>
        <v>0</v>
      </c>
      <c r="CK79" s="500">
        <f>'Bioenergetics (2)'!DE81</f>
        <v>0</v>
      </c>
      <c r="CL79" s="500">
        <f>'Bioenergetics (2)'!DF81</f>
        <v>0</v>
      </c>
      <c r="CM79" s="500">
        <f>'Bioenergetics (2)'!DG81</f>
        <v>0</v>
      </c>
      <c r="CN79" s="500">
        <f>'Bioenergetics (2)'!DH81</f>
        <v>0</v>
      </c>
      <c r="CO79" s="500">
        <f>'Bioenergetics (2)'!DI81</f>
        <v>0</v>
      </c>
      <c r="CP79" s="500">
        <f>'Bioenergetics (2)'!DJ81</f>
        <v>0</v>
      </c>
      <c r="CQ79" s="500">
        <f>'Bioenergetics (2)'!DK81</f>
        <v>0</v>
      </c>
      <c r="CR79" s="500">
        <f>'Bioenergetics (2)'!DL81</f>
        <v>0</v>
      </c>
      <c r="CS79" s="500">
        <f>'Bioenergetics (2)'!DM81</f>
        <v>0</v>
      </c>
      <c r="CT79" s="500">
        <f>'Bioenergetics (2)'!DN81</f>
        <v>0</v>
      </c>
      <c r="CU79" s="500">
        <f>'Bioenergetics (2)'!DO81</f>
        <v>0</v>
      </c>
      <c r="CV79" s="500">
        <f>'Bioenergetics (2)'!DP81</f>
        <v>0</v>
      </c>
      <c r="CW79" s="500">
        <f>'Bioenergetics (2)'!DQ81</f>
        <v>0</v>
      </c>
      <c r="CX79" s="500">
        <f>'Bioenergetics (2)'!DR81</f>
        <v>0</v>
      </c>
      <c r="CY79" s="500">
        <f>'Bioenergetics (2)'!DS81</f>
        <v>0</v>
      </c>
      <c r="CZ79" s="500">
        <f>'Bioenergetics (2)'!DT81</f>
        <v>0</v>
      </c>
      <c r="DA79" s="500">
        <f>'Bioenergetics (2)'!DU81</f>
        <v>0</v>
      </c>
      <c r="DB79" s="500">
        <f>'Bioenergetics (2)'!DV81</f>
        <v>0</v>
      </c>
      <c r="DC79" s="500">
        <f>'Bioenergetics (2)'!DW81</f>
        <v>0</v>
      </c>
      <c r="DD79" s="500">
        <f>'Bioenergetics (2)'!DX81</f>
        <v>0</v>
      </c>
      <c r="DE79" s="500">
        <f>'Bioenergetics (2)'!DY81</f>
        <v>0</v>
      </c>
      <c r="DF79" s="500">
        <f>'Bioenergetics (2)'!DZ81</f>
        <v>0</v>
      </c>
      <c r="DG79" s="500">
        <f>'Bioenergetics (2)'!EA81</f>
        <v>0</v>
      </c>
      <c r="DH79" s="500">
        <f>'Bioenergetics (2)'!EB81</f>
        <v>0</v>
      </c>
      <c r="DI79" s="500">
        <f>'Bioenergetics (2)'!EC81</f>
        <v>0</v>
      </c>
      <c r="DJ79" s="500">
        <f>'Bioenergetics (2)'!ED81</f>
        <v>0</v>
      </c>
      <c r="DK79" s="500">
        <f>'Bioenergetics (2)'!EE81</f>
        <v>0</v>
      </c>
      <c r="DL79" s="500">
        <f>'Bioenergetics (2)'!EF81</f>
        <v>0</v>
      </c>
      <c r="DM79" s="500">
        <f>'Bioenergetics (2)'!EG81</f>
        <v>0</v>
      </c>
      <c r="DN79" s="500">
        <f>'Bioenergetics (2)'!EH81</f>
        <v>0</v>
      </c>
      <c r="DO79" s="500">
        <f>'Bioenergetics (2)'!EI81</f>
        <v>0</v>
      </c>
      <c r="DP79" s="500">
        <f>'Bioenergetics (2)'!EJ81</f>
        <v>0</v>
      </c>
      <c r="DQ79" s="500">
        <f>'Bioenergetics (2)'!EK81</f>
        <v>0</v>
      </c>
      <c r="DR79" s="500">
        <f>'Bioenergetics (2)'!EL81</f>
        <v>0</v>
      </c>
      <c r="DS79" s="500">
        <f>'Bioenergetics (2)'!EM81</f>
        <v>0</v>
      </c>
      <c r="DT79" s="500">
        <f>'Bioenergetics (2)'!EQ81</f>
        <v>0</v>
      </c>
      <c r="DU79" s="500">
        <f>'Bioenergetics (2)'!ER81</f>
        <v>0</v>
      </c>
      <c r="DV79" s="500">
        <f>'Bioenergetics (2)'!ES81</f>
        <v>0</v>
      </c>
      <c r="DW79" s="500">
        <f>'Bioenergetics (2)'!ET81</f>
        <v>0</v>
      </c>
      <c r="DX79" s="500">
        <f>'Bioenergetics (2)'!EU81</f>
        <v>0</v>
      </c>
      <c r="DY79" s="500">
        <f>'Bioenergetics (2)'!EV81</f>
        <v>0</v>
      </c>
      <c r="DZ79" s="500">
        <f>'Bioenergetics (2)'!EW81</f>
        <v>0</v>
      </c>
      <c r="EA79" s="500">
        <f>'Bioenergetics (2)'!EX81</f>
        <v>0</v>
      </c>
      <c r="EB79" s="500">
        <f>'Bioenergetics (2)'!EY81</f>
        <v>0</v>
      </c>
      <c r="EC79" s="500">
        <f>'Bioenergetics (2)'!EZ81</f>
        <v>0</v>
      </c>
      <c r="ED79" s="500">
        <f>'Bioenergetics (2)'!FA81</f>
        <v>0</v>
      </c>
      <c r="EE79" s="500">
        <f>'Bioenergetics (2)'!FB81</f>
        <v>0</v>
      </c>
      <c r="EF79" s="500">
        <f>'Bioenergetics (2)'!FC81</f>
        <v>0</v>
      </c>
      <c r="EG79" s="500">
        <f>'Bioenergetics (2)'!FD81</f>
        <v>0</v>
      </c>
      <c r="EH79" s="500">
        <f>'Bioenergetics (2)'!FE81</f>
        <v>0</v>
      </c>
      <c r="EI79" s="500">
        <f>'Bioenergetics (2)'!FF81</f>
        <v>0</v>
      </c>
      <c r="EJ79" s="500">
        <f>'Bioenergetics (2)'!FG81</f>
        <v>0</v>
      </c>
      <c r="EK79" s="500">
        <f>'Bioenergetics (2)'!FH81</f>
        <v>0</v>
      </c>
      <c r="EL79" s="500">
        <f>'Bioenergetics (2)'!FI81</f>
        <v>0</v>
      </c>
      <c r="EM79" s="500">
        <f>'Bioenergetics (2)'!FJ81</f>
        <v>0</v>
      </c>
      <c r="EN79" s="500">
        <f>'Bioenergetics (2)'!FK81</f>
        <v>0</v>
      </c>
      <c r="EO79" s="500">
        <f>'Bioenergetics (2)'!FL81</f>
        <v>0</v>
      </c>
      <c r="EP79" s="500">
        <f>'Bioenergetics (2)'!FM81</f>
        <v>0</v>
      </c>
      <c r="EQ79" s="500">
        <f>'Bioenergetics (2)'!FN81</f>
        <v>0</v>
      </c>
      <c r="ER79" s="500">
        <f>'Bioenergetics (2)'!FO81</f>
        <v>1</v>
      </c>
      <c r="ES79" s="500">
        <f>'Bioenergetics (2)'!FP81</f>
        <v>0</v>
      </c>
      <c r="ET79" s="500">
        <f>'Bioenergetics (2)'!FQ81</f>
        <v>0</v>
      </c>
      <c r="EU79" s="500">
        <f>'Bioenergetics (2)'!FR81</f>
        <v>0</v>
      </c>
      <c r="EV79" s="500">
        <f>'Bioenergetics (2)'!FS81</f>
        <v>0</v>
      </c>
      <c r="EW79" s="500">
        <f>'Bioenergetics (2)'!FT81</f>
        <v>0</v>
      </c>
      <c r="EX79" s="500">
        <f>'Bioenergetics (2)'!FU81</f>
        <v>0</v>
      </c>
      <c r="EY79" s="500">
        <f>'Bioenergetics (2)'!FV81</f>
        <v>0</v>
      </c>
      <c r="EZ79" s="500">
        <f>'Bioenergetics (2)'!FW81</f>
        <v>0</v>
      </c>
      <c r="FA79" s="500">
        <f>'Bioenergetics (2)'!FX81</f>
        <v>0</v>
      </c>
      <c r="FB79" s="500">
        <f>'Bioenergetics (2)'!FY81</f>
        <v>0</v>
      </c>
      <c r="FC79" s="500">
        <f>'Bioenergetics (2)'!FZ81</f>
        <v>0</v>
      </c>
      <c r="FD79" s="500">
        <f>'Bioenergetics (2)'!GA81</f>
        <v>0</v>
      </c>
      <c r="FE79" s="500">
        <f>'Bioenergetics (2)'!GB81</f>
        <v>0</v>
      </c>
      <c r="FF79" s="500">
        <f>'Bioenergetics (2)'!GC81</f>
        <v>0</v>
      </c>
    </row>
    <row r="80" spans="1:162" x14ac:dyDescent="0.35">
      <c r="A80" s="144" t="str">
        <f>'Bioenergetics (2)'!A82</f>
        <v>Ce_Val</v>
      </c>
      <c r="B80" s="500">
        <f>'Bioenergetics (2)'!V82</f>
        <v>0</v>
      </c>
      <c r="C80" s="500">
        <f>'Bioenergetics (2)'!W82</f>
        <v>0</v>
      </c>
      <c r="D80" s="500">
        <f>'Bioenergetics (2)'!X82</f>
        <v>0</v>
      </c>
      <c r="E80" s="500">
        <f>'Bioenergetics (2)'!Y82</f>
        <v>0</v>
      </c>
      <c r="F80" s="500">
        <f>'Bioenergetics (2)'!Z82</f>
        <v>0</v>
      </c>
      <c r="G80" s="500">
        <f>'Bioenergetics (2)'!AA82</f>
        <v>0</v>
      </c>
      <c r="H80" s="500">
        <f>'Bioenergetics (2)'!AB82</f>
        <v>0</v>
      </c>
      <c r="I80" s="500">
        <f>'Bioenergetics (2)'!AC82</f>
        <v>0</v>
      </c>
      <c r="J80" s="500">
        <f>'Bioenergetics (2)'!AD82</f>
        <v>0</v>
      </c>
      <c r="K80" s="500">
        <f>'Bioenergetics (2)'!AE82</f>
        <v>0</v>
      </c>
      <c r="L80" s="500">
        <f>'Bioenergetics (2)'!AF82</f>
        <v>0</v>
      </c>
      <c r="M80" s="500">
        <f>'Bioenergetics (2)'!AG82</f>
        <v>0</v>
      </c>
      <c r="N80" s="500">
        <f>'Bioenergetics (2)'!AH82</f>
        <v>0</v>
      </c>
      <c r="O80" s="500">
        <f>'Bioenergetics (2)'!AI82</f>
        <v>0</v>
      </c>
      <c r="P80" s="500">
        <f>'Bioenergetics (2)'!AJ82</f>
        <v>0</v>
      </c>
      <c r="Q80" s="500">
        <f>'Bioenergetics (2)'!AK82</f>
        <v>0</v>
      </c>
      <c r="R80" s="500">
        <f>'Bioenergetics (2)'!AL82</f>
        <v>0</v>
      </c>
      <c r="S80" s="500">
        <f>'Bioenergetics (2)'!AM82</f>
        <v>0</v>
      </c>
      <c r="T80" s="500">
        <f>'Bioenergetics (2)'!AN82</f>
        <v>0</v>
      </c>
      <c r="U80" s="500">
        <f>'Bioenergetics (2)'!AO82</f>
        <v>0</v>
      </c>
      <c r="V80" s="500">
        <f>'Bioenergetics (2)'!AP82</f>
        <v>0</v>
      </c>
      <c r="W80" s="500">
        <f>'Bioenergetics (2)'!AQ82</f>
        <v>0</v>
      </c>
      <c r="X80" s="500">
        <f>'Bioenergetics (2)'!AR82</f>
        <v>0</v>
      </c>
      <c r="Y80" s="500">
        <f>'Bioenergetics (2)'!AS82</f>
        <v>0</v>
      </c>
      <c r="Z80" s="500">
        <f>'Bioenergetics (2)'!AT82</f>
        <v>0</v>
      </c>
      <c r="AA80" s="500">
        <f>'Bioenergetics (2)'!AU82</f>
        <v>0</v>
      </c>
      <c r="AB80" s="500">
        <f>'Bioenergetics (2)'!AV82</f>
        <v>0</v>
      </c>
      <c r="AC80" s="500">
        <f>'Bioenergetics (2)'!AW82</f>
        <v>0</v>
      </c>
      <c r="AD80" s="500">
        <f>'Bioenergetics (2)'!AX82</f>
        <v>0</v>
      </c>
      <c r="AE80" s="500">
        <f>'Bioenergetics (2)'!AY82</f>
        <v>0</v>
      </c>
      <c r="AF80" s="500">
        <f>'Bioenergetics (2)'!AZ82</f>
        <v>0</v>
      </c>
      <c r="AG80" s="500">
        <f>'Bioenergetics (2)'!BA82</f>
        <v>0</v>
      </c>
      <c r="AH80" s="500">
        <f>'Bioenergetics (2)'!BB82</f>
        <v>0</v>
      </c>
      <c r="AI80" s="500">
        <f>'Bioenergetics (2)'!BC82</f>
        <v>0</v>
      </c>
      <c r="AJ80" s="500">
        <f>'Bioenergetics (2)'!BD82</f>
        <v>0</v>
      </c>
      <c r="AK80" s="500">
        <f>'Bioenergetics (2)'!BE82</f>
        <v>0</v>
      </c>
      <c r="AL80" s="500">
        <f>'Bioenergetics (2)'!BF82</f>
        <v>0</v>
      </c>
      <c r="AM80" s="500">
        <f>'Bioenergetics (2)'!BG82</f>
        <v>0</v>
      </c>
      <c r="AN80" s="500">
        <f>'Bioenergetics (2)'!BH82</f>
        <v>0</v>
      </c>
      <c r="AO80" s="500">
        <f>'Bioenergetics (2)'!BI82</f>
        <v>0</v>
      </c>
      <c r="AP80" s="500">
        <f>'Bioenergetics (2)'!BJ82</f>
        <v>0</v>
      </c>
      <c r="AQ80" s="500">
        <f>'Bioenergetics (2)'!BK82</f>
        <v>0</v>
      </c>
      <c r="AR80" s="500">
        <f>'Bioenergetics (2)'!BL82</f>
        <v>0</v>
      </c>
      <c r="AS80" s="500">
        <f>'Bioenergetics (2)'!BM82</f>
        <v>0</v>
      </c>
      <c r="AT80" s="500">
        <f>'Bioenergetics (2)'!BN82</f>
        <v>0</v>
      </c>
      <c r="AU80" s="500">
        <f>'Bioenergetics (2)'!BO82</f>
        <v>0</v>
      </c>
      <c r="AV80" s="500">
        <f>'Bioenergetics (2)'!BP82</f>
        <v>0</v>
      </c>
      <c r="AW80" s="500">
        <f>'Bioenergetics (2)'!BQ82</f>
        <v>0</v>
      </c>
      <c r="AX80" s="500">
        <f>'Bioenergetics (2)'!BR82</f>
        <v>0</v>
      </c>
      <c r="AY80" s="500">
        <f>'Bioenergetics (2)'!BS82</f>
        <v>0</v>
      </c>
      <c r="AZ80" s="500">
        <f>'Bioenergetics (2)'!BT82</f>
        <v>0</v>
      </c>
      <c r="BA80" s="500">
        <f>'Bioenergetics (2)'!BU82</f>
        <v>0</v>
      </c>
      <c r="BB80" s="500">
        <f>'Bioenergetics (2)'!BV82</f>
        <v>0</v>
      </c>
      <c r="BC80" s="500">
        <f>'Bioenergetics (2)'!BW82</f>
        <v>0</v>
      </c>
      <c r="BD80" s="500">
        <f>'Bioenergetics (2)'!BX82</f>
        <v>0</v>
      </c>
      <c r="BE80" s="500">
        <f>'Bioenergetics (2)'!BY82</f>
        <v>0</v>
      </c>
      <c r="BF80" s="500">
        <f>'Bioenergetics (2)'!BZ82</f>
        <v>0</v>
      </c>
      <c r="BG80" s="500">
        <f>'Bioenergetics (2)'!CA82</f>
        <v>0</v>
      </c>
      <c r="BH80" s="500">
        <f>'Bioenergetics (2)'!CB82</f>
        <v>0</v>
      </c>
      <c r="BI80" s="500">
        <f>'Bioenergetics (2)'!CC82</f>
        <v>0</v>
      </c>
      <c r="BJ80" s="500">
        <f>'Bioenergetics (2)'!CD82</f>
        <v>0</v>
      </c>
      <c r="BK80" s="500">
        <f>'Bioenergetics (2)'!CE82</f>
        <v>0</v>
      </c>
      <c r="BL80" s="500">
        <f>'Bioenergetics (2)'!CF82</f>
        <v>0</v>
      </c>
      <c r="BM80" s="500">
        <f>'Bioenergetics (2)'!CG82</f>
        <v>0</v>
      </c>
      <c r="BN80" s="500">
        <f>'Bioenergetics (2)'!CH82</f>
        <v>0</v>
      </c>
      <c r="BO80" s="500">
        <f>'Bioenergetics (2)'!CI82</f>
        <v>0</v>
      </c>
      <c r="BP80" s="500">
        <f>'Bioenergetics (2)'!CJ82</f>
        <v>0</v>
      </c>
      <c r="BQ80" s="500">
        <f>'Bioenergetics (2)'!CK82</f>
        <v>0</v>
      </c>
      <c r="BR80" s="500">
        <f>'Bioenergetics (2)'!CL82</f>
        <v>0</v>
      </c>
      <c r="BS80" s="500">
        <f>'Bioenergetics (2)'!CM82</f>
        <v>0</v>
      </c>
      <c r="BT80" s="500">
        <f>'Bioenergetics (2)'!CN82</f>
        <v>0</v>
      </c>
      <c r="BU80" s="500">
        <f>'Bioenergetics (2)'!CO82</f>
        <v>0</v>
      </c>
      <c r="BV80" s="500">
        <f>'Bioenergetics (2)'!CP82</f>
        <v>0</v>
      </c>
      <c r="BW80" s="500">
        <f>'Bioenergetics (2)'!CQ82</f>
        <v>0</v>
      </c>
      <c r="BX80" s="500">
        <f>'Bioenergetics (2)'!CR82</f>
        <v>0</v>
      </c>
      <c r="BY80" s="500">
        <f>'Bioenergetics (2)'!CS82</f>
        <v>0</v>
      </c>
      <c r="BZ80" s="500">
        <f>'Bioenergetics (2)'!CT82</f>
        <v>0</v>
      </c>
      <c r="CA80" s="500">
        <f>'Bioenergetics (2)'!CU82</f>
        <v>0</v>
      </c>
      <c r="CB80" s="500">
        <f>'Bioenergetics (2)'!CV82</f>
        <v>0</v>
      </c>
      <c r="CC80" s="500">
        <f>'Bioenergetics (2)'!CW82</f>
        <v>0</v>
      </c>
      <c r="CD80" s="500">
        <f>'Bioenergetics (2)'!CX82</f>
        <v>0</v>
      </c>
      <c r="CE80" s="500">
        <f>'Bioenergetics (2)'!CY82</f>
        <v>0</v>
      </c>
      <c r="CF80" s="500">
        <f>'Bioenergetics (2)'!CZ82</f>
        <v>0</v>
      </c>
      <c r="CG80" s="500">
        <f>'Bioenergetics (2)'!DA82</f>
        <v>0</v>
      </c>
      <c r="CH80" s="500">
        <f>'Bioenergetics (2)'!DB82</f>
        <v>0</v>
      </c>
      <c r="CI80" s="500">
        <f>'Bioenergetics (2)'!DC82</f>
        <v>0</v>
      </c>
      <c r="CJ80" s="500">
        <f>'Bioenergetics (2)'!DD82</f>
        <v>0</v>
      </c>
      <c r="CK80" s="500">
        <f>'Bioenergetics (2)'!DE82</f>
        <v>0</v>
      </c>
      <c r="CL80" s="500">
        <f>'Bioenergetics (2)'!DF82</f>
        <v>0</v>
      </c>
      <c r="CM80" s="500">
        <f>'Bioenergetics (2)'!DG82</f>
        <v>0</v>
      </c>
      <c r="CN80" s="500">
        <f>'Bioenergetics (2)'!DH82</f>
        <v>0</v>
      </c>
      <c r="CO80" s="500">
        <f>'Bioenergetics (2)'!DI82</f>
        <v>0</v>
      </c>
      <c r="CP80" s="500">
        <f>'Bioenergetics (2)'!DJ82</f>
        <v>0</v>
      </c>
      <c r="CQ80" s="500">
        <f>'Bioenergetics (2)'!DK82</f>
        <v>0</v>
      </c>
      <c r="CR80" s="500">
        <f>'Bioenergetics (2)'!DL82</f>
        <v>0</v>
      </c>
      <c r="CS80" s="500">
        <f>'Bioenergetics (2)'!DM82</f>
        <v>0</v>
      </c>
      <c r="CT80" s="500">
        <f>'Bioenergetics (2)'!DN82</f>
        <v>0</v>
      </c>
      <c r="CU80" s="500">
        <f>'Bioenergetics (2)'!DO82</f>
        <v>0</v>
      </c>
      <c r="CV80" s="500">
        <f>'Bioenergetics (2)'!DP82</f>
        <v>0</v>
      </c>
      <c r="CW80" s="500">
        <f>'Bioenergetics (2)'!DQ82</f>
        <v>0</v>
      </c>
      <c r="CX80" s="500">
        <f>'Bioenergetics (2)'!DR82</f>
        <v>0</v>
      </c>
      <c r="CY80" s="500">
        <f>'Bioenergetics (2)'!DS82</f>
        <v>0</v>
      </c>
      <c r="CZ80" s="500">
        <f>'Bioenergetics (2)'!DT82</f>
        <v>0</v>
      </c>
      <c r="DA80" s="500">
        <f>'Bioenergetics (2)'!DU82</f>
        <v>0</v>
      </c>
      <c r="DB80" s="500">
        <f>'Bioenergetics (2)'!DV82</f>
        <v>0</v>
      </c>
      <c r="DC80" s="500">
        <f>'Bioenergetics (2)'!DW82</f>
        <v>0</v>
      </c>
      <c r="DD80" s="500">
        <f>'Bioenergetics (2)'!DX82</f>
        <v>0</v>
      </c>
      <c r="DE80" s="500">
        <f>'Bioenergetics (2)'!DY82</f>
        <v>0</v>
      </c>
      <c r="DF80" s="500">
        <f>'Bioenergetics (2)'!DZ82</f>
        <v>0</v>
      </c>
      <c r="DG80" s="500">
        <f>'Bioenergetics (2)'!EA82</f>
        <v>0</v>
      </c>
      <c r="DH80" s="500">
        <f>'Bioenergetics (2)'!EB82</f>
        <v>0</v>
      </c>
      <c r="DI80" s="500">
        <f>'Bioenergetics (2)'!EC82</f>
        <v>0</v>
      </c>
      <c r="DJ80" s="500">
        <f>'Bioenergetics (2)'!ED82</f>
        <v>0</v>
      </c>
      <c r="DK80" s="500">
        <f>'Bioenergetics (2)'!EE82</f>
        <v>0</v>
      </c>
      <c r="DL80" s="500">
        <f>'Bioenergetics (2)'!EF82</f>
        <v>0</v>
      </c>
      <c r="DM80" s="500">
        <f>'Bioenergetics (2)'!EG82</f>
        <v>0</v>
      </c>
      <c r="DN80" s="500">
        <f>'Bioenergetics (2)'!EH82</f>
        <v>0</v>
      </c>
      <c r="DO80" s="500">
        <f>'Bioenergetics (2)'!EI82</f>
        <v>0</v>
      </c>
      <c r="DP80" s="500">
        <f>'Bioenergetics (2)'!EJ82</f>
        <v>0</v>
      </c>
      <c r="DQ80" s="500">
        <f>'Bioenergetics (2)'!EK82</f>
        <v>0</v>
      </c>
      <c r="DR80" s="500">
        <f>'Bioenergetics (2)'!EL82</f>
        <v>0</v>
      </c>
      <c r="DS80" s="500">
        <f>'Bioenergetics (2)'!EM82</f>
        <v>0</v>
      </c>
      <c r="DT80" s="500">
        <f>'Bioenergetics (2)'!EQ82</f>
        <v>0</v>
      </c>
      <c r="DU80" s="500">
        <f>'Bioenergetics (2)'!ER82</f>
        <v>0</v>
      </c>
      <c r="DV80" s="500">
        <f>'Bioenergetics (2)'!ES82</f>
        <v>0</v>
      </c>
      <c r="DW80" s="500">
        <f>'Bioenergetics (2)'!ET82</f>
        <v>0</v>
      </c>
      <c r="DX80" s="500">
        <f>'Bioenergetics (2)'!EU82</f>
        <v>0</v>
      </c>
      <c r="DY80" s="500">
        <f>'Bioenergetics (2)'!EV82</f>
        <v>0</v>
      </c>
      <c r="DZ80" s="500">
        <f>'Bioenergetics (2)'!EW82</f>
        <v>0</v>
      </c>
      <c r="EA80" s="500">
        <f>'Bioenergetics (2)'!EX82</f>
        <v>0</v>
      </c>
      <c r="EB80" s="500">
        <f>'Bioenergetics (2)'!EY82</f>
        <v>0</v>
      </c>
      <c r="EC80" s="500">
        <f>'Bioenergetics (2)'!EZ82</f>
        <v>0</v>
      </c>
      <c r="ED80" s="500">
        <f>'Bioenergetics (2)'!FA82</f>
        <v>0</v>
      </c>
      <c r="EE80" s="500">
        <f>'Bioenergetics (2)'!FB82</f>
        <v>0</v>
      </c>
      <c r="EF80" s="500">
        <f>'Bioenergetics (2)'!FC82</f>
        <v>0</v>
      </c>
      <c r="EG80" s="500">
        <f>'Bioenergetics (2)'!FD82</f>
        <v>0</v>
      </c>
      <c r="EH80" s="500">
        <f>'Bioenergetics (2)'!FE82</f>
        <v>0</v>
      </c>
      <c r="EI80" s="500">
        <f>'Bioenergetics (2)'!FF82</f>
        <v>0</v>
      </c>
      <c r="EJ80" s="500">
        <f>'Bioenergetics (2)'!FG82</f>
        <v>0</v>
      </c>
      <c r="EK80" s="500">
        <f>'Bioenergetics (2)'!FH82</f>
        <v>0</v>
      </c>
      <c r="EL80" s="500">
        <f>'Bioenergetics (2)'!FI82</f>
        <v>0</v>
      </c>
      <c r="EM80" s="500">
        <f>'Bioenergetics (2)'!FJ82</f>
        <v>0</v>
      </c>
      <c r="EN80" s="500">
        <f>'Bioenergetics (2)'!FK82</f>
        <v>0</v>
      </c>
      <c r="EO80" s="500">
        <f>'Bioenergetics (2)'!FL82</f>
        <v>0</v>
      </c>
      <c r="EP80" s="500">
        <f>'Bioenergetics (2)'!FM82</f>
        <v>0</v>
      </c>
      <c r="EQ80" s="500">
        <f>'Bioenergetics (2)'!FN82</f>
        <v>0</v>
      </c>
      <c r="ER80" s="500">
        <f>'Bioenergetics (2)'!FO82</f>
        <v>0</v>
      </c>
      <c r="ES80" s="500">
        <f>'Bioenergetics (2)'!FP82</f>
        <v>1</v>
      </c>
      <c r="ET80" s="500">
        <f>'Bioenergetics (2)'!FQ82</f>
        <v>0</v>
      </c>
      <c r="EU80" s="500">
        <f>'Bioenergetics (2)'!FR82</f>
        <v>0</v>
      </c>
      <c r="EV80" s="500">
        <f>'Bioenergetics (2)'!FS82</f>
        <v>0</v>
      </c>
      <c r="EW80" s="500">
        <f>'Bioenergetics (2)'!FT82</f>
        <v>0</v>
      </c>
      <c r="EX80" s="500">
        <f>'Bioenergetics (2)'!FU82</f>
        <v>0</v>
      </c>
      <c r="EY80" s="500">
        <f>'Bioenergetics (2)'!FV82</f>
        <v>0</v>
      </c>
      <c r="EZ80" s="500">
        <f>'Bioenergetics (2)'!FW82</f>
        <v>0</v>
      </c>
      <c r="FA80" s="500">
        <f>'Bioenergetics (2)'!FX82</f>
        <v>0</v>
      </c>
      <c r="FB80" s="500">
        <f>'Bioenergetics (2)'!FY82</f>
        <v>0</v>
      </c>
      <c r="FC80" s="500">
        <f>'Bioenergetics (2)'!FZ82</f>
        <v>0</v>
      </c>
      <c r="FD80" s="500">
        <f>'Bioenergetics (2)'!GA82</f>
        <v>0</v>
      </c>
      <c r="FE80" s="500">
        <f>'Bioenergetics (2)'!GB82</f>
        <v>0</v>
      </c>
      <c r="FF80" s="500">
        <f>'Bioenergetics (2)'!GC82</f>
        <v>0</v>
      </c>
    </row>
    <row r="81" spans="1:162" x14ac:dyDescent="0.35">
      <c r="A81" s="144" t="str">
        <f>'Bioenergetics (2)'!A83</f>
        <v>Ce_iVal</v>
      </c>
      <c r="B81" s="500">
        <f>'Bioenergetics (2)'!V83</f>
        <v>0</v>
      </c>
      <c r="C81" s="500">
        <f>'Bioenergetics (2)'!W83</f>
        <v>0</v>
      </c>
      <c r="D81" s="500">
        <f>'Bioenergetics (2)'!X83</f>
        <v>0</v>
      </c>
      <c r="E81" s="500">
        <f>'Bioenergetics (2)'!Y83</f>
        <v>0</v>
      </c>
      <c r="F81" s="500">
        <f>'Bioenergetics (2)'!Z83</f>
        <v>0</v>
      </c>
      <c r="G81" s="500">
        <f>'Bioenergetics (2)'!AA83</f>
        <v>0</v>
      </c>
      <c r="H81" s="500">
        <f>'Bioenergetics (2)'!AB83</f>
        <v>0</v>
      </c>
      <c r="I81" s="500">
        <f>'Bioenergetics (2)'!AC83</f>
        <v>0</v>
      </c>
      <c r="J81" s="500">
        <f>'Bioenergetics (2)'!AD83</f>
        <v>0</v>
      </c>
      <c r="K81" s="500">
        <f>'Bioenergetics (2)'!AE83</f>
        <v>0</v>
      </c>
      <c r="L81" s="500">
        <f>'Bioenergetics (2)'!AF83</f>
        <v>0</v>
      </c>
      <c r="M81" s="500">
        <f>'Bioenergetics (2)'!AG83</f>
        <v>0</v>
      </c>
      <c r="N81" s="500">
        <f>'Bioenergetics (2)'!AH83</f>
        <v>0</v>
      </c>
      <c r="O81" s="500">
        <f>'Bioenergetics (2)'!AI83</f>
        <v>0</v>
      </c>
      <c r="P81" s="500">
        <f>'Bioenergetics (2)'!AJ83</f>
        <v>0</v>
      </c>
      <c r="Q81" s="500">
        <f>'Bioenergetics (2)'!AK83</f>
        <v>0</v>
      </c>
      <c r="R81" s="500">
        <f>'Bioenergetics (2)'!AL83</f>
        <v>0</v>
      </c>
      <c r="S81" s="500">
        <f>'Bioenergetics (2)'!AM83</f>
        <v>0</v>
      </c>
      <c r="T81" s="500">
        <f>'Bioenergetics (2)'!AN83</f>
        <v>0</v>
      </c>
      <c r="U81" s="500">
        <f>'Bioenergetics (2)'!AO83</f>
        <v>0</v>
      </c>
      <c r="V81" s="500">
        <f>'Bioenergetics (2)'!AP83</f>
        <v>0</v>
      </c>
      <c r="W81" s="500">
        <f>'Bioenergetics (2)'!AQ83</f>
        <v>0</v>
      </c>
      <c r="X81" s="500">
        <f>'Bioenergetics (2)'!AR83</f>
        <v>0</v>
      </c>
      <c r="Y81" s="500">
        <f>'Bioenergetics (2)'!AS83</f>
        <v>0</v>
      </c>
      <c r="Z81" s="500">
        <f>'Bioenergetics (2)'!AT83</f>
        <v>0</v>
      </c>
      <c r="AA81" s="500">
        <f>'Bioenergetics (2)'!AU83</f>
        <v>0</v>
      </c>
      <c r="AB81" s="500">
        <f>'Bioenergetics (2)'!AV83</f>
        <v>0</v>
      </c>
      <c r="AC81" s="500">
        <f>'Bioenergetics (2)'!AW83</f>
        <v>0</v>
      </c>
      <c r="AD81" s="500">
        <f>'Bioenergetics (2)'!AX83</f>
        <v>0</v>
      </c>
      <c r="AE81" s="500">
        <f>'Bioenergetics (2)'!AY83</f>
        <v>0</v>
      </c>
      <c r="AF81" s="500">
        <f>'Bioenergetics (2)'!AZ83</f>
        <v>0</v>
      </c>
      <c r="AG81" s="500">
        <f>'Bioenergetics (2)'!BA83</f>
        <v>0</v>
      </c>
      <c r="AH81" s="500">
        <f>'Bioenergetics (2)'!BB83</f>
        <v>0</v>
      </c>
      <c r="AI81" s="500">
        <f>'Bioenergetics (2)'!BC83</f>
        <v>0</v>
      </c>
      <c r="AJ81" s="500">
        <f>'Bioenergetics (2)'!BD83</f>
        <v>0</v>
      </c>
      <c r="AK81" s="500">
        <f>'Bioenergetics (2)'!BE83</f>
        <v>0</v>
      </c>
      <c r="AL81" s="500">
        <f>'Bioenergetics (2)'!BF83</f>
        <v>0</v>
      </c>
      <c r="AM81" s="500">
        <f>'Bioenergetics (2)'!BG83</f>
        <v>0</v>
      </c>
      <c r="AN81" s="500">
        <f>'Bioenergetics (2)'!BH83</f>
        <v>0</v>
      </c>
      <c r="AO81" s="500">
        <f>'Bioenergetics (2)'!BI83</f>
        <v>0</v>
      </c>
      <c r="AP81" s="500">
        <f>'Bioenergetics (2)'!BJ83</f>
        <v>0</v>
      </c>
      <c r="AQ81" s="500">
        <f>'Bioenergetics (2)'!BK83</f>
        <v>0</v>
      </c>
      <c r="AR81" s="500">
        <f>'Bioenergetics (2)'!BL83</f>
        <v>0</v>
      </c>
      <c r="AS81" s="500">
        <f>'Bioenergetics (2)'!BM83</f>
        <v>0</v>
      </c>
      <c r="AT81" s="500">
        <f>'Bioenergetics (2)'!BN83</f>
        <v>0</v>
      </c>
      <c r="AU81" s="500">
        <f>'Bioenergetics (2)'!BO83</f>
        <v>0</v>
      </c>
      <c r="AV81" s="500">
        <f>'Bioenergetics (2)'!BP83</f>
        <v>0</v>
      </c>
      <c r="AW81" s="500">
        <f>'Bioenergetics (2)'!BQ83</f>
        <v>0</v>
      </c>
      <c r="AX81" s="500">
        <f>'Bioenergetics (2)'!BR83</f>
        <v>0</v>
      </c>
      <c r="AY81" s="500">
        <f>'Bioenergetics (2)'!BS83</f>
        <v>0</v>
      </c>
      <c r="AZ81" s="500">
        <f>'Bioenergetics (2)'!BT83</f>
        <v>0</v>
      </c>
      <c r="BA81" s="500">
        <f>'Bioenergetics (2)'!BU83</f>
        <v>0</v>
      </c>
      <c r="BB81" s="500">
        <f>'Bioenergetics (2)'!BV83</f>
        <v>0</v>
      </c>
      <c r="BC81" s="500">
        <f>'Bioenergetics (2)'!BW83</f>
        <v>0</v>
      </c>
      <c r="BD81" s="500">
        <f>'Bioenergetics (2)'!BX83</f>
        <v>0</v>
      </c>
      <c r="BE81" s="500">
        <f>'Bioenergetics (2)'!BY83</f>
        <v>0</v>
      </c>
      <c r="BF81" s="500">
        <f>'Bioenergetics (2)'!BZ83</f>
        <v>0</v>
      </c>
      <c r="BG81" s="500">
        <f>'Bioenergetics (2)'!CA83</f>
        <v>0</v>
      </c>
      <c r="BH81" s="500">
        <f>'Bioenergetics (2)'!CB83</f>
        <v>0</v>
      </c>
      <c r="BI81" s="500">
        <f>'Bioenergetics (2)'!CC83</f>
        <v>0</v>
      </c>
      <c r="BJ81" s="500">
        <f>'Bioenergetics (2)'!CD83</f>
        <v>0</v>
      </c>
      <c r="BK81" s="500">
        <f>'Bioenergetics (2)'!CE83</f>
        <v>0</v>
      </c>
      <c r="BL81" s="500">
        <f>'Bioenergetics (2)'!CF83</f>
        <v>0</v>
      </c>
      <c r="BM81" s="500">
        <f>'Bioenergetics (2)'!CG83</f>
        <v>0</v>
      </c>
      <c r="BN81" s="500">
        <f>'Bioenergetics (2)'!CH83</f>
        <v>0</v>
      </c>
      <c r="BO81" s="500">
        <f>'Bioenergetics (2)'!CI83</f>
        <v>0</v>
      </c>
      <c r="BP81" s="500">
        <f>'Bioenergetics (2)'!CJ83</f>
        <v>0</v>
      </c>
      <c r="BQ81" s="500">
        <f>'Bioenergetics (2)'!CK83</f>
        <v>0</v>
      </c>
      <c r="BR81" s="500">
        <f>'Bioenergetics (2)'!CL83</f>
        <v>0</v>
      </c>
      <c r="BS81" s="500">
        <f>'Bioenergetics (2)'!CM83</f>
        <v>0</v>
      </c>
      <c r="BT81" s="500">
        <f>'Bioenergetics (2)'!CN83</f>
        <v>0</v>
      </c>
      <c r="BU81" s="500">
        <f>'Bioenergetics (2)'!CO83</f>
        <v>0</v>
      </c>
      <c r="BV81" s="500">
        <f>'Bioenergetics (2)'!CP83</f>
        <v>0</v>
      </c>
      <c r="BW81" s="500">
        <f>'Bioenergetics (2)'!CQ83</f>
        <v>0</v>
      </c>
      <c r="BX81" s="500">
        <f>'Bioenergetics (2)'!CR83</f>
        <v>0</v>
      </c>
      <c r="BY81" s="500">
        <f>'Bioenergetics (2)'!CS83</f>
        <v>0</v>
      </c>
      <c r="BZ81" s="500">
        <f>'Bioenergetics (2)'!CT83</f>
        <v>0</v>
      </c>
      <c r="CA81" s="500">
        <f>'Bioenergetics (2)'!CU83</f>
        <v>0</v>
      </c>
      <c r="CB81" s="500">
        <f>'Bioenergetics (2)'!CV83</f>
        <v>0</v>
      </c>
      <c r="CC81" s="500">
        <f>'Bioenergetics (2)'!CW83</f>
        <v>0</v>
      </c>
      <c r="CD81" s="500">
        <f>'Bioenergetics (2)'!CX83</f>
        <v>0</v>
      </c>
      <c r="CE81" s="500">
        <f>'Bioenergetics (2)'!CY83</f>
        <v>0</v>
      </c>
      <c r="CF81" s="500">
        <f>'Bioenergetics (2)'!CZ83</f>
        <v>0</v>
      </c>
      <c r="CG81" s="500">
        <f>'Bioenergetics (2)'!DA83</f>
        <v>0</v>
      </c>
      <c r="CH81" s="500">
        <f>'Bioenergetics (2)'!DB83</f>
        <v>0</v>
      </c>
      <c r="CI81" s="500">
        <f>'Bioenergetics (2)'!DC83</f>
        <v>0</v>
      </c>
      <c r="CJ81" s="500">
        <f>'Bioenergetics (2)'!DD83</f>
        <v>0</v>
      </c>
      <c r="CK81" s="500">
        <f>'Bioenergetics (2)'!DE83</f>
        <v>0</v>
      </c>
      <c r="CL81" s="500">
        <f>'Bioenergetics (2)'!DF83</f>
        <v>0</v>
      </c>
      <c r="CM81" s="500">
        <f>'Bioenergetics (2)'!DG83</f>
        <v>0</v>
      </c>
      <c r="CN81" s="500">
        <f>'Bioenergetics (2)'!DH83</f>
        <v>0</v>
      </c>
      <c r="CO81" s="500">
        <f>'Bioenergetics (2)'!DI83</f>
        <v>0</v>
      </c>
      <c r="CP81" s="500">
        <f>'Bioenergetics (2)'!DJ83</f>
        <v>0</v>
      </c>
      <c r="CQ81" s="500">
        <f>'Bioenergetics (2)'!DK83</f>
        <v>0</v>
      </c>
      <c r="CR81" s="500">
        <f>'Bioenergetics (2)'!DL83</f>
        <v>0</v>
      </c>
      <c r="CS81" s="500">
        <f>'Bioenergetics (2)'!DM83</f>
        <v>0</v>
      </c>
      <c r="CT81" s="500">
        <f>'Bioenergetics (2)'!DN83</f>
        <v>0</v>
      </c>
      <c r="CU81" s="500">
        <f>'Bioenergetics (2)'!DO83</f>
        <v>0</v>
      </c>
      <c r="CV81" s="500">
        <f>'Bioenergetics (2)'!DP83</f>
        <v>0</v>
      </c>
      <c r="CW81" s="500">
        <f>'Bioenergetics (2)'!DQ83</f>
        <v>0</v>
      </c>
      <c r="CX81" s="500">
        <f>'Bioenergetics (2)'!DR83</f>
        <v>0</v>
      </c>
      <c r="CY81" s="500">
        <f>'Bioenergetics (2)'!DS83</f>
        <v>0</v>
      </c>
      <c r="CZ81" s="500">
        <f>'Bioenergetics (2)'!DT83</f>
        <v>0</v>
      </c>
      <c r="DA81" s="500">
        <f>'Bioenergetics (2)'!DU83</f>
        <v>0</v>
      </c>
      <c r="DB81" s="500">
        <f>'Bioenergetics (2)'!DV83</f>
        <v>0</v>
      </c>
      <c r="DC81" s="500">
        <f>'Bioenergetics (2)'!DW83</f>
        <v>0</v>
      </c>
      <c r="DD81" s="500">
        <f>'Bioenergetics (2)'!DX83</f>
        <v>0</v>
      </c>
      <c r="DE81" s="500">
        <f>'Bioenergetics (2)'!DY83</f>
        <v>0</v>
      </c>
      <c r="DF81" s="500">
        <f>'Bioenergetics (2)'!DZ83</f>
        <v>0</v>
      </c>
      <c r="DG81" s="500">
        <f>'Bioenergetics (2)'!EA83</f>
        <v>0</v>
      </c>
      <c r="DH81" s="500">
        <f>'Bioenergetics (2)'!EB83</f>
        <v>0</v>
      </c>
      <c r="DI81" s="500">
        <f>'Bioenergetics (2)'!EC83</f>
        <v>0</v>
      </c>
      <c r="DJ81" s="500">
        <f>'Bioenergetics (2)'!ED83</f>
        <v>0</v>
      </c>
      <c r="DK81" s="500">
        <f>'Bioenergetics (2)'!EE83</f>
        <v>0</v>
      </c>
      <c r="DL81" s="500">
        <f>'Bioenergetics (2)'!EF83</f>
        <v>0</v>
      </c>
      <c r="DM81" s="500">
        <f>'Bioenergetics (2)'!EG83</f>
        <v>0</v>
      </c>
      <c r="DN81" s="500">
        <f>'Bioenergetics (2)'!EH83</f>
        <v>0</v>
      </c>
      <c r="DO81" s="500">
        <f>'Bioenergetics (2)'!EI83</f>
        <v>0</v>
      </c>
      <c r="DP81" s="500">
        <f>'Bioenergetics (2)'!EJ83</f>
        <v>0</v>
      </c>
      <c r="DQ81" s="500">
        <f>'Bioenergetics (2)'!EK83</f>
        <v>0</v>
      </c>
      <c r="DR81" s="500">
        <f>'Bioenergetics (2)'!EL83</f>
        <v>0</v>
      </c>
      <c r="DS81" s="500">
        <f>'Bioenergetics (2)'!EM83</f>
        <v>0</v>
      </c>
      <c r="DT81" s="500">
        <f>'Bioenergetics (2)'!EQ83</f>
        <v>0</v>
      </c>
      <c r="DU81" s="500">
        <f>'Bioenergetics (2)'!ER83</f>
        <v>0</v>
      </c>
      <c r="DV81" s="500">
        <f>'Bioenergetics (2)'!ES83</f>
        <v>0</v>
      </c>
      <c r="DW81" s="500">
        <f>'Bioenergetics (2)'!ET83</f>
        <v>0</v>
      </c>
      <c r="DX81" s="500">
        <f>'Bioenergetics (2)'!EU83</f>
        <v>0</v>
      </c>
      <c r="DY81" s="500">
        <f>'Bioenergetics (2)'!EV83</f>
        <v>0</v>
      </c>
      <c r="DZ81" s="500">
        <f>'Bioenergetics (2)'!EW83</f>
        <v>0</v>
      </c>
      <c r="EA81" s="500">
        <f>'Bioenergetics (2)'!EX83</f>
        <v>0</v>
      </c>
      <c r="EB81" s="500">
        <f>'Bioenergetics (2)'!EY83</f>
        <v>0</v>
      </c>
      <c r="EC81" s="500">
        <f>'Bioenergetics (2)'!EZ83</f>
        <v>0</v>
      </c>
      <c r="ED81" s="500">
        <f>'Bioenergetics (2)'!FA83</f>
        <v>0</v>
      </c>
      <c r="EE81" s="500">
        <f>'Bioenergetics (2)'!FB83</f>
        <v>0</v>
      </c>
      <c r="EF81" s="500">
        <f>'Bioenergetics (2)'!FC83</f>
        <v>0</v>
      </c>
      <c r="EG81" s="500">
        <f>'Bioenergetics (2)'!FD83</f>
        <v>0</v>
      </c>
      <c r="EH81" s="500">
        <f>'Bioenergetics (2)'!FE83</f>
        <v>0</v>
      </c>
      <c r="EI81" s="500">
        <f>'Bioenergetics (2)'!FF83</f>
        <v>0</v>
      </c>
      <c r="EJ81" s="500">
        <f>'Bioenergetics (2)'!FG83</f>
        <v>0</v>
      </c>
      <c r="EK81" s="500">
        <f>'Bioenergetics (2)'!FH83</f>
        <v>0</v>
      </c>
      <c r="EL81" s="500">
        <f>'Bioenergetics (2)'!FI83</f>
        <v>0</v>
      </c>
      <c r="EM81" s="500">
        <f>'Bioenergetics (2)'!FJ83</f>
        <v>0</v>
      </c>
      <c r="EN81" s="500">
        <f>'Bioenergetics (2)'!FK83</f>
        <v>0</v>
      </c>
      <c r="EO81" s="500">
        <f>'Bioenergetics (2)'!FL83</f>
        <v>0</v>
      </c>
      <c r="EP81" s="500">
        <f>'Bioenergetics (2)'!FM83</f>
        <v>0</v>
      </c>
      <c r="EQ81" s="500">
        <f>'Bioenergetics (2)'!FN83</f>
        <v>0</v>
      </c>
      <c r="ER81" s="500">
        <f>'Bioenergetics (2)'!FO83</f>
        <v>0</v>
      </c>
      <c r="ES81" s="500">
        <f>'Bioenergetics (2)'!FP83</f>
        <v>0</v>
      </c>
      <c r="ET81" s="500">
        <f>'Bioenergetics (2)'!FQ83</f>
        <v>1</v>
      </c>
      <c r="EU81" s="500">
        <f>'Bioenergetics (2)'!FR83</f>
        <v>0</v>
      </c>
      <c r="EV81" s="500">
        <f>'Bioenergetics (2)'!FS83</f>
        <v>0</v>
      </c>
      <c r="EW81" s="500">
        <f>'Bioenergetics (2)'!FT83</f>
        <v>0</v>
      </c>
      <c r="EX81" s="500">
        <f>'Bioenergetics (2)'!FU83</f>
        <v>0</v>
      </c>
      <c r="EY81" s="500">
        <f>'Bioenergetics (2)'!FV83</f>
        <v>0</v>
      </c>
      <c r="EZ81" s="500">
        <f>'Bioenergetics (2)'!FW83</f>
        <v>0</v>
      </c>
      <c r="FA81" s="500">
        <f>'Bioenergetics (2)'!FX83</f>
        <v>0</v>
      </c>
      <c r="FB81" s="500">
        <f>'Bioenergetics (2)'!FY83</f>
        <v>0</v>
      </c>
      <c r="FC81" s="500">
        <f>'Bioenergetics (2)'!FZ83</f>
        <v>0</v>
      </c>
      <c r="FD81" s="500">
        <f>'Bioenergetics (2)'!GA83</f>
        <v>0</v>
      </c>
      <c r="FE81" s="500">
        <f>'Bioenergetics (2)'!GB83</f>
        <v>0</v>
      </c>
      <c r="FF81" s="500">
        <f>'Bioenergetics (2)'!GC83</f>
        <v>0</v>
      </c>
    </row>
    <row r="82" spans="1:162" x14ac:dyDescent="0.35">
      <c r="A82" s="144" t="str">
        <f>'Bioenergetics (2)'!A84</f>
        <v>Ce_iCap</v>
      </c>
      <c r="B82" s="500">
        <f>'Bioenergetics (2)'!V84</f>
        <v>0</v>
      </c>
      <c r="C82" s="500">
        <f>'Bioenergetics (2)'!W84</f>
        <v>0</v>
      </c>
      <c r="D82" s="500">
        <f>'Bioenergetics (2)'!X84</f>
        <v>0</v>
      </c>
      <c r="E82" s="500">
        <f>'Bioenergetics (2)'!Y84</f>
        <v>0</v>
      </c>
      <c r="F82" s="500">
        <f>'Bioenergetics (2)'!Z84</f>
        <v>0</v>
      </c>
      <c r="G82" s="500">
        <f>'Bioenergetics (2)'!AA84</f>
        <v>0</v>
      </c>
      <c r="H82" s="500">
        <f>'Bioenergetics (2)'!AB84</f>
        <v>0</v>
      </c>
      <c r="I82" s="500">
        <f>'Bioenergetics (2)'!AC84</f>
        <v>0</v>
      </c>
      <c r="J82" s="500">
        <f>'Bioenergetics (2)'!AD84</f>
        <v>0</v>
      </c>
      <c r="K82" s="500">
        <f>'Bioenergetics (2)'!AE84</f>
        <v>0</v>
      </c>
      <c r="L82" s="500">
        <f>'Bioenergetics (2)'!AF84</f>
        <v>0</v>
      </c>
      <c r="M82" s="500">
        <f>'Bioenergetics (2)'!AG84</f>
        <v>0</v>
      </c>
      <c r="N82" s="500">
        <f>'Bioenergetics (2)'!AH84</f>
        <v>0</v>
      </c>
      <c r="O82" s="500">
        <f>'Bioenergetics (2)'!AI84</f>
        <v>0</v>
      </c>
      <c r="P82" s="500">
        <f>'Bioenergetics (2)'!AJ84</f>
        <v>0</v>
      </c>
      <c r="Q82" s="500">
        <f>'Bioenergetics (2)'!AK84</f>
        <v>0</v>
      </c>
      <c r="R82" s="500">
        <f>'Bioenergetics (2)'!AL84</f>
        <v>0</v>
      </c>
      <c r="S82" s="500">
        <f>'Bioenergetics (2)'!AM84</f>
        <v>0</v>
      </c>
      <c r="T82" s="500">
        <f>'Bioenergetics (2)'!AN84</f>
        <v>0</v>
      </c>
      <c r="U82" s="500">
        <f>'Bioenergetics (2)'!AO84</f>
        <v>0</v>
      </c>
      <c r="V82" s="500">
        <f>'Bioenergetics (2)'!AP84</f>
        <v>0</v>
      </c>
      <c r="W82" s="500">
        <f>'Bioenergetics (2)'!AQ84</f>
        <v>0</v>
      </c>
      <c r="X82" s="500">
        <f>'Bioenergetics (2)'!AR84</f>
        <v>0</v>
      </c>
      <c r="Y82" s="500">
        <f>'Bioenergetics (2)'!AS84</f>
        <v>0</v>
      </c>
      <c r="Z82" s="500">
        <f>'Bioenergetics (2)'!AT84</f>
        <v>0</v>
      </c>
      <c r="AA82" s="500">
        <f>'Bioenergetics (2)'!AU84</f>
        <v>0</v>
      </c>
      <c r="AB82" s="500">
        <f>'Bioenergetics (2)'!AV84</f>
        <v>0</v>
      </c>
      <c r="AC82" s="500">
        <f>'Bioenergetics (2)'!AW84</f>
        <v>0</v>
      </c>
      <c r="AD82" s="500">
        <f>'Bioenergetics (2)'!AX84</f>
        <v>0</v>
      </c>
      <c r="AE82" s="500">
        <f>'Bioenergetics (2)'!AY84</f>
        <v>0</v>
      </c>
      <c r="AF82" s="500">
        <f>'Bioenergetics (2)'!AZ84</f>
        <v>0</v>
      </c>
      <c r="AG82" s="500">
        <f>'Bioenergetics (2)'!BA84</f>
        <v>0</v>
      </c>
      <c r="AH82" s="500">
        <f>'Bioenergetics (2)'!BB84</f>
        <v>0</v>
      </c>
      <c r="AI82" s="500">
        <f>'Bioenergetics (2)'!BC84</f>
        <v>0</v>
      </c>
      <c r="AJ82" s="500">
        <f>'Bioenergetics (2)'!BD84</f>
        <v>0</v>
      </c>
      <c r="AK82" s="500">
        <f>'Bioenergetics (2)'!BE84</f>
        <v>0</v>
      </c>
      <c r="AL82" s="500">
        <f>'Bioenergetics (2)'!BF84</f>
        <v>0</v>
      </c>
      <c r="AM82" s="500">
        <f>'Bioenergetics (2)'!BG84</f>
        <v>0</v>
      </c>
      <c r="AN82" s="500">
        <f>'Bioenergetics (2)'!BH84</f>
        <v>0</v>
      </c>
      <c r="AO82" s="500">
        <f>'Bioenergetics (2)'!BI84</f>
        <v>0</v>
      </c>
      <c r="AP82" s="500">
        <f>'Bioenergetics (2)'!BJ84</f>
        <v>0</v>
      </c>
      <c r="AQ82" s="500">
        <f>'Bioenergetics (2)'!BK84</f>
        <v>0</v>
      </c>
      <c r="AR82" s="500">
        <f>'Bioenergetics (2)'!BL84</f>
        <v>0</v>
      </c>
      <c r="AS82" s="500">
        <f>'Bioenergetics (2)'!BM84</f>
        <v>0</v>
      </c>
      <c r="AT82" s="500">
        <f>'Bioenergetics (2)'!BN84</f>
        <v>0</v>
      </c>
      <c r="AU82" s="500">
        <f>'Bioenergetics (2)'!BO84</f>
        <v>0</v>
      </c>
      <c r="AV82" s="500">
        <f>'Bioenergetics (2)'!BP84</f>
        <v>0</v>
      </c>
      <c r="AW82" s="500">
        <f>'Bioenergetics (2)'!BQ84</f>
        <v>0</v>
      </c>
      <c r="AX82" s="500">
        <f>'Bioenergetics (2)'!BR84</f>
        <v>0</v>
      </c>
      <c r="AY82" s="500">
        <f>'Bioenergetics (2)'!BS84</f>
        <v>0</v>
      </c>
      <c r="AZ82" s="500">
        <f>'Bioenergetics (2)'!BT84</f>
        <v>0</v>
      </c>
      <c r="BA82" s="500">
        <f>'Bioenergetics (2)'!BU84</f>
        <v>0</v>
      </c>
      <c r="BB82" s="500">
        <f>'Bioenergetics (2)'!BV84</f>
        <v>0</v>
      </c>
      <c r="BC82" s="500">
        <f>'Bioenergetics (2)'!BW84</f>
        <v>0</v>
      </c>
      <c r="BD82" s="500">
        <f>'Bioenergetics (2)'!BX84</f>
        <v>0</v>
      </c>
      <c r="BE82" s="500">
        <f>'Bioenergetics (2)'!BY84</f>
        <v>0</v>
      </c>
      <c r="BF82" s="500">
        <f>'Bioenergetics (2)'!BZ84</f>
        <v>0</v>
      </c>
      <c r="BG82" s="500">
        <f>'Bioenergetics (2)'!CA84</f>
        <v>0</v>
      </c>
      <c r="BH82" s="500">
        <f>'Bioenergetics (2)'!CB84</f>
        <v>0</v>
      </c>
      <c r="BI82" s="500">
        <f>'Bioenergetics (2)'!CC84</f>
        <v>0</v>
      </c>
      <c r="BJ82" s="500">
        <f>'Bioenergetics (2)'!CD84</f>
        <v>0</v>
      </c>
      <c r="BK82" s="500">
        <f>'Bioenergetics (2)'!CE84</f>
        <v>0</v>
      </c>
      <c r="BL82" s="500">
        <f>'Bioenergetics (2)'!CF84</f>
        <v>0</v>
      </c>
      <c r="BM82" s="500">
        <f>'Bioenergetics (2)'!CG84</f>
        <v>0</v>
      </c>
      <c r="BN82" s="500">
        <f>'Bioenergetics (2)'!CH84</f>
        <v>0</v>
      </c>
      <c r="BO82" s="500">
        <f>'Bioenergetics (2)'!CI84</f>
        <v>0</v>
      </c>
      <c r="BP82" s="500">
        <f>'Bioenergetics (2)'!CJ84</f>
        <v>0</v>
      </c>
      <c r="BQ82" s="500">
        <f>'Bioenergetics (2)'!CK84</f>
        <v>0</v>
      </c>
      <c r="BR82" s="500">
        <f>'Bioenergetics (2)'!CL84</f>
        <v>0</v>
      </c>
      <c r="BS82" s="500">
        <f>'Bioenergetics (2)'!CM84</f>
        <v>0</v>
      </c>
      <c r="BT82" s="500">
        <f>'Bioenergetics (2)'!CN84</f>
        <v>0</v>
      </c>
      <c r="BU82" s="500">
        <f>'Bioenergetics (2)'!CO84</f>
        <v>0</v>
      </c>
      <c r="BV82" s="500">
        <f>'Bioenergetics (2)'!CP84</f>
        <v>0</v>
      </c>
      <c r="BW82" s="500">
        <f>'Bioenergetics (2)'!CQ84</f>
        <v>0</v>
      </c>
      <c r="BX82" s="500">
        <f>'Bioenergetics (2)'!CR84</f>
        <v>0</v>
      </c>
      <c r="BY82" s="500">
        <f>'Bioenergetics (2)'!CS84</f>
        <v>0</v>
      </c>
      <c r="BZ82" s="500">
        <f>'Bioenergetics (2)'!CT84</f>
        <v>0</v>
      </c>
      <c r="CA82" s="500">
        <f>'Bioenergetics (2)'!CU84</f>
        <v>0</v>
      </c>
      <c r="CB82" s="500">
        <f>'Bioenergetics (2)'!CV84</f>
        <v>0</v>
      </c>
      <c r="CC82" s="500">
        <f>'Bioenergetics (2)'!CW84</f>
        <v>0</v>
      </c>
      <c r="CD82" s="500">
        <f>'Bioenergetics (2)'!CX84</f>
        <v>0</v>
      </c>
      <c r="CE82" s="500">
        <f>'Bioenergetics (2)'!CY84</f>
        <v>0</v>
      </c>
      <c r="CF82" s="500">
        <f>'Bioenergetics (2)'!CZ84</f>
        <v>0</v>
      </c>
      <c r="CG82" s="500">
        <f>'Bioenergetics (2)'!DA84</f>
        <v>0</v>
      </c>
      <c r="CH82" s="500">
        <f>'Bioenergetics (2)'!DB84</f>
        <v>0</v>
      </c>
      <c r="CI82" s="500">
        <f>'Bioenergetics (2)'!DC84</f>
        <v>0</v>
      </c>
      <c r="CJ82" s="500">
        <f>'Bioenergetics (2)'!DD84</f>
        <v>0</v>
      </c>
      <c r="CK82" s="500">
        <f>'Bioenergetics (2)'!DE84</f>
        <v>0</v>
      </c>
      <c r="CL82" s="500">
        <f>'Bioenergetics (2)'!DF84</f>
        <v>0</v>
      </c>
      <c r="CM82" s="500">
        <f>'Bioenergetics (2)'!DG84</f>
        <v>0</v>
      </c>
      <c r="CN82" s="500">
        <f>'Bioenergetics (2)'!DH84</f>
        <v>0</v>
      </c>
      <c r="CO82" s="500">
        <f>'Bioenergetics (2)'!DI84</f>
        <v>0</v>
      </c>
      <c r="CP82" s="500">
        <f>'Bioenergetics (2)'!DJ84</f>
        <v>0</v>
      </c>
      <c r="CQ82" s="500">
        <f>'Bioenergetics (2)'!DK84</f>
        <v>0</v>
      </c>
      <c r="CR82" s="500">
        <f>'Bioenergetics (2)'!DL84</f>
        <v>0</v>
      </c>
      <c r="CS82" s="500">
        <f>'Bioenergetics (2)'!DM84</f>
        <v>0</v>
      </c>
      <c r="CT82" s="500">
        <f>'Bioenergetics (2)'!DN84</f>
        <v>0</v>
      </c>
      <c r="CU82" s="500">
        <f>'Bioenergetics (2)'!DO84</f>
        <v>0</v>
      </c>
      <c r="CV82" s="500">
        <f>'Bioenergetics (2)'!DP84</f>
        <v>0</v>
      </c>
      <c r="CW82" s="500">
        <f>'Bioenergetics (2)'!DQ84</f>
        <v>0</v>
      </c>
      <c r="CX82" s="500">
        <f>'Bioenergetics (2)'!DR84</f>
        <v>0</v>
      </c>
      <c r="CY82" s="500">
        <f>'Bioenergetics (2)'!DS84</f>
        <v>0</v>
      </c>
      <c r="CZ82" s="500">
        <f>'Bioenergetics (2)'!DT84</f>
        <v>0</v>
      </c>
      <c r="DA82" s="500">
        <f>'Bioenergetics (2)'!DU84</f>
        <v>0</v>
      </c>
      <c r="DB82" s="500">
        <f>'Bioenergetics (2)'!DV84</f>
        <v>0</v>
      </c>
      <c r="DC82" s="500">
        <f>'Bioenergetics (2)'!DW84</f>
        <v>0</v>
      </c>
      <c r="DD82" s="500">
        <f>'Bioenergetics (2)'!DX84</f>
        <v>0</v>
      </c>
      <c r="DE82" s="500">
        <f>'Bioenergetics (2)'!DY84</f>
        <v>0</v>
      </c>
      <c r="DF82" s="500">
        <f>'Bioenergetics (2)'!DZ84</f>
        <v>0</v>
      </c>
      <c r="DG82" s="500">
        <f>'Bioenergetics (2)'!EA84</f>
        <v>0</v>
      </c>
      <c r="DH82" s="500">
        <f>'Bioenergetics (2)'!EB84</f>
        <v>0</v>
      </c>
      <c r="DI82" s="500">
        <f>'Bioenergetics (2)'!EC84</f>
        <v>0</v>
      </c>
      <c r="DJ82" s="500">
        <f>'Bioenergetics (2)'!ED84</f>
        <v>0</v>
      </c>
      <c r="DK82" s="500">
        <f>'Bioenergetics (2)'!EE84</f>
        <v>0</v>
      </c>
      <c r="DL82" s="500">
        <f>'Bioenergetics (2)'!EF84</f>
        <v>0</v>
      </c>
      <c r="DM82" s="500">
        <f>'Bioenergetics (2)'!EG84</f>
        <v>0</v>
      </c>
      <c r="DN82" s="500">
        <f>'Bioenergetics (2)'!EH84</f>
        <v>0</v>
      </c>
      <c r="DO82" s="500">
        <f>'Bioenergetics (2)'!EI84</f>
        <v>0</v>
      </c>
      <c r="DP82" s="500">
        <f>'Bioenergetics (2)'!EJ84</f>
        <v>0</v>
      </c>
      <c r="DQ82" s="500">
        <f>'Bioenergetics (2)'!EK84</f>
        <v>0</v>
      </c>
      <c r="DR82" s="500">
        <f>'Bioenergetics (2)'!EL84</f>
        <v>0</v>
      </c>
      <c r="DS82" s="500">
        <f>'Bioenergetics (2)'!EM84</f>
        <v>0</v>
      </c>
      <c r="DT82" s="500">
        <f>'Bioenergetics (2)'!EQ84</f>
        <v>0</v>
      </c>
      <c r="DU82" s="500">
        <f>'Bioenergetics (2)'!ER84</f>
        <v>0</v>
      </c>
      <c r="DV82" s="500">
        <f>'Bioenergetics (2)'!ES84</f>
        <v>0</v>
      </c>
      <c r="DW82" s="500">
        <f>'Bioenergetics (2)'!ET84</f>
        <v>0</v>
      </c>
      <c r="DX82" s="500">
        <f>'Bioenergetics (2)'!EU84</f>
        <v>0</v>
      </c>
      <c r="DY82" s="500">
        <f>'Bioenergetics (2)'!EV84</f>
        <v>0</v>
      </c>
      <c r="DZ82" s="500">
        <f>'Bioenergetics (2)'!EW84</f>
        <v>0</v>
      </c>
      <c r="EA82" s="500">
        <f>'Bioenergetics (2)'!EX84</f>
        <v>0</v>
      </c>
      <c r="EB82" s="500">
        <f>'Bioenergetics (2)'!EY84</f>
        <v>0</v>
      </c>
      <c r="EC82" s="500">
        <f>'Bioenergetics (2)'!EZ84</f>
        <v>0</v>
      </c>
      <c r="ED82" s="500">
        <f>'Bioenergetics (2)'!FA84</f>
        <v>0</v>
      </c>
      <c r="EE82" s="500">
        <f>'Bioenergetics (2)'!FB84</f>
        <v>0</v>
      </c>
      <c r="EF82" s="500">
        <f>'Bioenergetics (2)'!FC84</f>
        <v>0</v>
      </c>
      <c r="EG82" s="500">
        <f>'Bioenergetics (2)'!FD84</f>
        <v>0</v>
      </c>
      <c r="EH82" s="500">
        <f>'Bioenergetics (2)'!FE84</f>
        <v>0</v>
      </c>
      <c r="EI82" s="500">
        <f>'Bioenergetics (2)'!FF84</f>
        <v>0</v>
      </c>
      <c r="EJ82" s="500">
        <f>'Bioenergetics (2)'!FG84</f>
        <v>0</v>
      </c>
      <c r="EK82" s="500">
        <f>'Bioenergetics (2)'!FH84</f>
        <v>0</v>
      </c>
      <c r="EL82" s="500">
        <f>'Bioenergetics (2)'!FI84</f>
        <v>0</v>
      </c>
      <c r="EM82" s="500">
        <f>'Bioenergetics (2)'!FJ84</f>
        <v>0</v>
      </c>
      <c r="EN82" s="500">
        <f>'Bioenergetics (2)'!FK84</f>
        <v>0</v>
      </c>
      <c r="EO82" s="500">
        <f>'Bioenergetics (2)'!FL84</f>
        <v>0</v>
      </c>
      <c r="EP82" s="500">
        <f>'Bioenergetics (2)'!FM84</f>
        <v>0</v>
      </c>
      <c r="EQ82" s="500">
        <f>'Bioenergetics (2)'!FN84</f>
        <v>0</v>
      </c>
      <c r="ER82" s="500">
        <f>'Bioenergetics (2)'!FO84</f>
        <v>0</v>
      </c>
      <c r="ES82" s="500">
        <f>'Bioenergetics (2)'!FP84</f>
        <v>0</v>
      </c>
      <c r="ET82" s="500">
        <f>'Bioenergetics (2)'!FQ84</f>
        <v>0</v>
      </c>
      <c r="EU82" s="500">
        <f>'Bioenergetics (2)'!FR84</f>
        <v>1</v>
      </c>
      <c r="EV82" s="500">
        <f>'Bioenergetics (2)'!FS84</f>
        <v>0</v>
      </c>
      <c r="EW82" s="500">
        <f>'Bioenergetics (2)'!FT84</f>
        <v>0</v>
      </c>
      <c r="EX82" s="500">
        <f>'Bioenergetics (2)'!FU84</f>
        <v>0</v>
      </c>
      <c r="EY82" s="500">
        <f>'Bioenergetics (2)'!FV84</f>
        <v>0</v>
      </c>
      <c r="EZ82" s="500">
        <f>'Bioenergetics (2)'!FW84</f>
        <v>0</v>
      </c>
      <c r="FA82" s="500">
        <f>'Bioenergetics (2)'!FX84</f>
        <v>0</v>
      </c>
      <c r="FB82" s="500">
        <f>'Bioenergetics (2)'!FY84</f>
        <v>0</v>
      </c>
      <c r="FC82" s="500">
        <f>'Bioenergetics (2)'!FZ84</f>
        <v>0</v>
      </c>
      <c r="FD82" s="500">
        <f>'Bioenergetics (2)'!GA84</f>
        <v>0</v>
      </c>
      <c r="FE82" s="500">
        <f>'Bioenergetics (2)'!GB84</f>
        <v>0</v>
      </c>
      <c r="FF82" s="500">
        <f>'Bioenergetics (2)'!GC84</f>
        <v>0</v>
      </c>
    </row>
    <row r="83" spans="1:162" x14ac:dyDescent="0.35">
      <c r="A83" s="144" t="str">
        <f>'Bioenergetics (2)'!A85</f>
        <v>Ce_Succ</v>
      </c>
      <c r="B83" s="500">
        <f>'Bioenergetics (2)'!V85</f>
        <v>0</v>
      </c>
      <c r="C83" s="500">
        <f>'Bioenergetics (2)'!W85</f>
        <v>0</v>
      </c>
      <c r="D83" s="500">
        <f>'Bioenergetics (2)'!X85</f>
        <v>0</v>
      </c>
      <c r="E83" s="500">
        <f>'Bioenergetics (2)'!Y85</f>
        <v>0</v>
      </c>
      <c r="F83" s="500">
        <f>'Bioenergetics (2)'!Z85</f>
        <v>0</v>
      </c>
      <c r="G83" s="500">
        <f>'Bioenergetics (2)'!AA85</f>
        <v>0</v>
      </c>
      <c r="H83" s="500">
        <f>'Bioenergetics (2)'!AB85</f>
        <v>0</v>
      </c>
      <c r="I83" s="500">
        <f>'Bioenergetics (2)'!AC85</f>
        <v>0</v>
      </c>
      <c r="J83" s="500">
        <f>'Bioenergetics (2)'!AD85</f>
        <v>0</v>
      </c>
      <c r="K83" s="500">
        <f>'Bioenergetics (2)'!AE85</f>
        <v>0</v>
      </c>
      <c r="L83" s="500">
        <f>'Bioenergetics (2)'!AF85</f>
        <v>0</v>
      </c>
      <c r="M83" s="500">
        <f>'Bioenergetics (2)'!AG85</f>
        <v>0</v>
      </c>
      <c r="N83" s="500">
        <f>'Bioenergetics (2)'!AH85</f>
        <v>0</v>
      </c>
      <c r="O83" s="500">
        <f>'Bioenergetics (2)'!AI85</f>
        <v>0</v>
      </c>
      <c r="P83" s="500">
        <f>'Bioenergetics (2)'!AJ85</f>
        <v>0</v>
      </c>
      <c r="Q83" s="500">
        <f>'Bioenergetics (2)'!AK85</f>
        <v>0</v>
      </c>
      <c r="R83" s="500">
        <f>'Bioenergetics (2)'!AL85</f>
        <v>0</v>
      </c>
      <c r="S83" s="500">
        <f>'Bioenergetics (2)'!AM85</f>
        <v>0</v>
      </c>
      <c r="T83" s="500">
        <f>'Bioenergetics (2)'!AN85</f>
        <v>0</v>
      </c>
      <c r="U83" s="500">
        <f>'Bioenergetics (2)'!AO85</f>
        <v>0</v>
      </c>
      <c r="V83" s="500">
        <f>'Bioenergetics (2)'!AP85</f>
        <v>0</v>
      </c>
      <c r="W83" s="500">
        <f>'Bioenergetics (2)'!AQ85</f>
        <v>0</v>
      </c>
      <c r="X83" s="500">
        <f>'Bioenergetics (2)'!AR85</f>
        <v>0</v>
      </c>
      <c r="Y83" s="500">
        <f>'Bioenergetics (2)'!AS85</f>
        <v>0</v>
      </c>
      <c r="Z83" s="500">
        <f>'Bioenergetics (2)'!AT85</f>
        <v>0</v>
      </c>
      <c r="AA83" s="500">
        <f>'Bioenergetics (2)'!AU85</f>
        <v>0</v>
      </c>
      <c r="AB83" s="500">
        <f>'Bioenergetics (2)'!AV85</f>
        <v>0</v>
      </c>
      <c r="AC83" s="500">
        <f>'Bioenergetics (2)'!AW85</f>
        <v>0</v>
      </c>
      <c r="AD83" s="500">
        <f>'Bioenergetics (2)'!AX85</f>
        <v>0</v>
      </c>
      <c r="AE83" s="500">
        <f>'Bioenergetics (2)'!AY85</f>
        <v>0</v>
      </c>
      <c r="AF83" s="500">
        <f>'Bioenergetics (2)'!AZ85</f>
        <v>0</v>
      </c>
      <c r="AG83" s="500">
        <f>'Bioenergetics (2)'!BA85</f>
        <v>0</v>
      </c>
      <c r="AH83" s="500">
        <f>'Bioenergetics (2)'!BB85</f>
        <v>0</v>
      </c>
      <c r="AI83" s="500">
        <f>'Bioenergetics (2)'!BC85</f>
        <v>0</v>
      </c>
      <c r="AJ83" s="500">
        <f>'Bioenergetics (2)'!BD85</f>
        <v>0</v>
      </c>
      <c r="AK83" s="500">
        <f>'Bioenergetics (2)'!BE85</f>
        <v>0</v>
      </c>
      <c r="AL83" s="500">
        <f>'Bioenergetics (2)'!BF85</f>
        <v>0</v>
      </c>
      <c r="AM83" s="500">
        <f>'Bioenergetics (2)'!BG85</f>
        <v>0</v>
      </c>
      <c r="AN83" s="500">
        <f>'Bioenergetics (2)'!BH85</f>
        <v>0</v>
      </c>
      <c r="AO83" s="500">
        <f>'Bioenergetics (2)'!BI85</f>
        <v>0</v>
      </c>
      <c r="AP83" s="500">
        <f>'Bioenergetics (2)'!BJ85</f>
        <v>0</v>
      </c>
      <c r="AQ83" s="500">
        <f>'Bioenergetics (2)'!BK85</f>
        <v>0</v>
      </c>
      <c r="AR83" s="500">
        <f>'Bioenergetics (2)'!BL85</f>
        <v>0</v>
      </c>
      <c r="AS83" s="500">
        <f>'Bioenergetics (2)'!BM85</f>
        <v>0</v>
      </c>
      <c r="AT83" s="500">
        <f>'Bioenergetics (2)'!BN85</f>
        <v>0</v>
      </c>
      <c r="AU83" s="500">
        <f>'Bioenergetics (2)'!BO85</f>
        <v>0</v>
      </c>
      <c r="AV83" s="500">
        <f>'Bioenergetics (2)'!BP85</f>
        <v>0</v>
      </c>
      <c r="AW83" s="500">
        <f>'Bioenergetics (2)'!BQ85</f>
        <v>0</v>
      </c>
      <c r="AX83" s="500">
        <f>'Bioenergetics (2)'!BR85</f>
        <v>0</v>
      </c>
      <c r="AY83" s="500">
        <f>'Bioenergetics (2)'!BS85</f>
        <v>0</v>
      </c>
      <c r="AZ83" s="500">
        <f>'Bioenergetics (2)'!BT85</f>
        <v>0</v>
      </c>
      <c r="BA83" s="500">
        <f>'Bioenergetics (2)'!BU85</f>
        <v>0</v>
      </c>
      <c r="BB83" s="500">
        <f>'Bioenergetics (2)'!BV85</f>
        <v>0</v>
      </c>
      <c r="BC83" s="500">
        <f>'Bioenergetics (2)'!BW85</f>
        <v>0</v>
      </c>
      <c r="BD83" s="500">
        <f>'Bioenergetics (2)'!BX85</f>
        <v>0</v>
      </c>
      <c r="BE83" s="500">
        <f>'Bioenergetics (2)'!BY85</f>
        <v>0</v>
      </c>
      <c r="BF83" s="500">
        <f>'Bioenergetics (2)'!BZ85</f>
        <v>0</v>
      </c>
      <c r="BG83" s="500">
        <f>'Bioenergetics (2)'!CA85</f>
        <v>0</v>
      </c>
      <c r="BH83" s="500">
        <f>'Bioenergetics (2)'!CB85</f>
        <v>0</v>
      </c>
      <c r="BI83" s="500">
        <f>'Bioenergetics (2)'!CC85</f>
        <v>0</v>
      </c>
      <c r="BJ83" s="500">
        <f>'Bioenergetics (2)'!CD85</f>
        <v>0</v>
      </c>
      <c r="BK83" s="500">
        <f>'Bioenergetics (2)'!CE85</f>
        <v>0</v>
      </c>
      <c r="BL83" s="500">
        <f>'Bioenergetics (2)'!CF85</f>
        <v>0</v>
      </c>
      <c r="BM83" s="500">
        <f>'Bioenergetics (2)'!CG85</f>
        <v>0</v>
      </c>
      <c r="BN83" s="500">
        <f>'Bioenergetics (2)'!CH85</f>
        <v>0</v>
      </c>
      <c r="BO83" s="500">
        <f>'Bioenergetics (2)'!CI85</f>
        <v>0</v>
      </c>
      <c r="BP83" s="500">
        <f>'Bioenergetics (2)'!CJ85</f>
        <v>0</v>
      </c>
      <c r="BQ83" s="500">
        <f>'Bioenergetics (2)'!CK85</f>
        <v>0</v>
      </c>
      <c r="BR83" s="500">
        <f>'Bioenergetics (2)'!CL85</f>
        <v>0</v>
      </c>
      <c r="BS83" s="500">
        <f>'Bioenergetics (2)'!CM85</f>
        <v>0</v>
      </c>
      <c r="BT83" s="500">
        <f>'Bioenergetics (2)'!CN85</f>
        <v>0</v>
      </c>
      <c r="BU83" s="500">
        <f>'Bioenergetics (2)'!CO85</f>
        <v>0</v>
      </c>
      <c r="BV83" s="500">
        <f>'Bioenergetics (2)'!CP85</f>
        <v>0</v>
      </c>
      <c r="BW83" s="500">
        <f>'Bioenergetics (2)'!CQ85</f>
        <v>0</v>
      </c>
      <c r="BX83" s="500">
        <f>'Bioenergetics (2)'!CR85</f>
        <v>0</v>
      </c>
      <c r="BY83" s="500">
        <f>'Bioenergetics (2)'!CS85</f>
        <v>0</v>
      </c>
      <c r="BZ83" s="500">
        <f>'Bioenergetics (2)'!CT85</f>
        <v>0</v>
      </c>
      <c r="CA83" s="500">
        <f>'Bioenergetics (2)'!CU85</f>
        <v>0</v>
      </c>
      <c r="CB83" s="500">
        <f>'Bioenergetics (2)'!CV85</f>
        <v>0</v>
      </c>
      <c r="CC83" s="500">
        <f>'Bioenergetics (2)'!CW85</f>
        <v>0</v>
      </c>
      <c r="CD83" s="500">
        <f>'Bioenergetics (2)'!CX85</f>
        <v>0</v>
      </c>
      <c r="CE83" s="500">
        <f>'Bioenergetics (2)'!CY85</f>
        <v>0</v>
      </c>
      <c r="CF83" s="500">
        <f>'Bioenergetics (2)'!CZ85</f>
        <v>0</v>
      </c>
      <c r="CG83" s="500">
        <f>'Bioenergetics (2)'!DA85</f>
        <v>0</v>
      </c>
      <c r="CH83" s="500">
        <f>'Bioenergetics (2)'!DB85</f>
        <v>0</v>
      </c>
      <c r="CI83" s="500">
        <f>'Bioenergetics (2)'!DC85</f>
        <v>0</v>
      </c>
      <c r="CJ83" s="500">
        <f>'Bioenergetics (2)'!DD85</f>
        <v>0</v>
      </c>
      <c r="CK83" s="500">
        <f>'Bioenergetics (2)'!DE85</f>
        <v>0</v>
      </c>
      <c r="CL83" s="500">
        <f>'Bioenergetics (2)'!DF85</f>
        <v>0</v>
      </c>
      <c r="CM83" s="500">
        <f>'Bioenergetics (2)'!DG85</f>
        <v>0</v>
      </c>
      <c r="CN83" s="500">
        <f>'Bioenergetics (2)'!DH85</f>
        <v>0</v>
      </c>
      <c r="CO83" s="500">
        <f>'Bioenergetics (2)'!DI85</f>
        <v>0</v>
      </c>
      <c r="CP83" s="500">
        <f>'Bioenergetics (2)'!DJ85</f>
        <v>0</v>
      </c>
      <c r="CQ83" s="500">
        <f>'Bioenergetics (2)'!DK85</f>
        <v>0</v>
      </c>
      <c r="CR83" s="500">
        <f>'Bioenergetics (2)'!DL85</f>
        <v>0</v>
      </c>
      <c r="CS83" s="500">
        <f>'Bioenergetics (2)'!DM85</f>
        <v>0</v>
      </c>
      <c r="CT83" s="500">
        <f>'Bioenergetics (2)'!DN85</f>
        <v>0</v>
      </c>
      <c r="CU83" s="500">
        <f>'Bioenergetics (2)'!DO85</f>
        <v>0</v>
      </c>
      <c r="CV83" s="500">
        <f>'Bioenergetics (2)'!DP85</f>
        <v>0</v>
      </c>
      <c r="CW83" s="500">
        <f>'Bioenergetics (2)'!DQ85</f>
        <v>0</v>
      </c>
      <c r="CX83" s="500">
        <f>'Bioenergetics (2)'!DR85</f>
        <v>0</v>
      </c>
      <c r="CY83" s="500">
        <f>'Bioenergetics (2)'!DS85</f>
        <v>0</v>
      </c>
      <c r="CZ83" s="500">
        <f>'Bioenergetics (2)'!DT85</f>
        <v>0</v>
      </c>
      <c r="DA83" s="500">
        <f>'Bioenergetics (2)'!DU85</f>
        <v>0</v>
      </c>
      <c r="DB83" s="500">
        <f>'Bioenergetics (2)'!DV85</f>
        <v>0</v>
      </c>
      <c r="DC83" s="500">
        <f>'Bioenergetics (2)'!DW85</f>
        <v>0</v>
      </c>
      <c r="DD83" s="500">
        <f>'Bioenergetics (2)'!DX85</f>
        <v>0</v>
      </c>
      <c r="DE83" s="500">
        <f>'Bioenergetics (2)'!DY85</f>
        <v>0</v>
      </c>
      <c r="DF83" s="500">
        <f>'Bioenergetics (2)'!DZ85</f>
        <v>0</v>
      </c>
      <c r="DG83" s="500">
        <f>'Bioenergetics (2)'!EA85</f>
        <v>0</v>
      </c>
      <c r="DH83" s="500">
        <f>'Bioenergetics (2)'!EB85</f>
        <v>0</v>
      </c>
      <c r="DI83" s="500">
        <f>'Bioenergetics (2)'!EC85</f>
        <v>0</v>
      </c>
      <c r="DJ83" s="500">
        <f>'Bioenergetics (2)'!ED85</f>
        <v>0</v>
      </c>
      <c r="DK83" s="500">
        <f>'Bioenergetics (2)'!EE85</f>
        <v>0</v>
      </c>
      <c r="DL83" s="500">
        <f>'Bioenergetics (2)'!EF85</f>
        <v>0</v>
      </c>
      <c r="DM83" s="500">
        <f>'Bioenergetics (2)'!EG85</f>
        <v>0</v>
      </c>
      <c r="DN83" s="500">
        <f>'Bioenergetics (2)'!EH85</f>
        <v>0</v>
      </c>
      <c r="DO83" s="500">
        <f>'Bioenergetics (2)'!EI85</f>
        <v>0</v>
      </c>
      <c r="DP83" s="500">
        <f>'Bioenergetics (2)'!EJ85</f>
        <v>0</v>
      </c>
      <c r="DQ83" s="500">
        <f>'Bioenergetics (2)'!EK85</f>
        <v>0</v>
      </c>
      <c r="DR83" s="500">
        <f>'Bioenergetics (2)'!EL85</f>
        <v>0</v>
      </c>
      <c r="DS83" s="500">
        <f>'Bioenergetics (2)'!EM85</f>
        <v>0</v>
      </c>
      <c r="DT83" s="500">
        <f>'Bioenergetics (2)'!EQ85</f>
        <v>0</v>
      </c>
      <c r="DU83" s="500">
        <f>'Bioenergetics (2)'!ER85</f>
        <v>0</v>
      </c>
      <c r="DV83" s="500">
        <f>'Bioenergetics (2)'!ES85</f>
        <v>0</v>
      </c>
      <c r="DW83" s="500">
        <f>'Bioenergetics (2)'!ET85</f>
        <v>0</v>
      </c>
      <c r="DX83" s="500">
        <f>'Bioenergetics (2)'!EU85</f>
        <v>0</v>
      </c>
      <c r="DY83" s="500">
        <f>'Bioenergetics (2)'!EV85</f>
        <v>0</v>
      </c>
      <c r="DZ83" s="500">
        <f>'Bioenergetics (2)'!EW85</f>
        <v>0</v>
      </c>
      <c r="EA83" s="500">
        <f>'Bioenergetics (2)'!EX85</f>
        <v>0</v>
      </c>
      <c r="EB83" s="500">
        <f>'Bioenergetics (2)'!EY85</f>
        <v>0</v>
      </c>
      <c r="EC83" s="500">
        <f>'Bioenergetics (2)'!EZ85</f>
        <v>0</v>
      </c>
      <c r="ED83" s="500">
        <f>'Bioenergetics (2)'!FA85</f>
        <v>0</v>
      </c>
      <c r="EE83" s="500">
        <f>'Bioenergetics (2)'!FB85</f>
        <v>0</v>
      </c>
      <c r="EF83" s="500">
        <f>'Bioenergetics (2)'!FC85</f>
        <v>0</v>
      </c>
      <c r="EG83" s="500">
        <f>'Bioenergetics (2)'!FD85</f>
        <v>0</v>
      </c>
      <c r="EH83" s="500">
        <f>'Bioenergetics (2)'!FE85</f>
        <v>0</v>
      </c>
      <c r="EI83" s="500">
        <f>'Bioenergetics (2)'!FF85</f>
        <v>0</v>
      </c>
      <c r="EJ83" s="500">
        <f>'Bioenergetics (2)'!FG85</f>
        <v>0</v>
      </c>
      <c r="EK83" s="500">
        <f>'Bioenergetics (2)'!FH85</f>
        <v>0</v>
      </c>
      <c r="EL83" s="500">
        <f>'Bioenergetics (2)'!FI85</f>
        <v>0</v>
      </c>
      <c r="EM83" s="500">
        <f>'Bioenergetics (2)'!FJ85</f>
        <v>0</v>
      </c>
      <c r="EN83" s="500">
        <f>'Bioenergetics (2)'!FK85</f>
        <v>0</v>
      </c>
      <c r="EO83" s="500">
        <f>'Bioenergetics (2)'!FL85</f>
        <v>0</v>
      </c>
      <c r="EP83" s="500">
        <f>'Bioenergetics (2)'!FM85</f>
        <v>0</v>
      </c>
      <c r="EQ83" s="500">
        <f>'Bioenergetics (2)'!FN85</f>
        <v>0</v>
      </c>
      <c r="ER83" s="500">
        <f>'Bioenergetics (2)'!FO85</f>
        <v>0</v>
      </c>
      <c r="ES83" s="500">
        <f>'Bioenergetics (2)'!FP85</f>
        <v>0</v>
      </c>
      <c r="ET83" s="500">
        <f>'Bioenergetics (2)'!FQ85</f>
        <v>0</v>
      </c>
      <c r="EU83" s="500">
        <f>'Bioenergetics (2)'!FR85</f>
        <v>0</v>
      </c>
      <c r="EV83" s="500">
        <f>'Bioenergetics (2)'!FS85</f>
        <v>1</v>
      </c>
      <c r="EW83" s="500">
        <f>'Bioenergetics (2)'!FT85</f>
        <v>0</v>
      </c>
      <c r="EX83" s="500">
        <f>'Bioenergetics (2)'!FU85</f>
        <v>0</v>
      </c>
      <c r="EY83" s="500">
        <f>'Bioenergetics (2)'!FV85</f>
        <v>0</v>
      </c>
      <c r="EZ83" s="500">
        <f>'Bioenergetics (2)'!FW85</f>
        <v>0</v>
      </c>
      <c r="FA83" s="500">
        <f>'Bioenergetics (2)'!FX85</f>
        <v>0</v>
      </c>
      <c r="FB83" s="500">
        <f>'Bioenergetics (2)'!FY85</f>
        <v>0</v>
      </c>
      <c r="FC83" s="500">
        <f>'Bioenergetics (2)'!FZ85</f>
        <v>0</v>
      </c>
      <c r="FD83" s="500">
        <f>'Bioenergetics (2)'!GA85</f>
        <v>0</v>
      </c>
      <c r="FE83" s="500">
        <f>'Bioenergetics (2)'!GB85</f>
        <v>0</v>
      </c>
      <c r="FF83" s="500">
        <f>'Bioenergetics (2)'!GC85</f>
        <v>0</v>
      </c>
    </row>
    <row r="84" spans="1:162" x14ac:dyDescent="0.35">
      <c r="A84" s="144" t="str">
        <f>'Bioenergetics (2)'!A86</f>
        <v>Ce_EtOH</v>
      </c>
      <c r="B84" s="500">
        <f>'Bioenergetics (2)'!V86</f>
        <v>0</v>
      </c>
      <c r="C84" s="500">
        <f>'Bioenergetics (2)'!W86</f>
        <v>0</v>
      </c>
      <c r="D84" s="500">
        <f>'Bioenergetics (2)'!X86</f>
        <v>0</v>
      </c>
      <c r="E84" s="500">
        <f>'Bioenergetics (2)'!Y86</f>
        <v>0</v>
      </c>
      <c r="F84" s="500">
        <f>'Bioenergetics (2)'!Z86</f>
        <v>0</v>
      </c>
      <c r="G84" s="500">
        <f>'Bioenergetics (2)'!AA86</f>
        <v>0</v>
      </c>
      <c r="H84" s="500">
        <f>'Bioenergetics (2)'!AB86</f>
        <v>0</v>
      </c>
      <c r="I84" s="500">
        <f>'Bioenergetics (2)'!AC86</f>
        <v>0</v>
      </c>
      <c r="J84" s="500">
        <f>'Bioenergetics (2)'!AD86</f>
        <v>0</v>
      </c>
      <c r="K84" s="500">
        <f>'Bioenergetics (2)'!AE86</f>
        <v>0</v>
      </c>
      <c r="L84" s="500">
        <f>'Bioenergetics (2)'!AF86</f>
        <v>0</v>
      </c>
      <c r="M84" s="500">
        <f>'Bioenergetics (2)'!AG86</f>
        <v>0</v>
      </c>
      <c r="N84" s="500">
        <f>'Bioenergetics (2)'!AH86</f>
        <v>0</v>
      </c>
      <c r="O84" s="500">
        <f>'Bioenergetics (2)'!AI86</f>
        <v>0</v>
      </c>
      <c r="P84" s="500">
        <f>'Bioenergetics (2)'!AJ86</f>
        <v>0</v>
      </c>
      <c r="Q84" s="500">
        <f>'Bioenergetics (2)'!AK86</f>
        <v>0</v>
      </c>
      <c r="R84" s="500">
        <f>'Bioenergetics (2)'!AL86</f>
        <v>0</v>
      </c>
      <c r="S84" s="500">
        <f>'Bioenergetics (2)'!AM86</f>
        <v>0</v>
      </c>
      <c r="T84" s="500">
        <f>'Bioenergetics (2)'!AN86</f>
        <v>0</v>
      </c>
      <c r="U84" s="500">
        <f>'Bioenergetics (2)'!AO86</f>
        <v>0</v>
      </c>
      <c r="V84" s="500">
        <f>'Bioenergetics (2)'!AP86</f>
        <v>0</v>
      </c>
      <c r="W84" s="500">
        <f>'Bioenergetics (2)'!AQ86</f>
        <v>0</v>
      </c>
      <c r="X84" s="500">
        <f>'Bioenergetics (2)'!AR86</f>
        <v>0</v>
      </c>
      <c r="Y84" s="500">
        <f>'Bioenergetics (2)'!AS86</f>
        <v>0</v>
      </c>
      <c r="Z84" s="500">
        <f>'Bioenergetics (2)'!AT86</f>
        <v>0</v>
      </c>
      <c r="AA84" s="500">
        <f>'Bioenergetics (2)'!AU86</f>
        <v>0</v>
      </c>
      <c r="AB84" s="500">
        <f>'Bioenergetics (2)'!AV86</f>
        <v>0</v>
      </c>
      <c r="AC84" s="500">
        <f>'Bioenergetics (2)'!AW86</f>
        <v>0</v>
      </c>
      <c r="AD84" s="500">
        <f>'Bioenergetics (2)'!AX86</f>
        <v>0</v>
      </c>
      <c r="AE84" s="500">
        <f>'Bioenergetics (2)'!AY86</f>
        <v>0</v>
      </c>
      <c r="AF84" s="500">
        <f>'Bioenergetics (2)'!AZ86</f>
        <v>0</v>
      </c>
      <c r="AG84" s="500">
        <f>'Bioenergetics (2)'!BA86</f>
        <v>0</v>
      </c>
      <c r="AH84" s="500">
        <f>'Bioenergetics (2)'!BB86</f>
        <v>0</v>
      </c>
      <c r="AI84" s="500">
        <f>'Bioenergetics (2)'!BC86</f>
        <v>0</v>
      </c>
      <c r="AJ84" s="500">
        <f>'Bioenergetics (2)'!BD86</f>
        <v>0</v>
      </c>
      <c r="AK84" s="500">
        <f>'Bioenergetics (2)'!BE86</f>
        <v>0</v>
      </c>
      <c r="AL84" s="500">
        <f>'Bioenergetics (2)'!BF86</f>
        <v>0</v>
      </c>
      <c r="AM84" s="500">
        <f>'Bioenergetics (2)'!BG86</f>
        <v>0</v>
      </c>
      <c r="AN84" s="500">
        <f>'Bioenergetics (2)'!BH86</f>
        <v>0</v>
      </c>
      <c r="AO84" s="500">
        <f>'Bioenergetics (2)'!BI86</f>
        <v>0</v>
      </c>
      <c r="AP84" s="500">
        <f>'Bioenergetics (2)'!BJ86</f>
        <v>0</v>
      </c>
      <c r="AQ84" s="500">
        <f>'Bioenergetics (2)'!BK86</f>
        <v>0</v>
      </c>
      <c r="AR84" s="500">
        <f>'Bioenergetics (2)'!BL86</f>
        <v>0</v>
      </c>
      <c r="AS84" s="500">
        <f>'Bioenergetics (2)'!BM86</f>
        <v>0</v>
      </c>
      <c r="AT84" s="500">
        <f>'Bioenergetics (2)'!BN86</f>
        <v>0</v>
      </c>
      <c r="AU84" s="500">
        <f>'Bioenergetics (2)'!BO86</f>
        <v>0</v>
      </c>
      <c r="AV84" s="500">
        <f>'Bioenergetics (2)'!BP86</f>
        <v>0</v>
      </c>
      <c r="AW84" s="500">
        <f>'Bioenergetics (2)'!BQ86</f>
        <v>0</v>
      </c>
      <c r="AX84" s="500">
        <f>'Bioenergetics (2)'!BR86</f>
        <v>0</v>
      </c>
      <c r="AY84" s="500">
        <f>'Bioenergetics (2)'!BS86</f>
        <v>0</v>
      </c>
      <c r="AZ84" s="500">
        <f>'Bioenergetics (2)'!BT86</f>
        <v>0</v>
      </c>
      <c r="BA84" s="500">
        <f>'Bioenergetics (2)'!BU86</f>
        <v>0</v>
      </c>
      <c r="BB84" s="500">
        <f>'Bioenergetics (2)'!BV86</f>
        <v>0</v>
      </c>
      <c r="BC84" s="500">
        <f>'Bioenergetics (2)'!BW86</f>
        <v>0</v>
      </c>
      <c r="BD84" s="500">
        <f>'Bioenergetics (2)'!BX86</f>
        <v>0</v>
      </c>
      <c r="BE84" s="500">
        <f>'Bioenergetics (2)'!BY86</f>
        <v>0</v>
      </c>
      <c r="BF84" s="500">
        <f>'Bioenergetics (2)'!BZ86</f>
        <v>0</v>
      </c>
      <c r="BG84" s="500">
        <f>'Bioenergetics (2)'!CA86</f>
        <v>0</v>
      </c>
      <c r="BH84" s="500">
        <f>'Bioenergetics (2)'!CB86</f>
        <v>0</v>
      </c>
      <c r="BI84" s="500">
        <f>'Bioenergetics (2)'!CC86</f>
        <v>0</v>
      </c>
      <c r="BJ84" s="500">
        <f>'Bioenergetics (2)'!CD86</f>
        <v>0</v>
      </c>
      <c r="BK84" s="500">
        <f>'Bioenergetics (2)'!CE86</f>
        <v>0</v>
      </c>
      <c r="BL84" s="500">
        <f>'Bioenergetics (2)'!CF86</f>
        <v>0</v>
      </c>
      <c r="BM84" s="500">
        <f>'Bioenergetics (2)'!CG86</f>
        <v>0</v>
      </c>
      <c r="BN84" s="500">
        <f>'Bioenergetics (2)'!CH86</f>
        <v>0</v>
      </c>
      <c r="BO84" s="500">
        <f>'Bioenergetics (2)'!CI86</f>
        <v>0</v>
      </c>
      <c r="BP84" s="500">
        <f>'Bioenergetics (2)'!CJ86</f>
        <v>0</v>
      </c>
      <c r="BQ84" s="500">
        <f>'Bioenergetics (2)'!CK86</f>
        <v>0</v>
      </c>
      <c r="BR84" s="500">
        <f>'Bioenergetics (2)'!CL86</f>
        <v>0</v>
      </c>
      <c r="BS84" s="500">
        <f>'Bioenergetics (2)'!CM86</f>
        <v>0</v>
      </c>
      <c r="BT84" s="500">
        <f>'Bioenergetics (2)'!CN86</f>
        <v>0</v>
      </c>
      <c r="BU84" s="500">
        <f>'Bioenergetics (2)'!CO86</f>
        <v>0</v>
      </c>
      <c r="BV84" s="500">
        <f>'Bioenergetics (2)'!CP86</f>
        <v>0</v>
      </c>
      <c r="BW84" s="500">
        <f>'Bioenergetics (2)'!CQ86</f>
        <v>0</v>
      </c>
      <c r="BX84" s="500">
        <f>'Bioenergetics (2)'!CR86</f>
        <v>0</v>
      </c>
      <c r="BY84" s="500">
        <f>'Bioenergetics (2)'!CS86</f>
        <v>0</v>
      </c>
      <c r="BZ84" s="500">
        <f>'Bioenergetics (2)'!CT86</f>
        <v>0</v>
      </c>
      <c r="CA84" s="500">
        <f>'Bioenergetics (2)'!CU86</f>
        <v>0</v>
      </c>
      <c r="CB84" s="500">
        <f>'Bioenergetics (2)'!CV86</f>
        <v>0</v>
      </c>
      <c r="CC84" s="500">
        <f>'Bioenergetics (2)'!CW86</f>
        <v>0</v>
      </c>
      <c r="CD84" s="500">
        <f>'Bioenergetics (2)'!CX86</f>
        <v>0</v>
      </c>
      <c r="CE84" s="500">
        <f>'Bioenergetics (2)'!CY86</f>
        <v>0</v>
      </c>
      <c r="CF84" s="500">
        <f>'Bioenergetics (2)'!CZ86</f>
        <v>0</v>
      </c>
      <c r="CG84" s="500">
        <f>'Bioenergetics (2)'!DA86</f>
        <v>0</v>
      </c>
      <c r="CH84" s="500">
        <f>'Bioenergetics (2)'!DB86</f>
        <v>0</v>
      </c>
      <c r="CI84" s="500">
        <f>'Bioenergetics (2)'!DC86</f>
        <v>0</v>
      </c>
      <c r="CJ84" s="500">
        <f>'Bioenergetics (2)'!DD86</f>
        <v>0</v>
      </c>
      <c r="CK84" s="500">
        <f>'Bioenergetics (2)'!DE86</f>
        <v>0</v>
      </c>
      <c r="CL84" s="500">
        <f>'Bioenergetics (2)'!DF86</f>
        <v>0</v>
      </c>
      <c r="CM84" s="500">
        <f>'Bioenergetics (2)'!DG86</f>
        <v>0</v>
      </c>
      <c r="CN84" s="500">
        <f>'Bioenergetics (2)'!DH86</f>
        <v>0</v>
      </c>
      <c r="CO84" s="500">
        <f>'Bioenergetics (2)'!DI86</f>
        <v>0</v>
      </c>
      <c r="CP84" s="500">
        <f>'Bioenergetics (2)'!DJ86</f>
        <v>0</v>
      </c>
      <c r="CQ84" s="500">
        <f>'Bioenergetics (2)'!DK86</f>
        <v>0</v>
      </c>
      <c r="CR84" s="500">
        <f>'Bioenergetics (2)'!DL86</f>
        <v>0</v>
      </c>
      <c r="CS84" s="500">
        <f>'Bioenergetics (2)'!DM86</f>
        <v>0</v>
      </c>
      <c r="CT84" s="500">
        <f>'Bioenergetics (2)'!DN86</f>
        <v>0</v>
      </c>
      <c r="CU84" s="500">
        <f>'Bioenergetics (2)'!DO86</f>
        <v>0</v>
      </c>
      <c r="CV84" s="500">
        <f>'Bioenergetics (2)'!DP86</f>
        <v>0</v>
      </c>
      <c r="CW84" s="500">
        <f>'Bioenergetics (2)'!DQ86</f>
        <v>0</v>
      </c>
      <c r="CX84" s="500">
        <f>'Bioenergetics (2)'!DR86</f>
        <v>0</v>
      </c>
      <c r="CY84" s="500">
        <f>'Bioenergetics (2)'!DS86</f>
        <v>0</v>
      </c>
      <c r="CZ84" s="500">
        <f>'Bioenergetics (2)'!DT86</f>
        <v>0</v>
      </c>
      <c r="DA84" s="500">
        <f>'Bioenergetics (2)'!DU86</f>
        <v>0</v>
      </c>
      <c r="DB84" s="500">
        <f>'Bioenergetics (2)'!DV86</f>
        <v>0</v>
      </c>
      <c r="DC84" s="500">
        <f>'Bioenergetics (2)'!DW86</f>
        <v>0</v>
      </c>
      <c r="DD84" s="500">
        <f>'Bioenergetics (2)'!DX86</f>
        <v>0</v>
      </c>
      <c r="DE84" s="500">
        <f>'Bioenergetics (2)'!DY86</f>
        <v>0</v>
      </c>
      <c r="DF84" s="500">
        <f>'Bioenergetics (2)'!DZ86</f>
        <v>0</v>
      </c>
      <c r="DG84" s="500">
        <f>'Bioenergetics (2)'!EA86</f>
        <v>0</v>
      </c>
      <c r="DH84" s="500">
        <f>'Bioenergetics (2)'!EB86</f>
        <v>0</v>
      </c>
      <c r="DI84" s="500">
        <f>'Bioenergetics (2)'!EC86</f>
        <v>0</v>
      </c>
      <c r="DJ84" s="500">
        <f>'Bioenergetics (2)'!ED86</f>
        <v>0</v>
      </c>
      <c r="DK84" s="500">
        <f>'Bioenergetics (2)'!EE86</f>
        <v>0</v>
      </c>
      <c r="DL84" s="500">
        <f>'Bioenergetics (2)'!EF86</f>
        <v>0</v>
      </c>
      <c r="DM84" s="500">
        <f>'Bioenergetics (2)'!EG86</f>
        <v>0</v>
      </c>
      <c r="DN84" s="500">
        <f>'Bioenergetics (2)'!EH86</f>
        <v>0</v>
      </c>
      <c r="DO84" s="500">
        <f>'Bioenergetics (2)'!EI86</f>
        <v>0</v>
      </c>
      <c r="DP84" s="500">
        <f>'Bioenergetics (2)'!EJ86</f>
        <v>0</v>
      </c>
      <c r="DQ84" s="500">
        <f>'Bioenergetics (2)'!EK86</f>
        <v>0</v>
      </c>
      <c r="DR84" s="500">
        <f>'Bioenergetics (2)'!EL86</f>
        <v>0</v>
      </c>
      <c r="DS84" s="500">
        <f>'Bioenergetics (2)'!EM86</f>
        <v>0</v>
      </c>
      <c r="DT84" s="500">
        <f>'Bioenergetics (2)'!EQ86</f>
        <v>0</v>
      </c>
      <c r="DU84" s="500">
        <f>'Bioenergetics (2)'!ER86</f>
        <v>0</v>
      </c>
      <c r="DV84" s="500">
        <f>'Bioenergetics (2)'!ES86</f>
        <v>0</v>
      </c>
      <c r="DW84" s="500">
        <f>'Bioenergetics (2)'!ET86</f>
        <v>0</v>
      </c>
      <c r="DX84" s="500">
        <f>'Bioenergetics (2)'!EU86</f>
        <v>0</v>
      </c>
      <c r="DY84" s="500">
        <f>'Bioenergetics (2)'!EV86</f>
        <v>0</v>
      </c>
      <c r="DZ84" s="500">
        <f>'Bioenergetics (2)'!EW86</f>
        <v>0</v>
      </c>
      <c r="EA84" s="500">
        <f>'Bioenergetics (2)'!EX86</f>
        <v>0</v>
      </c>
      <c r="EB84" s="500">
        <f>'Bioenergetics (2)'!EY86</f>
        <v>0</v>
      </c>
      <c r="EC84" s="500">
        <f>'Bioenergetics (2)'!EZ86</f>
        <v>0</v>
      </c>
      <c r="ED84" s="500">
        <f>'Bioenergetics (2)'!FA86</f>
        <v>0</v>
      </c>
      <c r="EE84" s="500">
        <f>'Bioenergetics (2)'!FB86</f>
        <v>0</v>
      </c>
      <c r="EF84" s="500">
        <f>'Bioenergetics (2)'!FC86</f>
        <v>0</v>
      </c>
      <c r="EG84" s="500">
        <f>'Bioenergetics (2)'!FD86</f>
        <v>0</v>
      </c>
      <c r="EH84" s="500">
        <f>'Bioenergetics (2)'!FE86</f>
        <v>0</v>
      </c>
      <c r="EI84" s="500">
        <f>'Bioenergetics (2)'!FF86</f>
        <v>0</v>
      </c>
      <c r="EJ84" s="500">
        <f>'Bioenergetics (2)'!FG86</f>
        <v>0</v>
      </c>
      <c r="EK84" s="500">
        <f>'Bioenergetics (2)'!FH86</f>
        <v>0</v>
      </c>
      <c r="EL84" s="500">
        <f>'Bioenergetics (2)'!FI86</f>
        <v>0</v>
      </c>
      <c r="EM84" s="500">
        <f>'Bioenergetics (2)'!FJ86</f>
        <v>0</v>
      </c>
      <c r="EN84" s="500">
        <f>'Bioenergetics (2)'!FK86</f>
        <v>0</v>
      </c>
      <c r="EO84" s="500">
        <f>'Bioenergetics (2)'!FL86</f>
        <v>0</v>
      </c>
      <c r="EP84" s="500">
        <f>'Bioenergetics (2)'!FM86</f>
        <v>0</v>
      </c>
      <c r="EQ84" s="500">
        <f>'Bioenergetics (2)'!FN86</f>
        <v>0</v>
      </c>
      <c r="ER84" s="500">
        <f>'Bioenergetics (2)'!FO86</f>
        <v>0</v>
      </c>
      <c r="ES84" s="500">
        <f>'Bioenergetics (2)'!FP86</f>
        <v>0</v>
      </c>
      <c r="ET84" s="500">
        <f>'Bioenergetics (2)'!FQ86</f>
        <v>0</v>
      </c>
      <c r="EU84" s="500">
        <f>'Bioenergetics (2)'!FR86</f>
        <v>0</v>
      </c>
      <c r="EV84" s="500">
        <f>'Bioenergetics (2)'!FS86</f>
        <v>0</v>
      </c>
      <c r="EW84" s="500">
        <f>'Bioenergetics (2)'!FT86</f>
        <v>1</v>
      </c>
      <c r="EX84" s="500">
        <f>'Bioenergetics (2)'!FU86</f>
        <v>0</v>
      </c>
      <c r="EY84" s="500">
        <f>'Bioenergetics (2)'!FV86</f>
        <v>0</v>
      </c>
      <c r="EZ84" s="500">
        <f>'Bioenergetics (2)'!FW86</f>
        <v>0</v>
      </c>
      <c r="FA84" s="500">
        <f>'Bioenergetics (2)'!FX86</f>
        <v>0</v>
      </c>
      <c r="FB84" s="500">
        <f>'Bioenergetics (2)'!FY86</f>
        <v>0</v>
      </c>
      <c r="FC84" s="500">
        <f>'Bioenergetics (2)'!FZ86</f>
        <v>0</v>
      </c>
      <c r="FD84" s="500">
        <f>'Bioenergetics (2)'!GA86</f>
        <v>0</v>
      </c>
      <c r="FE84" s="500">
        <f>'Bioenergetics (2)'!GB86</f>
        <v>0</v>
      </c>
      <c r="FF84" s="500">
        <f>'Bioenergetics (2)'!GC86</f>
        <v>0</v>
      </c>
    </row>
    <row r="85" spans="1:162" x14ac:dyDescent="0.35">
      <c r="A85" s="144" t="str">
        <f>'Bioenergetics (2)'!A87</f>
        <v>Ce_BuOH</v>
      </c>
      <c r="B85" s="500">
        <f>'Bioenergetics (2)'!V87</f>
        <v>0</v>
      </c>
      <c r="C85" s="500">
        <f>'Bioenergetics (2)'!W87</f>
        <v>0</v>
      </c>
      <c r="D85" s="500">
        <f>'Bioenergetics (2)'!X87</f>
        <v>0</v>
      </c>
      <c r="E85" s="500">
        <f>'Bioenergetics (2)'!Y87</f>
        <v>0</v>
      </c>
      <c r="F85" s="500">
        <f>'Bioenergetics (2)'!Z87</f>
        <v>0</v>
      </c>
      <c r="G85" s="500">
        <f>'Bioenergetics (2)'!AA87</f>
        <v>0</v>
      </c>
      <c r="H85" s="500">
        <f>'Bioenergetics (2)'!AB87</f>
        <v>0</v>
      </c>
      <c r="I85" s="500">
        <f>'Bioenergetics (2)'!AC87</f>
        <v>0</v>
      </c>
      <c r="J85" s="500">
        <f>'Bioenergetics (2)'!AD87</f>
        <v>0</v>
      </c>
      <c r="K85" s="500">
        <f>'Bioenergetics (2)'!AE87</f>
        <v>0</v>
      </c>
      <c r="L85" s="500">
        <f>'Bioenergetics (2)'!AF87</f>
        <v>0</v>
      </c>
      <c r="M85" s="500">
        <f>'Bioenergetics (2)'!AG87</f>
        <v>0</v>
      </c>
      <c r="N85" s="500">
        <f>'Bioenergetics (2)'!AH87</f>
        <v>0</v>
      </c>
      <c r="O85" s="500">
        <f>'Bioenergetics (2)'!AI87</f>
        <v>0</v>
      </c>
      <c r="P85" s="500">
        <f>'Bioenergetics (2)'!AJ87</f>
        <v>0</v>
      </c>
      <c r="Q85" s="500">
        <f>'Bioenergetics (2)'!AK87</f>
        <v>0</v>
      </c>
      <c r="R85" s="500">
        <f>'Bioenergetics (2)'!AL87</f>
        <v>0</v>
      </c>
      <c r="S85" s="500">
        <f>'Bioenergetics (2)'!AM87</f>
        <v>0</v>
      </c>
      <c r="T85" s="500">
        <f>'Bioenergetics (2)'!AN87</f>
        <v>0</v>
      </c>
      <c r="U85" s="500">
        <f>'Bioenergetics (2)'!AO87</f>
        <v>0</v>
      </c>
      <c r="V85" s="500">
        <f>'Bioenergetics (2)'!AP87</f>
        <v>0</v>
      </c>
      <c r="W85" s="500">
        <f>'Bioenergetics (2)'!AQ87</f>
        <v>0</v>
      </c>
      <c r="X85" s="500">
        <f>'Bioenergetics (2)'!AR87</f>
        <v>0</v>
      </c>
      <c r="Y85" s="500">
        <f>'Bioenergetics (2)'!AS87</f>
        <v>0</v>
      </c>
      <c r="Z85" s="500">
        <f>'Bioenergetics (2)'!AT87</f>
        <v>0</v>
      </c>
      <c r="AA85" s="500">
        <f>'Bioenergetics (2)'!AU87</f>
        <v>0</v>
      </c>
      <c r="AB85" s="500">
        <f>'Bioenergetics (2)'!AV87</f>
        <v>0</v>
      </c>
      <c r="AC85" s="500">
        <f>'Bioenergetics (2)'!AW87</f>
        <v>0</v>
      </c>
      <c r="AD85" s="500">
        <f>'Bioenergetics (2)'!AX87</f>
        <v>0</v>
      </c>
      <c r="AE85" s="500">
        <f>'Bioenergetics (2)'!AY87</f>
        <v>0</v>
      </c>
      <c r="AF85" s="500">
        <f>'Bioenergetics (2)'!AZ87</f>
        <v>0</v>
      </c>
      <c r="AG85" s="500">
        <f>'Bioenergetics (2)'!BA87</f>
        <v>0</v>
      </c>
      <c r="AH85" s="500">
        <f>'Bioenergetics (2)'!BB87</f>
        <v>0</v>
      </c>
      <c r="AI85" s="500">
        <f>'Bioenergetics (2)'!BC87</f>
        <v>0</v>
      </c>
      <c r="AJ85" s="500">
        <f>'Bioenergetics (2)'!BD87</f>
        <v>0</v>
      </c>
      <c r="AK85" s="500">
        <f>'Bioenergetics (2)'!BE87</f>
        <v>0</v>
      </c>
      <c r="AL85" s="500">
        <f>'Bioenergetics (2)'!BF87</f>
        <v>0</v>
      </c>
      <c r="AM85" s="500">
        <f>'Bioenergetics (2)'!BG87</f>
        <v>0</v>
      </c>
      <c r="AN85" s="500">
        <f>'Bioenergetics (2)'!BH87</f>
        <v>0</v>
      </c>
      <c r="AO85" s="500">
        <f>'Bioenergetics (2)'!BI87</f>
        <v>0</v>
      </c>
      <c r="AP85" s="500">
        <f>'Bioenergetics (2)'!BJ87</f>
        <v>0</v>
      </c>
      <c r="AQ85" s="500">
        <f>'Bioenergetics (2)'!BK87</f>
        <v>0</v>
      </c>
      <c r="AR85" s="500">
        <f>'Bioenergetics (2)'!BL87</f>
        <v>0</v>
      </c>
      <c r="AS85" s="500">
        <f>'Bioenergetics (2)'!BM87</f>
        <v>0</v>
      </c>
      <c r="AT85" s="500">
        <f>'Bioenergetics (2)'!BN87</f>
        <v>0</v>
      </c>
      <c r="AU85" s="500">
        <f>'Bioenergetics (2)'!BO87</f>
        <v>0</v>
      </c>
      <c r="AV85" s="500">
        <f>'Bioenergetics (2)'!BP87</f>
        <v>0</v>
      </c>
      <c r="AW85" s="500">
        <f>'Bioenergetics (2)'!BQ87</f>
        <v>0</v>
      </c>
      <c r="AX85" s="500">
        <f>'Bioenergetics (2)'!BR87</f>
        <v>0</v>
      </c>
      <c r="AY85" s="500">
        <f>'Bioenergetics (2)'!BS87</f>
        <v>0</v>
      </c>
      <c r="AZ85" s="500">
        <f>'Bioenergetics (2)'!BT87</f>
        <v>0</v>
      </c>
      <c r="BA85" s="500">
        <f>'Bioenergetics (2)'!BU87</f>
        <v>0</v>
      </c>
      <c r="BB85" s="500">
        <f>'Bioenergetics (2)'!BV87</f>
        <v>0</v>
      </c>
      <c r="BC85" s="500">
        <f>'Bioenergetics (2)'!BW87</f>
        <v>0</v>
      </c>
      <c r="BD85" s="500">
        <f>'Bioenergetics (2)'!BX87</f>
        <v>0</v>
      </c>
      <c r="BE85" s="500">
        <f>'Bioenergetics (2)'!BY87</f>
        <v>0</v>
      </c>
      <c r="BF85" s="500">
        <f>'Bioenergetics (2)'!BZ87</f>
        <v>0</v>
      </c>
      <c r="BG85" s="500">
        <f>'Bioenergetics (2)'!CA87</f>
        <v>0</v>
      </c>
      <c r="BH85" s="500">
        <f>'Bioenergetics (2)'!CB87</f>
        <v>0</v>
      </c>
      <c r="BI85" s="500">
        <f>'Bioenergetics (2)'!CC87</f>
        <v>0</v>
      </c>
      <c r="BJ85" s="500">
        <f>'Bioenergetics (2)'!CD87</f>
        <v>0</v>
      </c>
      <c r="BK85" s="500">
        <f>'Bioenergetics (2)'!CE87</f>
        <v>0</v>
      </c>
      <c r="BL85" s="500">
        <f>'Bioenergetics (2)'!CF87</f>
        <v>0</v>
      </c>
      <c r="BM85" s="500">
        <f>'Bioenergetics (2)'!CG87</f>
        <v>0</v>
      </c>
      <c r="BN85" s="500">
        <f>'Bioenergetics (2)'!CH87</f>
        <v>0</v>
      </c>
      <c r="BO85" s="500">
        <f>'Bioenergetics (2)'!CI87</f>
        <v>0</v>
      </c>
      <c r="BP85" s="500">
        <f>'Bioenergetics (2)'!CJ87</f>
        <v>0</v>
      </c>
      <c r="BQ85" s="500">
        <f>'Bioenergetics (2)'!CK87</f>
        <v>0</v>
      </c>
      <c r="BR85" s="500">
        <f>'Bioenergetics (2)'!CL87</f>
        <v>0</v>
      </c>
      <c r="BS85" s="500">
        <f>'Bioenergetics (2)'!CM87</f>
        <v>0</v>
      </c>
      <c r="BT85" s="500">
        <f>'Bioenergetics (2)'!CN87</f>
        <v>0</v>
      </c>
      <c r="BU85" s="500">
        <f>'Bioenergetics (2)'!CO87</f>
        <v>0</v>
      </c>
      <c r="BV85" s="500">
        <f>'Bioenergetics (2)'!CP87</f>
        <v>0</v>
      </c>
      <c r="BW85" s="500">
        <f>'Bioenergetics (2)'!CQ87</f>
        <v>0</v>
      </c>
      <c r="BX85" s="500">
        <f>'Bioenergetics (2)'!CR87</f>
        <v>0</v>
      </c>
      <c r="BY85" s="500">
        <f>'Bioenergetics (2)'!CS87</f>
        <v>0</v>
      </c>
      <c r="BZ85" s="500">
        <f>'Bioenergetics (2)'!CT87</f>
        <v>0</v>
      </c>
      <c r="CA85" s="500">
        <f>'Bioenergetics (2)'!CU87</f>
        <v>0</v>
      </c>
      <c r="CB85" s="500">
        <f>'Bioenergetics (2)'!CV87</f>
        <v>0</v>
      </c>
      <c r="CC85" s="500">
        <f>'Bioenergetics (2)'!CW87</f>
        <v>0</v>
      </c>
      <c r="CD85" s="500">
        <f>'Bioenergetics (2)'!CX87</f>
        <v>0</v>
      </c>
      <c r="CE85" s="500">
        <f>'Bioenergetics (2)'!CY87</f>
        <v>0</v>
      </c>
      <c r="CF85" s="500">
        <f>'Bioenergetics (2)'!CZ87</f>
        <v>0</v>
      </c>
      <c r="CG85" s="500">
        <f>'Bioenergetics (2)'!DA87</f>
        <v>0</v>
      </c>
      <c r="CH85" s="500">
        <f>'Bioenergetics (2)'!DB87</f>
        <v>0</v>
      </c>
      <c r="CI85" s="500">
        <f>'Bioenergetics (2)'!DC87</f>
        <v>0</v>
      </c>
      <c r="CJ85" s="500">
        <f>'Bioenergetics (2)'!DD87</f>
        <v>0</v>
      </c>
      <c r="CK85" s="500">
        <f>'Bioenergetics (2)'!DE87</f>
        <v>0</v>
      </c>
      <c r="CL85" s="500">
        <f>'Bioenergetics (2)'!DF87</f>
        <v>0</v>
      </c>
      <c r="CM85" s="500">
        <f>'Bioenergetics (2)'!DG87</f>
        <v>0</v>
      </c>
      <c r="CN85" s="500">
        <f>'Bioenergetics (2)'!DH87</f>
        <v>0</v>
      </c>
      <c r="CO85" s="500">
        <f>'Bioenergetics (2)'!DI87</f>
        <v>0</v>
      </c>
      <c r="CP85" s="500">
        <f>'Bioenergetics (2)'!DJ87</f>
        <v>0</v>
      </c>
      <c r="CQ85" s="500">
        <f>'Bioenergetics (2)'!DK87</f>
        <v>0</v>
      </c>
      <c r="CR85" s="500">
        <f>'Bioenergetics (2)'!DL87</f>
        <v>0</v>
      </c>
      <c r="CS85" s="500">
        <f>'Bioenergetics (2)'!DM87</f>
        <v>0</v>
      </c>
      <c r="CT85" s="500">
        <f>'Bioenergetics (2)'!DN87</f>
        <v>0</v>
      </c>
      <c r="CU85" s="500">
        <f>'Bioenergetics (2)'!DO87</f>
        <v>0</v>
      </c>
      <c r="CV85" s="500">
        <f>'Bioenergetics (2)'!DP87</f>
        <v>0</v>
      </c>
      <c r="CW85" s="500">
        <f>'Bioenergetics (2)'!DQ87</f>
        <v>0</v>
      </c>
      <c r="CX85" s="500">
        <f>'Bioenergetics (2)'!DR87</f>
        <v>0</v>
      </c>
      <c r="CY85" s="500">
        <f>'Bioenergetics (2)'!DS87</f>
        <v>0</v>
      </c>
      <c r="CZ85" s="500">
        <f>'Bioenergetics (2)'!DT87</f>
        <v>0</v>
      </c>
      <c r="DA85" s="500">
        <f>'Bioenergetics (2)'!DU87</f>
        <v>0</v>
      </c>
      <c r="DB85" s="500">
        <f>'Bioenergetics (2)'!DV87</f>
        <v>0</v>
      </c>
      <c r="DC85" s="500">
        <f>'Bioenergetics (2)'!DW87</f>
        <v>0</v>
      </c>
      <c r="DD85" s="500">
        <f>'Bioenergetics (2)'!DX87</f>
        <v>0</v>
      </c>
      <c r="DE85" s="500">
        <f>'Bioenergetics (2)'!DY87</f>
        <v>0</v>
      </c>
      <c r="DF85" s="500">
        <f>'Bioenergetics (2)'!DZ87</f>
        <v>0</v>
      </c>
      <c r="DG85" s="500">
        <f>'Bioenergetics (2)'!EA87</f>
        <v>0</v>
      </c>
      <c r="DH85" s="500">
        <f>'Bioenergetics (2)'!EB87</f>
        <v>0</v>
      </c>
      <c r="DI85" s="500">
        <f>'Bioenergetics (2)'!EC87</f>
        <v>0</v>
      </c>
      <c r="DJ85" s="500">
        <f>'Bioenergetics (2)'!ED87</f>
        <v>0</v>
      </c>
      <c r="DK85" s="500">
        <f>'Bioenergetics (2)'!EE87</f>
        <v>0</v>
      </c>
      <c r="DL85" s="500">
        <f>'Bioenergetics (2)'!EF87</f>
        <v>0</v>
      </c>
      <c r="DM85" s="500">
        <f>'Bioenergetics (2)'!EG87</f>
        <v>0</v>
      </c>
      <c r="DN85" s="500">
        <f>'Bioenergetics (2)'!EH87</f>
        <v>0</v>
      </c>
      <c r="DO85" s="500">
        <f>'Bioenergetics (2)'!EI87</f>
        <v>0</v>
      </c>
      <c r="DP85" s="500">
        <f>'Bioenergetics (2)'!EJ87</f>
        <v>0</v>
      </c>
      <c r="DQ85" s="500">
        <f>'Bioenergetics (2)'!EK87</f>
        <v>0</v>
      </c>
      <c r="DR85" s="500">
        <f>'Bioenergetics (2)'!EL87</f>
        <v>0</v>
      </c>
      <c r="DS85" s="500">
        <f>'Bioenergetics (2)'!EM87</f>
        <v>0</v>
      </c>
      <c r="DT85" s="500">
        <f>'Bioenergetics (2)'!EQ87</f>
        <v>0</v>
      </c>
      <c r="DU85" s="500">
        <f>'Bioenergetics (2)'!ER87</f>
        <v>0</v>
      </c>
      <c r="DV85" s="500">
        <f>'Bioenergetics (2)'!ES87</f>
        <v>0</v>
      </c>
      <c r="DW85" s="500">
        <f>'Bioenergetics (2)'!ET87</f>
        <v>0</v>
      </c>
      <c r="DX85" s="500">
        <f>'Bioenergetics (2)'!EU87</f>
        <v>0</v>
      </c>
      <c r="DY85" s="500">
        <f>'Bioenergetics (2)'!EV87</f>
        <v>0</v>
      </c>
      <c r="DZ85" s="500">
        <f>'Bioenergetics (2)'!EW87</f>
        <v>0</v>
      </c>
      <c r="EA85" s="500">
        <f>'Bioenergetics (2)'!EX87</f>
        <v>0</v>
      </c>
      <c r="EB85" s="500">
        <f>'Bioenergetics (2)'!EY87</f>
        <v>0</v>
      </c>
      <c r="EC85" s="500">
        <f>'Bioenergetics (2)'!EZ87</f>
        <v>0</v>
      </c>
      <c r="ED85" s="500">
        <f>'Bioenergetics (2)'!FA87</f>
        <v>0</v>
      </c>
      <c r="EE85" s="500">
        <f>'Bioenergetics (2)'!FB87</f>
        <v>0</v>
      </c>
      <c r="EF85" s="500">
        <f>'Bioenergetics (2)'!FC87</f>
        <v>0</v>
      </c>
      <c r="EG85" s="500">
        <f>'Bioenergetics (2)'!FD87</f>
        <v>0</v>
      </c>
      <c r="EH85" s="500">
        <f>'Bioenergetics (2)'!FE87</f>
        <v>0</v>
      </c>
      <c r="EI85" s="500">
        <f>'Bioenergetics (2)'!FF87</f>
        <v>0</v>
      </c>
      <c r="EJ85" s="500">
        <f>'Bioenergetics (2)'!FG87</f>
        <v>0</v>
      </c>
      <c r="EK85" s="500">
        <f>'Bioenergetics (2)'!FH87</f>
        <v>0</v>
      </c>
      <c r="EL85" s="500">
        <f>'Bioenergetics (2)'!FI87</f>
        <v>0</v>
      </c>
      <c r="EM85" s="500">
        <f>'Bioenergetics (2)'!FJ87</f>
        <v>0</v>
      </c>
      <c r="EN85" s="500">
        <f>'Bioenergetics (2)'!FK87</f>
        <v>0</v>
      </c>
      <c r="EO85" s="500">
        <f>'Bioenergetics (2)'!FL87</f>
        <v>0</v>
      </c>
      <c r="EP85" s="500">
        <f>'Bioenergetics (2)'!FM87</f>
        <v>0</v>
      </c>
      <c r="EQ85" s="500">
        <f>'Bioenergetics (2)'!FN87</f>
        <v>0</v>
      </c>
      <c r="ER85" s="500">
        <f>'Bioenergetics (2)'!FO87</f>
        <v>0</v>
      </c>
      <c r="ES85" s="500">
        <f>'Bioenergetics (2)'!FP87</f>
        <v>0</v>
      </c>
      <c r="ET85" s="500">
        <f>'Bioenergetics (2)'!FQ87</f>
        <v>0</v>
      </c>
      <c r="EU85" s="500">
        <f>'Bioenergetics (2)'!FR87</f>
        <v>0</v>
      </c>
      <c r="EV85" s="500">
        <f>'Bioenergetics (2)'!FS87</f>
        <v>0</v>
      </c>
      <c r="EW85" s="500">
        <f>'Bioenergetics (2)'!FT87</f>
        <v>0</v>
      </c>
      <c r="EX85" s="500">
        <f>'Bioenergetics (2)'!FU87</f>
        <v>1</v>
      </c>
      <c r="EY85" s="500">
        <f>'Bioenergetics (2)'!FV87</f>
        <v>0</v>
      </c>
      <c r="EZ85" s="500">
        <f>'Bioenergetics (2)'!FW87</f>
        <v>0</v>
      </c>
      <c r="FA85" s="500">
        <f>'Bioenergetics (2)'!FX87</f>
        <v>0</v>
      </c>
      <c r="FB85" s="500">
        <f>'Bioenergetics (2)'!FY87</f>
        <v>0</v>
      </c>
      <c r="FC85" s="500">
        <f>'Bioenergetics (2)'!FZ87</f>
        <v>0</v>
      </c>
      <c r="FD85" s="500">
        <f>'Bioenergetics (2)'!GA87</f>
        <v>0</v>
      </c>
      <c r="FE85" s="500">
        <f>'Bioenergetics (2)'!GB87</f>
        <v>0</v>
      </c>
      <c r="FF85" s="500">
        <f>'Bioenergetics (2)'!GC87</f>
        <v>0</v>
      </c>
    </row>
    <row r="86" spans="1:162" x14ac:dyDescent="0.35">
      <c r="A86" s="144" t="str">
        <f>'Bioenergetics (2)'!A88</f>
        <v>Ce_SH2</v>
      </c>
      <c r="B86" s="500">
        <f>'Bioenergetics (2)'!V88</f>
        <v>0</v>
      </c>
      <c r="C86" s="500">
        <f>'Bioenergetics (2)'!W88</f>
        <v>0</v>
      </c>
      <c r="D86" s="500">
        <f>'Bioenergetics (2)'!X88</f>
        <v>0</v>
      </c>
      <c r="E86" s="500">
        <f>'Bioenergetics (2)'!Y88</f>
        <v>0</v>
      </c>
      <c r="F86" s="500">
        <f>'Bioenergetics (2)'!Z88</f>
        <v>0</v>
      </c>
      <c r="G86" s="500">
        <f>'Bioenergetics (2)'!AA88</f>
        <v>0</v>
      </c>
      <c r="H86" s="500">
        <f>'Bioenergetics (2)'!AB88</f>
        <v>0</v>
      </c>
      <c r="I86" s="500">
        <f>'Bioenergetics (2)'!AC88</f>
        <v>0</v>
      </c>
      <c r="J86" s="500">
        <f>'Bioenergetics (2)'!AD88</f>
        <v>0</v>
      </c>
      <c r="K86" s="500">
        <f>'Bioenergetics (2)'!AE88</f>
        <v>0</v>
      </c>
      <c r="L86" s="500">
        <f>'Bioenergetics (2)'!AF88</f>
        <v>0</v>
      </c>
      <c r="M86" s="500">
        <f>'Bioenergetics (2)'!AG88</f>
        <v>0</v>
      </c>
      <c r="N86" s="500">
        <f>'Bioenergetics (2)'!AH88</f>
        <v>0</v>
      </c>
      <c r="O86" s="500">
        <f>'Bioenergetics (2)'!AI88</f>
        <v>0</v>
      </c>
      <c r="P86" s="500">
        <f>'Bioenergetics (2)'!AJ88</f>
        <v>0</v>
      </c>
      <c r="Q86" s="500">
        <f>'Bioenergetics (2)'!AK88</f>
        <v>0</v>
      </c>
      <c r="R86" s="500">
        <f>'Bioenergetics (2)'!AL88</f>
        <v>0</v>
      </c>
      <c r="S86" s="500">
        <f>'Bioenergetics (2)'!AM88</f>
        <v>0</v>
      </c>
      <c r="T86" s="500">
        <f>'Bioenergetics (2)'!AN88</f>
        <v>0</v>
      </c>
      <c r="U86" s="500">
        <f>'Bioenergetics (2)'!AO88</f>
        <v>0</v>
      </c>
      <c r="V86" s="500">
        <f>'Bioenergetics (2)'!AP88</f>
        <v>0</v>
      </c>
      <c r="W86" s="500">
        <f>'Bioenergetics (2)'!AQ88</f>
        <v>0</v>
      </c>
      <c r="X86" s="500">
        <f>'Bioenergetics (2)'!AR88</f>
        <v>0</v>
      </c>
      <c r="Y86" s="500">
        <f>'Bioenergetics (2)'!AS88</f>
        <v>0</v>
      </c>
      <c r="Z86" s="500">
        <f>'Bioenergetics (2)'!AT88</f>
        <v>0</v>
      </c>
      <c r="AA86" s="500">
        <f>'Bioenergetics (2)'!AU88</f>
        <v>0</v>
      </c>
      <c r="AB86" s="500">
        <f>'Bioenergetics (2)'!AV88</f>
        <v>0</v>
      </c>
      <c r="AC86" s="500">
        <f>'Bioenergetics (2)'!AW88</f>
        <v>0</v>
      </c>
      <c r="AD86" s="500">
        <f>'Bioenergetics (2)'!AX88</f>
        <v>0</v>
      </c>
      <c r="AE86" s="500">
        <f>'Bioenergetics (2)'!AY88</f>
        <v>0</v>
      </c>
      <c r="AF86" s="500">
        <f>'Bioenergetics (2)'!AZ88</f>
        <v>0</v>
      </c>
      <c r="AG86" s="500">
        <f>'Bioenergetics (2)'!BA88</f>
        <v>0</v>
      </c>
      <c r="AH86" s="500">
        <f>'Bioenergetics (2)'!BB88</f>
        <v>0</v>
      </c>
      <c r="AI86" s="500">
        <f>'Bioenergetics (2)'!BC88</f>
        <v>0</v>
      </c>
      <c r="AJ86" s="500">
        <f>'Bioenergetics (2)'!BD88</f>
        <v>0</v>
      </c>
      <c r="AK86" s="500">
        <f>'Bioenergetics (2)'!BE88</f>
        <v>0</v>
      </c>
      <c r="AL86" s="500">
        <f>'Bioenergetics (2)'!BF88</f>
        <v>0</v>
      </c>
      <c r="AM86" s="500">
        <f>'Bioenergetics (2)'!BG88</f>
        <v>0</v>
      </c>
      <c r="AN86" s="500">
        <f>'Bioenergetics (2)'!BH88</f>
        <v>0</v>
      </c>
      <c r="AO86" s="500">
        <f>'Bioenergetics (2)'!BI88</f>
        <v>0</v>
      </c>
      <c r="AP86" s="500">
        <f>'Bioenergetics (2)'!BJ88</f>
        <v>0</v>
      </c>
      <c r="AQ86" s="500">
        <f>'Bioenergetics (2)'!BK88</f>
        <v>0</v>
      </c>
      <c r="AR86" s="500">
        <f>'Bioenergetics (2)'!BL88</f>
        <v>0</v>
      </c>
      <c r="AS86" s="500">
        <f>'Bioenergetics (2)'!BM88</f>
        <v>0</v>
      </c>
      <c r="AT86" s="500">
        <f>'Bioenergetics (2)'!BN88</f>
        <v>0</v>
      </c>
      <c r="AU86" s="500">
        <f>'Bioenergetics (2)'!BO88</f>
        <v>0</v>
      </c>
      <c r="AV86" s="500">
        <f>'Bioenergetics (2)'!BP88</f>
        <v>0</v>
      </c>
      <c r="AW86" s="500">
        <f>'Bioenergetics (2)'!BQ88</f>
        <v>0</v>
      </c>
      <c r="AX86" s="500">
        <f>'Bioenergetics (2)'!BR88</f>
        <v>0</v>
      </c>
      <c r="AY86" s="500">
        <f>'Bioenergetics (2)'!BS88</f>
        <v>0</v>
      </c>
      <c r="AZ86" s="500">
        <f>'Bioenergetics (2)'!BT88</f>
        <v>0</v>
      </c>
      <c r="BA86" s="500">
        <f>'Bioenergetics (2)'!BU88</f>
        <v>0</v>
      </c>
      <c r="BB86" s="500">
        <f>'Bioenergetics (2)'!BV88</f>
        <v>0</v>
      </c>
      <c r="BC86" s="500">
        <f>'Bioenergetics (2)'!BW88</f>
        <v>0</v>
      </c>
      <c r="BD86" s="500">
        <f>'Bioenergetics (2)'!BX88</f>
        <v>0</v>
      </c>
      <c r="BE86" s="500">
        <f>'Bioenergetics (2)'!BY88</f>
        <v>0</v>
      </c>
      <c r="BF86" s="500">
        <f>'Bioenergetics (2)'!BZ88</f>
        <v>0</v>
      </c>
      <c r="BG86" s="500">
        <f>'Bioenergetics (2)'!CA88</f>
        <v>0</v>
      </c>
      <c r="BH86" s="500">
        <f>'Bioenergetics (2)'!CB88</f>
        <v>0</v>
      </c>
      <c r="BI86" s="500">
        <f>'Bioenergetics (2)'!CC88</f>
        <v>0</v>
      </c>
      <c r="BJ86" s="500">
        <f>'Bioenergetics (2)'!CD88</f>
        <v>0</v>
      </c>
      <c r="BK86" s="500">
        <f>'Bioenergetics (2)'!CE88</f>
        <v>0</v>
      </c>
      <c r="BL86" s="500">
        <f>'Bioenergetics (2)'!CF88</f>
        <v>0</v>
      </c>
      <c r="BM86" s="500">
        <f>'Bioenergetics (2)'!CG88</f>
        <v>0</v>
      </c>
      <c r="BN86" s="500">
        <f>'Bioenergetics (2)'!CH88</f>
        <v>0</v>
      </c>
      <c r="BO86" s="500">
        <f>'Bioenergetics (2)'!CI88</f>
        <v>0</v>
      </c>
      <c r="BP86" s="500">
        <f>'Bioenergetics (2)'!CJ88</f>
        <v>0</v>
      </c>
      <c r="BQ86" s="500">
        <f>'Bioenergetics (2)'!CK88</f>
        <v>0</v>
      </c>
      <c r="BR86" s="500">
        <f>'Bioenergetics (2)'!CL88</f>
        <v>0</v>
      </c>
      <c r="BS86" s="500">
        <f>'Bioenergetics (2)'!CM88</f>
        <v>0</v>
      </c>
      <c r="BT86" s="500">
        <f>'Bioenergetics (2)'!CN88</f>
        <v>0</v>
      </c>
      <c r="BU86" s="500">
        <f>'Bioenergetics (2)'!CO88</f>
        <v>0</v>
      </c>
      <c r="BV86" s="500">
        <f>'Bioenergetics (2)'!CP88</f>
        <v>0</v>
      </c>
      <c r="BW86" s="500">
        <f>'Bioenergetics (2)'!CQ88</f>
        <v>0</v>
      </c>
      <c r="BX86" s="500">
        <f>'Bioenergetics (2)'!CR88</f>
        <v>0</v>
      </c>
      <c r="BY86" s="500">
        <f>'Bioenergetics (2)'!CS88</f>
        <v>0</v>
      </c>
      <c r="BZ86" s="500">
        <f>'Bioenergetics (2)'!CT88</f>
        <v>0</v>
      </c>
      <c r="CA86" s="500">
        <f>'Bioenergetics (2)'!CU88</f>
        <v>0</v>
      </c>
      <c r="CB86" s="500">
        <f>'Bioenergetics (2)'!CV88</f>
        <v>0</v>
      </c>
      <c r="CC86" s="500">
        <f>'Bioenergetics (2)'!CW88</f>
        <v>0</v>
      </c>
      <c r="CD86" s="500">
        <f>'Bioenergetics (2)'!CX88</f>
        <v>0</v>
      </c>
      <c r="CE86" s="500">
        <f>'Bioenergetics (2)'!CY88</f>
        <v>0</v>
      </c>
      <c r="CF86" s="500">
        <f>'Bioenergetics (2)'!CZ88</f>
        <v>0</v>
      </c>
      <c r="CG86" s="500">
        <f>'Bioenergetics (2)'!DA88</f>
        <v>0</v>
      </c>
      <c r="CH86" s="500">
        <f>'Bioenergetics (2)'!DB88</f>
        <v>0</v>
      </c>
      <c r="CI86" s="500">
        <f>'Bioenergetics (2)'!DC88</f>
        <v>0</v>
      </c>
      <c r="CJ86" s="500">
        <f>'Bioenergetics (2)'!DD88</f>
        <v>0</v>
      </c>
      <c r="CK86" s="500">
        <f>'Bioenergetics (2)'!DE88</f>
        <v>0</v>
      </c>
      <c r="CL86" s="500">
        <f>'Bioenergetics (2)'!DF88</f>
        <v>0</v>
      </c>
      <c r="CM86" s="500">
        <f>'Bioenergetics (2)'!DG88</f>
        <v>0</v>
      </c>
      <c r="CN86" s="500">
        <f>'Bioenergetics (2)'!DH88</f>
        <v>0</v>
      </c>
      <c r="CO86" s="500">
        <f>'Bioenergetics (2)'!DI88</f>
        <v>0</v>
      </c>
      <c r="CP86" s="500">
        <f>'Bioenergetics (2)'!DJ88</f>
        <v>0</v>
      </c>
      <c r="CQ86" s="500">
        <f>'Bioenergetics (2)'!DK88</f>
        <v>0</v>
      </c>
      <c r="CR86" s="500">
        <f>'Bioenergetics (2)'!DL88</f>
        <v>0</v>
      </c>
      <c r="CS86" s="500">
        <f>'Bioenergetics (2)'!DM88</f>
        <v>0</v>
      </c>
      <c r="CT86" s="500">
        <f>'Bioenergetics (2)'!DN88</f>
        <v>0</v>
      </c>
      <c r="CU86" s="500">
        <f>'Bioenergetics (2)'!DO88</f>
        <v>0</v>
      </c>
      <c r="CV86" s="500">
        <f>'Bioenergetics (2)'!DP88</f>
        <v>0</v>
      </c>
      <c r="CW86" s="500">
        <f>'Bioenergetics (2)'!DQ88</f>
        <v>0</v>
      </c>
      <c r="CX86" s="500">
        <f>'Bioenergetics (2)'!DR88</f>
        <v>0</v>
      </c>
      <c r="CY86" s="500">
        <f>'Bioenergetics (2)'!DS88</f>
        <v>0</v>
      </c>
      <c r="CZ86" s="500">
        <f>'Bioenergetics (2)'!DT88</f>
        <v>0</v>
      </c>
      <c r="DA86" s="500">
        <f>'Bioenergetics (2)'!DU88</f>
        <v>0</v>
      </c>
      <c r="DB86" s="500">
        <f>'Bioenergetics (2)'!DV88</f>
        <v>0</v>
      </c>
      <c r="DC86" s="500">
        <f>'Bioenergetics (2)'!DW88</f>
        <v>0</v>
      </c>
      <c r="DD86" s="500">
        <f>'Bioenergetics (2)'!DX88</f>
        <v>0</v>
      </c>
      <c r="DE86" s="500">
        <f>'Bioenergetics (2)'!DY88</f>
        <v>0</v>
      </c>
      <c r="DF86" s="500">
        <f>'Bioenergetics (2)'!DZ88</f>
        <v>0</v>
      </c>
      <c r="DG86" s="500">
        <f>'Bioenergetics (2)'!EA88</f>
        <v>0</v>
      </c>
      <c r="DH86" s="500">
        <f>'Bioenergetics (2)'!EB88</f>
        <v>0</v>
      </c>
      <c r="DI86" s="500">
        <f>'Bioenergetics (2)'!EC88</f>
        <v>0</v>
      </c>
      <c r="DJ86" s="500">
        <f>'Bioenergetics (2)'!ED88</f>
        <v>0</v>
      </c>
      <c r="DK86" s="500">
        <f>'Bioenergetics (2)'!EE88</f>
        <v>0</v>
      </c>
      <c r="DL86" s="500">
        <f>'Bioenergetics (2)'!EF88</f>
        <v>0</v>
      </c>
      <c r="DM86" s="500">
        <f>'Bioenergetics (2)'!EG88</f>
        <v>0</v>
      </c>
      <c r="DN86" s="500">
        <f>'Bioenergetics (2)'!EH88</f>
        <v>0</v>
      </c>
      <c r="DO86" s="500">
        <f>'Bioenergetics (2)'!EI88</f>
        <v>0</v>
      </c>
      <c r="DP86" s="500">
        <f>'Bioenergetics (2)'!EJ88</f>
        <v>0</v>
      </c>
      <c r="DQ86" s="500">
        <f>'Bioenergetics (2)'!EK88</f>
        <v>0</v>
      </c>
      <c r="DR86" s="500">
        <f>'Bioenergetics (2)'!EL88</f>
        <v>0</v>
      </c>
      <c r="DS86" s="500">
        <f>'Bioenergetics (2)'!EM88</f>
        <v>0</v>
      </c>
      <c r="DT86" s="500">
        <f>'Bioenergetics (2)'!EQ88</f>
        <v>0</v>
      </c>
      <c r="DU86" s="500">
        <f>'Bioenergetics (2)'!ER88</f>
        <v>0</v>
      </c>
      <c r="DV86" s="500">
        <f>'Bioenergetics (2)'!ES88</f>
        <v>0</v>
      </c>
      <c r="DW86" s="500">
        <f>'Bioenergetics (2)'!ET88</f>
        <v>0</v>
      </c>
      <c r="DX86" s="500">
        <f>'Bioenergetics (2)'!EU88</f>
        <v>0</v>
      </c>
      <c r="DY86" s="500">
        <f>'Bioenergetics (2)'!EV88</f>
        <v>0</v>
      </c>
      <c r="DZ86" s="500">
        <f>'Bioenergetics (2)'!EW88</f>
        <v>0</v>
      </c>
      <c r="EA86" s="500">
        <f>'Bioenergetics (2)'!EX88</f>
        <v>0</v>
      </c>
      <c r="EB86" s="500">
        <f>'Bioenergetics (2)'!EY88</f>
        <v>0</v>
      </c>
      <c r="EC86" s="500">
        <f>'Bioenergetics (2)'!EZ88</f>
        <v>0</v>
      </c>
      <c r="ED86" s="500">
        <f>'Bioenergetics (2)'!FA88</f>
        <v>0</v>
      </c>
      <c r="EE86" s="500">
        <f>'Bioenergetics (2)'!FB88</f>
        <v>0</v>
      </c>
      <c r="EF86" s="500">
        <f>'Bioenergetics (2)'!FC88</f>
        <v>0</v>
      </c>
      <c r="EG86" s="500">
        <f>'Bioenergetics (2)'!FD88</f>
        <v>0</v>
      </c>
      <c r="EH86" s="500">
        <f>'Bioenergetics (2)'!FE88</f>
        <v>0</v>
      </c>
      <c r="EI86" s="500">
        <f>'Bioenergetics (2)'!FF88</f>
        <v>0</v>
      </c>
      <c r="EJ86" s="500">
        <f>'Bioenergetics (2)'!FG88</f>
        <v>0</v>
      </c>
      <c r="EK86" s="500">
        <f>'Bioenergetics (2)'!FH88</f>
        <v>0</v>
      </c>
      <c r="EL86" s="500">
        <f>'Bioenergetics (2)'!FI88</f>
        <v>0</v>
      </c>
      <c r="EM86" s="500">
        <f>'Bioenergetics (2)'!FJ88</f>
        <v>0</v>
      </c>
      <c r="EN86" s="500">
        <f>'Bioenergetics (2)'!FK88</f>
        <v>0</v>
      </c>
      <c r="EO86" s="500">
        <f>'Bioenergetics (2)'!FL88</f>
        <v>0</v>
      </c>
      <c r="EP86" s="500">
        <f>'Bioenergetics (2)'!FM88</f>
        <v>0</v>
      </c>
      <c r="EQ86" s="500">
        <f>'Bioenergetics (2)'!FN88</f>
        <v>0</v>
      </c>
      <c r="ER86" s="500">
        <f>'Bioenergetics (2)'!FO88</f>
        <v>0</v>
      </c>
      <c r="ES86" s="500">
        <f>'Bioenergetics (2)'!FP88</f>
        <v>0</v>
      </c>
      <c r="ET86" s="500">
        <f>'Bioenergetics (2)'!FQ88</f>
        <v>0</v>
      </c>
      <c r="EU86" s="500">
        <f>'Bioenergetics (2)'!FR88</f>
        <v>0</v>
      </c>
      <c r="EV86" s="500">
        <f>'Bioenergetics (2)'!FS88</f>
        <v>0</v>
      </c>
      <c r="EW86" s="500">
        <f>'Bioenergetics (2)'!FT88</f>
        <v>0</v>
      </c>
      <c r="EX86" s="500">
        <f>'Bioenergetics (2)'!FU88</f>
        <v>0</v>
      </c>
      <c r="EY86" s="500">
        <f>'Bioenergetics (2)'!FV88</f>
        <v>1</v>
      </c>
      <c r="EZ86" s="500">
        <f>'Bioenergetics (2)'!FW88</f>
        <v>0</v>
      </c>
      <c r="FA86" s="500">
        <f>'Bioenergetics (2)'!FX88</f>
        <v>0</v>
      </c>
      <c r="FB86" s="500">
        <f>'Bioenergetics (2)'!FY88</f>
        <v>0</v>
      </c>
      <c r="FC86" s="500">
        <f>'Bioenergetics (2)'!FZ88</f>
        <v>0</v>
      </c>
      <c r="FD86" s="500">
        <f>'Bioenergetics (2)'!GA88</f>
        <v>0</v>
      </c>
      <c r="FE86" s="500">
        <f>'Bioenergetics (2)'!GB88</f>
        <v>0</v>
      </c>
      <c r="FF86" s="500">
        <f>'Bioenergetics (2)'!GC88</f>
        <v>0</v>
      </c>
    </row>
    <row r="87" spans="1:162" x14ac:dyDescent="0.35">
      <c r="A87" s="144" t="str">
        <f>'Bioenergetics (2)'!A89</f>
        <v>Ce_CH4S</v>
      </c>
      <c r="B87" s="500">
        <f>'Bioenergetics (2)'!V89</f>
        <v>0</v>
      </c>
      <c r="C87" s="500">
        <f>'Bioenergetics (2)'!W89</f>
        <v>0</v>
      </c>
      <c r="D87" s="500">
        <f>'Bioenergetics (2)'!X89</f>
        <v>0</v>
      </c>
      <c r="E87" s="500">
        <f>'Bioenergetics (2)'!Y89</f>
        <v>0</v>
      </c>
      <c r="F87" s="500">
        <f>'Bioenergetics (2)'!Z89</f>
        <v>0</v>
      </c>
      <c r="G87" s="500">
        <f>'Bioenergetics (2)'!AA89</f>
        <v>0</v>
      </c>
      <c r="H87" s="500">
        <f>'Bioenergetics (2)'!AB89</f>
        <v>0</v>
      </c>
      <c r="I87" s="500">
        <f>'Bioenergetics (2)'!AC89</f>
        <v>0</v>
      </c>
      <c r="J87" s="500">
        <f>'Bioenergetics (2)'!AD89</f>
        <v>0</v>
      </c>
      <c r="K87" s="500">
        <f>'Bioenergetics (2)'!AE89</f>
        <v>0</v>
      </c>
      <c r="L87" s="500">
        <f>'Bioenergetics (2)'!AF89</f>
        <v>0</v>
      </c>
      <c r="M87" s="500">
        <f>'Bioenergetics (2)'!AG89</f>
        <v>0</v>
      </c>
      <c r="N87" s="500">
        <f>'Bioenergetics (2)'!AH89</f>
        <v>0</v>
      </c>
      <c r="O87" s="500">
        <f>'Bioenergetics (2)'!AI89</f>
        <v>0</v>
      </c>
      <c r="P87" s="500">
        <f>'Bioenergetics (2)'!AJ89</f>
        <v>0</v>
      </c>
      <c r="Q87" s="500">
        <f>'Bioenergetics (2)'!AK89</f>
        <v>0</v>
      </c>
      <c r="R87" s="500">
        <f>'Bioenergetics (2)'!AL89</f>
        <v>0</v>
      </c>
      <c r="S87" s="500">
        <f>'Bioenergetics (2)'!AM89</f>
        <v>0</v>
      </c>
      <c r="T87" s="500">
        <f>'Bioenergetics (2)'!AN89</f>
        <v>0</v>
      </c>
      <c r="U87" s="500">
        <f>'Bioenergetics (2)'!AO89</f>
        <v>0</v>
      </c>
      <c r="V87" s="500">
        <f>'Bioenergetics (2)'!AP89</f>
        <v>0</v>
      </c>
      <c r="W87" s="500">
        <f>'Bioenergetics (2)'!AQ89</f>
        <v>0</v>
      </c>
      <c r="X87" s="500">
        <f>'Bioenergetics (2)'!AR89</f>
        <v>0</v>
      </c>
      <c r="Y87" s="500">
        <f>'Bioenergetics (2)'!AS89</f>
        <v>0</v>
      </c>
      <c r="Z87" s="500">
        <f>'Bioenergetics (2)'!AT89</f>
        <v>0</v>
      </c>
      <c r="AA87" s="500">
        <f>'Bioenergetics (2)'!AU89</f>
        <v>0</v>
      </c>
      <c r="AB87" s="500">
        <f>'Bioenergetics (2)'!AV89</f>
        <v>0</v>
      </c>
      <c r="AC87" s="500">
        <f>'Bioenergetics (2)'!AW89</f>
        <v>0</v>
      </c>
      <c r="AD87" s="500">
        <f>'Bioenergetics (2)'!AX89</f>
        <v>0</v>
      </c>
      <c r="AE87" s="500">
        <f>'Bioenergetics (2)'!AY89</f>
        <v>0</v>
      </c>
      <c r="AF87" s="500">
        <f>'Bioenergetics (2)'!AZ89</f>
        <v>0</v>
      </c>
      <c r="AG87" s="500">
        <f>'Bioenergetics (2)'!BA89</f>
        <v>0</v>
      </c>
      <c r="AH87" s="500">
        <f>'Bioenergetics (2)'!BB89</f>
        <v>0</v>
      </c>
      <c r="AI87" s="500">
        <f>'Bioenergetics (2)'!BC89</f>
        <v>0</v>
      </c>
      <c r="AJ87" s="500">
        <f>'Bioenergetics (2)'!BD89</f>
        <v>0</v>
      </c>
      <c r="AK87" s="500">
        <f>'Bioenergetics (2)'!BE89</f>
        <v>0</v>
      </c>
      <c r="AL87" s="500">
        <f>'Bioenergetics (2)'!BF89</f>
        <v>0</v>
      </c>
      <c r="AM87" s="500">
        <f>'Bioenergetics (2)'!BG89</f>
        <v>0</v>
      </c>
      <c r="AN87" s="500">
        <f>'Bioenergetics (2)'!BH89</f>
        <v>0</v>
      </c>
      <c r="AO87" s="500">
        <f>'Bioenergetics (2)'!BI89</f>
        <v>0</v>
      </c>
      <c r="AP87" s="500">
        <f>'Bioenergetics (2)'!BJ89</f>
        <v>0</v>
      </c>
      <c r="AQ87" s="500">
        <f>'Bioenergetics (2)'!BK89</f>
        <v>0</v>
      </c>
      <c r="AR87" s="500">
        <f>'Bioenergetics (2)'!BL89</f>
        <v>0</v>
      </c>
      <c r="AS87" s="500">
        <f>'Bioenergetics (2)'!BM89</f>
        <v>0</v>
      </c>
      <c r="AT87" s="500">
        <f>'Bioenergetics (2)'!BN89</f>
        <v>0</v>
      </c>
      <c r="AU87" s="500">
        <f>'Bioenergetics (2)'!BO89</f>
        <v>0</v>
      </c>
      <c r="AV87" s="500">
        <f>'Bioenergetics (2)'!BP89</f>
        <v>0</v>
      </c>
      <c r="AW87" s="500">
        <f>'Bioenergetics (2)'!BQ89</f>
        <v>0</v>
      </c>
      <c r="AX87" s="500">
        <f>'Bioenergetics (2)'!BR89</f>
        <v>0</v>
      </c>
      <c r="AY87" s="500">
        <f>'Bioenergetics (2)'!BS89</f>
        <v>0</v>
      </c>
      <c r="AZ87" s="500">
        <f>'Bioenergetics (2)'!BT89</f>
        <v>0</v>
      </c>
      <c r="BA87" s="500">
        <f>'Bioenergetics (2)'!BU89</f>
        <v>0</v>
      </c>
      <c r="BB87" s="500">
        <f>'Bioenergetics (2)'!BV89</f>
        <v>0</v>
      </c>
      <c r="BC87" s="500">
        <f>'Bioenergetics (2)'!BW89</f>
        <v>0</v>
      </c>
      <c r="BD87" s="500">
        <f>'Bioenergetics (2)'!BX89</f>
        <v>0</v>
      </c>
      <c r="BE87" s="500">
        <f>'Bioenergetics (2)'!BY89</f>
        <v>0</v>
      </c>
      <c r="BF87" s="500">
        <f>'Bioenergetics (2)'!BZ89</f>
        <v>0</v>
      </c>
      <c r="BG87" s="500">
        <f>'Bioenergetics (2)'!CA89</f>
        <v>0</v>
      </c>
      <c r="BH87" s="500">
        <f>'Bioenergetics (2)'!CB89</f>
        <v>0</v>
      </c>
      <c r="BI87" s="500">
        <f>'Bioenergetics (2)'!CC89</f>
        <v>0</v>
      </c>
      <c r="BJ87" s="500">
        <f>'Bioenergetics (2)'!CD89</f>
        <v>0</v>
      </c>
      <c r="BK87" s="500">
        <f>'Bioenergetics (2)'!CE89</f>
        <v>0</v>
      </c>
      <c r="BL87" s="500">
        <f>'Bioenergetics (2)'!CF89</f>
        <v>0</v>
      </c>
      <c r="BM87" s="500">
        <f>'Bioenergetics (2)'!CG89</f>
        <v>0</v>
      </c>
      <c r="BN87" s="500">
        <f>'Bioenergetics (2)'!CH89</f>
        <v>0</v>
      </c>
      <c r="BO87" s="500">
        <f>'Bioenergetics (2)'!CI89</f>
        <v>0</v>
      </c>
      <c r="BP87" s="500">
        <f>'Bioenergetics (2)'!CJ89</f>
        <v>0</v>
      </c>
      <c r="BQ87" s="500">
        <f>'Bioenergetics (2)'!CK89</f>
        <v>0</v>
      </c>
      <c r="BR87" s="500">
        <f>'Bioenergetics (2)'!CL89</f>
        <v>0</v>
      </c>
      <c r="BS87" s="500">
        <f>'Bioenergetics (2)'!CM89</f>
        <v>0</v>
      </c>
      <c r="BT87" s="500">
        <f>'Bioenergetics (2)'!CN89</f>
        <v>0</v>
      </c>
      <c r="BU87" s="500">
        <f>'Bioenergetics (2)'!CO89</f>
        <v>0</v>
      </c>
      <c r="BV87" s="500">
        <f>'Bioenergetics (2)'!CP89</f>
        <v>0</v>
      </c>
      <c r="BW87" s="500">
        <f>'Bioenergetics (2)'!CQ89</f>
        <v>0</v>
      </c>
      <c r="BX87" s="500">
        <f>'Bioenergetics (2)'!CR89</f>
        <v>0</v>
      </c>
      <c r="BY87" s="500">
        <f>'Bioenergetics (2)'!CS89</f>
        <v>0</v>
      </c>
      <c r="BZ87" s="500">
        <f>'Bioenergetics (2)'!CT89</f>
        <v>0</v>
      </c>
      <c r="CA87" s="500">
        <f>'Bioenergetics (2)'!CU89</f>
        <v>0</v>
      </c>
      <c r="CB87" s="500">
        <f>'Bioenergetics (2)'!CV89</f>
        <v>0</v>
      </c>
      <c r="CC87" s="500">
        <f>'Bioenergetics (2)'!CW89</f>
        <v>0</v>
      </c>
      <c r="CD87" s="500">
        <f>'Bioenergetics (2)'!CX89</f>
        <v>0</v>
      </c>
      <c r="CE87" s="500">
        <f>'Bioenergetics (2)'!CY89</f>
        <v>0</v>
      </c>
      <c r="CF87" s="500">
        <f>'Bioenergetics (2)'!CZ89</f>
        <v>0</v>
      </c>
      <c r="CG87" s="500">
        <f>'Bioenergetics (2)'!DA89</f>
        <v>0</v>
      </c>
      <c r="CH87" s="500">
        <f>'Bioenergetics (2)'!DB89</f>
        <v>0</v>
      </c>
      <c r="CI87" s="500">
        <f>'Bioenergetics (2)'!DC89</f>
        <v>0</v>
      </c>
      <c r="CJ87" s="500">
        <f>'Bioenergetics (2)'!DD89</f>
        <v>0</v>
      </c>
      <c r="CK87" s="500">
        <f>'Bioenergetics (2)'!DE89</f>
        <v>0</v>
      </c>
      <c r="CL87" s="500">
        <f>'Bioenergetics (2)'!DF89</f>
        <v>0</v>
      </c>
      <c r="CM87" s="500">
        <f>'Bioenergetics (2)'!DG89</f>
        <v>0</v>
      </c>
      <c r="CN87" s="500">
        <f>'Bioenergetics (2)'!DH89</f>
        <v>0</v>
      </c>
      <c r="CO87" s="500">
        <f>'Bioenergetics (2)'!DI89</f>
        <v>0</v>
      </c>
      <c r="CP87" s="500">
        <f>'Bioenergetics (2)'!DJ89</f>
        <v>0</v>
      </c>
      <c r="CQ87" s="500">
        <f>'Bioenergetics (2)'!DK89</f>
        <v>0</v>
      </c>
      <c r="CR87" s="500">
        <f>'Bioenergetics (2)'!DL89</f>
        <v>0</v>
      </c>
      <c r="CS87" s="500">
        <f>'Bioenergetics (2)'!DM89</f>
        <v>0</v>
      </c>
      <c r="CT87" s="500">
        <f>'Bioenergetics (2)'!DN89</f>
        <v>0</v>
      </c>
      <c r="CU87" s="500">
        <f>'Bioenergetics (2)'!DO89</f>
        <v>0</v>
      </c>
      <c r="CV87" s="500">
        <f>'Bioenergetics (2)'!DP89</f>
        <v>0</v>
      </c>
      <c r="CW87" s="500">
        <f>'Bioenergetics (2)'!DQ89</f>
        <v>0</v>
      </c>
      <c r="CX87" s="500">
        <f>'Bioenergetics (2)'!DR89</f>
        <v>0</v>
      </c>
      <c r="CY87" s="500">
        <f>'Bioenergetics (2)'!DS89</f>
        <v>0</v>
      </c>
      <c r="CZ87" s="500">
        <f>'Bioenergetics (2)'!DT89</f>
        <v>0</v>
      </c>
      <c r="DA87" s="500">
        <f>'Bioenergetics (2)'!DU89</f>
        <v>0</v>
      </c>
      <c r="DB87" s="500">
        <f>'Bioenergetics (2)'!DV89</f>
        <v>0</v>
      </c>
      <c r="DC87" s="500">
        <f>'Bioenergetics (2)'!DW89</f>
        <v>0</v>
      </c>
      <c r="DD87" s="500">
        <f>'Bioenergetics (2)'!DX89</f>
        <v>0</v>
      </c>
      <c r="DE87" s="500">
        <f>'Bioenergetics (2)'!DY89</f>
        <v>0</v>
      </c>
      <c r="DF87" s="500">
        <f>'Bioenergetics (2)'!DZ89</f>
        <v>0</v>
      </c>
      <c r="DG87" s="500">
        <f>'Bioenergetics (2)'!EA89</f>
        <v>0</v>
      </c>
      <c r="DH87" s="500">
        <f>'Bioenergetics (2)'!EB89</f>
        <v>0</v>
      </c>
      <c r="DI87" s="500">
        <f>'Bioenergetics (2)'!EC89</f>
        <v>0</v>
      </c>
      <c r="DJ87" s="500">
        <f>'Bioenergetics (2)'!ED89</f>
        <v>0</v>
      </c>
      <c r="DK87" s="500">
        <f>'Bioenergetics (2)'!EE89</f>
        <v>0</v>
      </c>
      <c r="DL87" s="500">
        <f>'Bioenergetics (2)'!EF89</f>
        <v>0</v>
      </c>
      <c r="DM87" s="500">
        <f>'Bioenergetics (2)'!EG89</f>
        <v>0</v>
      </c>
      <c r="DN87" s="500">
        <f>'Bioenergetics (2)'!EH89</f>
        <v>0</v>
      </c>
      <c r="DO87" s="500">
        <f>'Bioenergetics (2)'!EI89</f>
        <v>0</v>
      </c>
      <c r="DP87" s="500">
        <f>'Bioenergetics (2)'!EJ89</f>
        <v>0</v>
      </c>
      <c r="DQ87" s="500">
        <f>'Bioenergetics (2)'!EK89</f>
        <v>0</v>
      </c>
      <c r="DR87" s="500">
        <f>'Bioenergetics (2)'!EL89</f>
        <v>0</v>
      </c>
      <c r="DS87" s="500">
        <f>'Bioenergetics (2)'!EM89</f>
        <v>0</v>
      </c>
      <c r="DT87" s="500">
        <f>'Bioenergetics (2)'!EQ89</f>
        <v>0</v>
      </c>
      <c r="DU87" s="500">
        <f>'Bioenergetics (2)'!ER89</f>
        <v>0</v>
      </c>
      <c r="DV87" s="500">
        <f>'Bioenergetics (2)'!ES89</f>
        <v>0</v>
      </c>
      <c r="DW87" s="500">
        <f>'Bioenergetics (2)'!ET89</f>
        <v>0</v>
      </c>
      <c r="DX87" s="500">
        <f>'Bioenergetics (2)'!EU89</f>
        <v>0</v>
      </c>
      <c r="DY87" s="500">
        <f>'Bioenergetics (2)'!EV89</f>
        <v>0</v>
      </c>
      <c r="DZ87" s="500">
        <f>'Bioenergetics (2)'!EW89</f>
        <v>0</v>
      </c>
      <c r="EA87" s="500">
        <f>'Bioenergetics (2)'!EX89</f>
        <v>0</v>
      </c>
      <c r="EB87" s="500">
        <f>'Bioenergetics (2)'!EY89</f>
        <v>0</v>
      </c>
      <c r="EC87" s="500">
        <f>'Bioenergetics (2)'!EZ89</f>
        <v>0</v>
      </c>
      <c r="ED87" s="500">
        <f>'Bioenergetics (2)'!FA89</f>
        <v>0</v>
      </c>
      <c r="EE87" s="500">
        <f>'Bioenergetics (2)'!FB89</f>
        <v>0</v>
      </c>
      <c r="EF87" s="500">
        <f>'Bioenergetics (2)'!FC89</f>
        <v>0</v>
      </c>
      <c r="EG87" s="500">
        <f>'Bioenergetics (2)'!FD89</f>
        <v>0</v>
      </c>
      <c r="EH87" s="500">
        <f>'Bioenergetics (2)'!FE89</f>
        <v>0</v>
      </c>
      <c r="EI87" s="500">
        <f>'Bioenergetics (2)'!FF89</f>
        <v>0</v>
      </c>
      <c r="EJ87" s="500">
        <f>'Bioenergetics (2)'!FG89</f>
        <v>0</v>
      </c>
      <c r="EK87" s="500">
        <f>'Bioenergetics (2)'!FH89</f>
        <v>0</v>
      </c>
      <c r="EL87" s="500">
        <f>'Bioenergetics (2)'!FI89</f>
        <v>0</v>
      </c>
      <c r="EM87" s="500">
        <f>'Bioenergetics (2)'!FJ89</f>
        <v>0</v>
      </c>
      <c r="EN87" s="500">
        <f>'Bioenergetics (2)'!FK89</f>
        <v>0</v>
      </c>
      <c r="EO87" s="500">
        <f>'Bioenergetics (2)'!FL89</f>
        <v>0</v>
      </c>
      <c r="EP87" s="500">
        <f>'Bioenergetics (2)'!FM89</f>
        <v>0</v>
      </c>
      <c r="EQ87" s="500">
        <f>'Bioenergetics (2)'!FN89</f>
        <v>0</v>
      </c>
      <c r="ER87" s="500">
        <f>'Bioenergetics (2)'!FO89</f>
        <v>0</v>
      </c>
      <c r="ES87" s="500">
        <f>'Bioenergetics (2)'!FP89</f>
        <v>0</v>
      </c>
      <c r="ET87" s="500">
        <f>'Bioenergetics (2)'!FQ89</f>
        <v>0</v>
      </c>
      <c r="EU87" s="500">
        <f>'Bioenergetics (2)'!FR89</f>
        <v>0</v>
      </c>
      <c r="EV87" s="500">
        <f>'Bioenergetics (2)'!FS89</f>
        <v>0</v>
      </c>
      <c r="EW87" s="500">
        <f>'Bioenergetics (2)'!FT89</f>
        <v>0</v>
      </c>
      <c r="EX87" s="500">
        <f>'Bioenergetics (2)'!FU89</f>
        <v>0</v>
      </c>
      <c r="EY87" s="500">
        <f>'Bioenergetics (2)'!FV89</f>
        <v>0</v>
      </c>
      <c r="EZ87" s="500">
        <f>'Bioenergetics (2)'!FW89</f>
        <v>1</v>
      </c>
      <c r="FA87" s="500">
        <f>'Bioenergetics (2)'!FX89</f>
        <v>0</v>
      </c>
      <c r="FB87" s="500">
        <f>'Bioenergetics (2)'!FY89</f>
        <v>0</v>
      </c>
      <c r="FC87" s="500">
        <f>'Bioenergetics (2)'!FZ89</f>
        <v>0</v>
      </c>
      <c r="FD87" s="500">
        <f>'Bioenergetics (2)'!GA89</f>
        <v>0</v>
      </c>
      <c r="FE87" s="500">
        <f>'Bioenergetics (2)'!GB89</f>
        <v>0</v>
      </c>
      <c r="FF87" s="500">
        <f>'Bioenergetics (2)'!GC89</f>
        <v>0</v>
      </c>
    </row>
    <row r="88" spans="1:162" x14ac:dyDescent="0.35">
      <c r="A88" s="144" t="str">
        <f>'Bioenergetics (2)'!A90</f>
        <v>Ce_Dval</v>
      </c>
      <c r="B88" s="500">
        <f>'Bioenergetics (2)'!V90</f>
        <v>0</v>
      </c>
      <c r="C88" s="500">
        <f>'Bioenergetics (2)'!W90</f>
        <v>0</v>
      </c>
      <c r="D88" s="500">
        <f>'Bioenergetics (2)'!X90</f>
        <v>0</v>
      </c>
      <c r="E88" s="500">
        <f>'Bioenergetics (2)'!Y90</f>
        <v>0</v>
      </c>
      <c r="F88" s="500">
        <f>'Bioenergetics (2)'!Z90</f>
        <v>0</v>
      </c>
      <c r="G88" s="500">
        <f>'Bioenergetics (2)'!AA90</f>
        <v>0</v>
      </c>
      <c r="H88" s="500">
        <f>'Bioenergetics (2)'!AB90</f>
        <v>0</v>
      </c>
      <c r="I88" s="500">
        <f>'Bioenergetics (2)'!AC90</f>
        <v>0</v>
      </c>
      <c r="J88" s="500">
        <f>'Bioenergetics (2)'!AD90</f>
        <v>0</v>
      </c>
      <c r="K88" s="500">
        <f>'Bioenergetics (2)'!AE90</f>
        <v>0</v>
      </c>
      <c r="L88" s="500">
        <f>'Bioenergetics (2)'!AF90</f>
        <v>0</v>
      </c>
      <c r="M88" s="500">
        <f>'Bioenergetics (2)'!AG90</f>
        <v>0</v>
      </c>
      <c r="N88" s="500">
        <f>'Bioenergetics (2)'!AH90</f>
        <v>0</v>
      </c>
      <c r="O88" s="500">
        <f>'Bioenergetics (2)'!AI90</f>
        <v>0</v>
      </c>
      <c r="P88" s="500">
        <f>'Bioenergetics (2)'!AJ90</f>
        <v>0</v>
      </c>
      <c r="Q88" s="500">
        <f>'Bioenergetics (2)'!AK90</f>
        <v>0</v>
      </c>
      <c r="R88" s="500">
        <f>'Bioenergetics (2)'!AL90</f>
        <v>0</v>
      </c>
      <c r="S88" s="500">
        <f>'Bioenergetics (2)'!AM90</f>
        <v>0</v>
      </c>
      <c r="T88" s="500">
        <f>'Bioenergetics (2)'!AN90</f>
        <v>0</v>
      </c>
      <c r="U88" s="500">
        <f>'Bioenergetics (2)'!AO90</f>
        <v>0</v>
      </c>
      <c r="V88" s="500">
        <f>'Bioenergetics (2)'!AP90</f>
        <v>0</v>
      </c>
      <c r="W88" s="500">
        <f>'Bioenergetics (2)'!AQ90</f>
        <v>0</v>
      </c>
      <c r="X88" s="500">
        <f>'Bioenergetics (2)'!AR90</f>
        <v>0</v>
      </c>
      <c r="Y88" s="500">
        <f>'Bioenergetics (2)'!AS90</f>
        <v>0</v>
      </c>
      <c r="Z88" s="500">
        <f>'Bioenergetics (2)'!AT90</f>
        <v>0</v>
      </c>
      <c r="AA88" s="500">
        <f>'Bioenergetics (2)'!AU90</f>
        <v>0</v>
      </c>
      <c r="AB88" s="500">
        <f>'Bioenergetics (2)'!AV90</f>
        <v>0</v>
      </c>
      <c r="AC88" s="500">
        <f>'Bioenergetics (2)'!AW90</f>
        <v>0</v>
      </c>
      <c r="AD88" s="500">
        <f>'Bioenergetics (2)'!AX90</f>
        <v>0</v>
      </c>
      <c r="AE88" s="500">
        <f>'Bioenergetics (2)'!AY90</f>
        <v>0</v>
      </c>
      <c r="AF88" s="500">
        <f>'Bioenergetics (2)'!AZ90</f>
        <v>0</v>
      </c>
      <c r="AG88" s="500">
        <f>'Bioenergetics (2)'!BA90</f>
        <v>0</v>
      </c>
      <c r="AH88" s="500">
        <f>'Bioenergetics (2)'!BB90</f>
        <v>0</v>
      </c>
      <c r="AI88" s="500">
        <f>'Bioenergetics (2)'!BC90</f>
        <v>0</v>
      </c>
      <c r="AJ88" s="500">
        <f>'Bioenergetics (2)'!BD90</f>
        <v>0</v>
      </c>
      <c r="AK88" s="500">
        <f>'Bioenergetics (2)'!BE90</f>
        <v>0</v>
      </c>
      <c r="AL88" s="500">
        <f>'Bioenergetics (2)'!BF90</f>
        <v>0</v>
      </c>
      <c r="AM88" s="500">
        <f>'Bioenergetics (2)'!BG90</f>
        <v>0</v>
      </c>
      <c r="AN88" s="500">
        <f>'Bioenergetics (2)'!BH90</f>
        <v>0</v>
      </c>
      <c r="AO88" s="500">
        <f>'Bioenergetics (2)'!BI90</f>
        <v>0</v>
      </c>
      <c r="AP88" s="500">
        <f>'Bioenergetics (2)'!BJ90</f>
        <v>0</v>
      </c>
      <c r="AQ88" s="500">
        <f>'Bioenergetics (2)'!BK90</f>
        <v>0</v>
      </c>
      <c r="AR88" s="500">
        <f>'Bioenergetics (2)'!BL90</f>
        <v>0</v>
      </c>
      <c r="AS88" s="500">
        <f>'Bioenergetics (2)'!BM90</f>
        <v>0</v>
      </c>
      <c r="AT88" s="500">
        <f>'Bioenergetics (2)'!BN90</f>
        <v>0</v>
      </c>
      <c r="AU88" s="500">
        <f>'Bioenergetics (2)'!BO90</f>
        <v>0</v>
      </c>
      <c r="AV88" s="500">
        <f>'Bioenergetics (2)'!BP90</f>
        <v>0</v>
      </c>
      <c r="AW88" s="500">
        <f>'Bioenergetics (2)'!BQ90</f>
        <v>0</v>
      </c>
      <c r="AX88" s="500">
        <f>'Bioenergetics (2)'!BR90</f>
        <v>0</v>
      </c>
      <c r="AY88" s="500">
        <f>'Bioenergetics (2)'!BS90</f>
        <v>0</v>
      </c>
      <c r="AZ88" s="500">
        <f>'Bioenergetics (2)'!BT90</f>
        <v>0</v>
      </c>
      <c r="BA88" s="500">
        <f>'Bioenergetics (2)'!BU90</f>
        <v>0</v>
      </c>
      <c r="BB88" s="500">
        <f>'Bioenergetics (2)'!BV90</f>
        <v>0</v>
      </c>
      <c r="BC88" s="500">
        <f>'Bioenergetics (2)'!BW90</f>
        <v>0</v>
      </c>
      <c r="BD88" s="500">
        <f>'Bioenergetics (2)'!BX90</f>
        <v>0</v>
      </c>
      <c r="BE88" s="500">
        <f>'Bioenergetics (2)'!BY90</f>
        <v>0</v>
      </c>
      <c r="BF88" s="500">
        <f>'Bioenergetics (2)'!BZ90</f>
        <v>0</v>
      </c>
      <c r="BG88" s="500">
        <f>'Bioenergetics (2)'!CA90</f>
        <v>0</v>
      </c>
      <c r="BH88" s="500">
        <f>'Bioenergetics (2)'!CB90</f>
        <v>0</v>
      </c>
      <c r="BI88" s="500">
        <f>'Bioenergetics (2)'!CC90</f>
        <v>0</v>
      </c>
      <c r="BJ88" s="500">
        <f>'Bioenergetics (2)'!CD90</f>
        <v>0</v>
      </c>
      <c r="BK88" s="500">
        <f>'Bioenergetics (2)'!CE90</f>
        <v>0</v>
      </c>
      <c r="BL88" s="500">
        <f>'Bioenergetics (2)'!CF90</f>
        <v>0</v>
      </c>
      <c r="BM88" s="500">
        <f>'Bioenergetics (2)'!CG90</f>
        <v>0</v>
      </c>
      <c r="BN88" s="500">
        <f>'Bioenergetics (2)'!CH90</f>
        <v>0</v>
      </c>
      <c r="BO88" s="500">
        <f>'Bioenergetics (2)'!CI90</f>
        <v>0</v>
      </c>
      <c r="BP88" s="500">
        <f>'Bioenergetics (2)'!CJ90</f>
        <v>0</v>
      </c>
      <c r="BQ88" s="500">
        <f>'Bioenergetics (2)'!CK90</f>
        <v>0</v>
      </c>
      <c r="BR88" s="500">
        <f>'Bioenergetics (2)'!CL90</f>
        <v>0</v>
      </c>
      <c r="BS88" s="500">
        <f>'Bioenergetics (2)'!CM90</f>
        <v>0</v>
      </c>
      <c r="BT88" s="500">
        <f>'Bioenergetics (2)'!CN90</f>
        <v>0</v>
      </c>
      <c r="BU88" s="500">
        <f>'Bioenergetics (2)'!CO90</f>
        <v>0</v>
      </c>
      <c r="BV88" s="500">
        <f>'Bioenergetics (2)'!CP90</f>
        <v>0</v>
      </c>
      <c r="BW88" s="500">
        <f>'Bioenergetics (2)'!CQ90</f>
        <v>0</v>
      </c>
      <c r="BX88" s="500">
        <f>'Bioenergetics (2)'!CR90</f>
        <v>0</v>
      </c>
      <c r="BY88" s="500">
        <f>'Bioenergetics (2)'!CS90</f>
        <v>0</v>
      </c>
      <c r="BZ88" s="500">
        <f>'Bioenergetics (2)'!CT90</f>
        <v>0</v>
      </c>
      <c r="CA88" s="500">
        <f>'Bioenergetics (2)'!CU90</f>
        <v>0</v>
      </c>
      <c r="CB88" s="500">
        <f>'Bioenergetics (2)'!CV90</f>
        <v>0</v>
      </c>
      <c r="CC88" s="500">
        <f>'Bioenergetics (2)'!CW90</f>
        <v>0</v>
      </c>
      <c r="CD88" s="500">
        <f>'Bioenergetics (2)'!CX90</f>
        <v>0</v>
      </c>
      <c r="CE88" s="500">
        <f>'Bioenergetics (2)'!CY90</f>
        <v>0</v>
      </c>
      <c r="CF88" s="500">
        <f>'Bioenergetics (2)'!CZ90</f>
        <v>0</v>
      </c>
      <c r="CG88" s="500">
        <f>'Bioenergetics (2)'!DA90</f>
        <v>0</v>
      </c>
      <c r="CH88" s="500">
        <f>'Bioenergetics (2)'!DB90</f>
        <v>0</v>
      </c>
      <c r="CI88" s="500">
        <f>'Bioenergetics (2)'!DC90</f>
        <v>0</v>
      </c>
      <c r="CJ88" s="500">
        <f>'Bioenergetics (2)'!DD90</f>
        <v>0</v>
      </c>
      <c r="CK88" s="500">
        <f>'Bioenergetics (2)'!DE90</f>
        <v>0</v>
      </c>
      <c r="CL88" s="500">
        <f>'Bioenergetics (2)'!DF90</f>
        <v>0</v>
      </c>
      <c r="CM88" s="500">
        <f>'Bioenergetics (2)'!DG90</f>
        <v>0</v>
      </c>
      <c r="CN88" s="500">
        <f>'Bioenergetics (2)'!DH90</f>
        <v>0</v>
      </c>
      <c r="CO88" s="500">
        <f>'Bioenergetics (2)'!DI90</f>
        <v>0</v>
      </c>
      <c r="CP88" s="500">
        <f>'Bioenergetics (2)'!DJ90</f>
        <v>0</v>
      </c>
      <c r="CQ88" s="500">
        <f>'Bioenergetics (2)'!DK90</f>
        <v>0</v>
      </c>
      <c r="CR88" s="500">
        <f>'Bioenergetics (2)'!DL90</f>
        <v>0</v>
      </c>
      <c r="CS88" s="500">
        <f>'Bioenergetics (2)'!DM90</f>
        <v>0</v>
      </c>
      <c r="CT88" s="500">
        <f>'Bioenergetics (2)'!DN90</f>
        <v>0</v>
      </c>
      <c r="CU88" s="500">
        <f>'Bioenergetics (2)'!DO90</f>
        <v>0</v>
      </c>
      <c r="CV88" s="500">
        <f>'Bioenergetics (2)'!DP90</f>
        <v>0</v>
      </c>
      <c r="CW88" s="500">
        <f>'Bioenergetics (2)'!DQ90</f>
        <v>0</v>
      </c>
      <c r="CX88" s="500">
        <f>'Bioenergetics (2)'!DR90</f>
        <v>0</v>
      </c>
      <c r="CY88" s="500">
        <f>'Bioenergetics (2)'!DS90</f>
        <v>0</v>
      </c>
      <c r="CZ88" s="500">
        <f>'Bioenergetics (2)'!DT90</f>
        <v>0</v>
      </c>
      <c r="DA88" s="500">
        <f>'Bioenergetics (2)'!DU90</f>
        <v>0</v>
      </c>
      <c r="DB88" s="500">
        <f>'Bioenergetics (2)'!DV90</f>
        <v>0</v>
      </c>
      <c r="DC88" s="500">
        <f>'Bioenergetics (2)'!DW90</f>
        <v>0</v>
      </c>
      <c r="DD88" s="500">
        <f>'Bioenergetics (2)'!DX90</f>
        <v>0</v>
      </c>
      <c r="DE88" s="500">
        <f>'Bioenergetics (2)'!DY90</f>
        <v>0</v>
      </c>
      <c r="DF88" s="500">
        <f>'Bioenergetics (2)'!DZ90</f>
        <v>0</v>
      </c>
      <c r="DG88" s="500">
        <f>'Bioenergetics (2)'!EA90</f>
        <v>0</v>
      </c>
      <c r="DH88" s="500">
        <f>'Bioenergetics (2)'!EB90</f>
        <v>0</v>
      </c>
      <c r="DI88" s="500">
        <f>'Bioenergetics (2)'!EC90</f>
        <v>0</v>
      </c>
      <c r="DJ88" s="500">
        <f>'Bioenergetics (2)'!ED90</f>
        <v>0</v>
      </c>
      <c r="DK88" s="500">
        <f>'Bioenergetics (2)'!EE90</f>
        <v>0</v>
      </c>
      <c r="DL88" s="500">
        <f>'Bioenergetics (2)'!EF90</f>
        <v>0</v>
      </c>
      <c r="DM88" s="500">
        <f>'Bioenergetics (2)'!EG90</f>
        <v>0</v>
      </c>
      <c r="DN88" s="500">
        <f>'Bioenergetics (2)'!EH90</f>
        <v>0</v>
      </c>
      <c r="DO88" s="500">
        <f>'Bioenergetics (2)'!EI90</f>
        <v>0</v>
      </c>
      <c r="DP88" s="500">
        <f>'Bioenergetics (2)'!EJ90</f>
        <v>0</v>
      </c>
      <c r="DQ88" s="500">
        <f>'Bioenergetics (2)'!EK90</f>
        <v>0</v>
      </c>
      <c r="DR88" s="500">
        <f>'Bioenergetics (2)'!EL90</f>
        <v>0</v>
      </c>
      <c r="DS88" s="500">
        <f>'Bioenergetics (2)'!EM90</f>
        <v>0</v>
      </c>
      <c r="DT88" s="500">
        <f>'Bioenergetics (2)'!EQ90</f>
        <v>0</v>
      </c>
      <c r="DU88" s="500">
        <f>'Bioenergetics (2)'!ER90</f>
        <v>0</v>
      </c>
      <c r="DV88" s="500">
        <f>'Bioenergetics (2)'!ES90</f>
        <v>0</v>
      </c>
      <c r="DW88" s="500">
        <f>'Bioenergetics (2)'!ET90</f>
        <v>0</v>
      </c>
      <c r="DX88" s="500">
        <f>'Bioenergetics (2)'!EU90</f>
        <v>0</v>
      </c>
      <c r="DY88" s="500">
        <f>'Bioenergetics (2)'!EV90</f>
        <v>0</v>
      </c>
      <c r="DZ88" s="500">
        <f>'Bioenergetics (2)'!EW90</f>
        <v>0</v>
      </c>
      <c r="EA88" s="500">
        <f>'Bioenergetics (2)'!EX90</f>
        <v>0</v>
      </c>
      <c r="EB88" s="500">
        <f>'Bioenergetics (2)'!EY90</f>
        <v>0</v>
      </c>
      <c r="EC88" s="500">
        <f>'Bioenergetics (2)'!EZ90</f>
        <v>0</v>
      </c>
      <c r="ED88" s="500">
        <f>'Bioenergetics (2)'!FA90</f>
        <v>0</v>
      </c>
      <c r="EE88" s="500">
        <f>'Bioenergetics (2)'!FB90</f>
        <v>0</v>
      </c>
      <c r="EF88" s="500">
        <f>'Bioenergetics (2)'!FC90</f>
        <v>0</v>
      </c>
      <c r="EG88" s="500">
        <f>'Bioenergetics (2)'!FD90</f>
        <v>0</v>
      </c>
      <c r="EH88" s="500">
        <f>'Bioenergetics (2)'!FE90</f>
        <v>0</v>
      </c>
      <c r="EI88" s="500">
        <f>'Bioenergetics (2)'!FF90</f>
        <v>0</v>
      </c>
      <c r="EJ88" s="500">
        <f>'Bioenergetics (2)'!FG90</f>
        <v>0</v>
      </c>
      <c r="EK88" s="500">
        <f>'Bioenergetics (2)'!FH90</f>
        <v>0</v>
      </c>
      <c r="EL88" s="500">
        <f>'Bioenergetics (2)'!FI90</f>
        <v>0</v>
      </c>
      <c r="EM88" s="500">
        <f>'Bioenergetics (2)'!FJ90</f>
        <v>0</v>
      </c>
      <c r="EN88" s="500">
        <f>'Bioenergetics (2)'!FK90</f>
        <v>0</v>
      </c>
      <c r="EO88" s="500">
        <f>'Bioenergetics (2)'!FL90</f>
        <v>0</v>
      </c>
      <c r="EP88" s="500">
        <f>'Bioenergetics (2)'!FM90</f>
        <v>0</v>
      </c>
      <c r="EQ88" s="500">
        <f>'Bioenergetics (2)'!FN90</f>
        <v>0</v>
      </c>
      <c r="ER88" s="500">
        <f>'Bioenergetics (2)'!FO90</f>
        <v>0</v>
      </c>
      <c r="ES88" s="500">
        <f>'Bioenergetics (2)'!FP90</f>
        <v>0</v>
      </c>
      <c r="ET88" s="500">
        <f>'Bioenergetics (2)'!FQ90</f>
        <v>0</v>
      </c>
      <c r="EU88" s="500">
        <f>'Bioenergetics (2)'!FR90</f>
        <v>0</v>
      </c>
      <c r="EV88" s="500">
        <f>'Bioenergetics (2)'!FS90</f>
        <v>0</v>
      </c>
      <c r="EW88" s="500">
        <f>'Bioenergetics (2)'!FT90</f>
        <v>0</v>
      </c>
      <c r="EX88" s="500">
        <f>'Bioenergetics (2)'!FU90</f>
        <v>0</v>
      </c>
      <c r="EY88" s="500">
        <f>'Bioenergetics (2)'!FV90</f>
        <v>0</v>
      </c>
      <c r="EZ88" s="500">
        <f>'Bioenergetics (2)'!FW90</f>
        <v>0</v>
      </c>
      <c r="FA88" s="500">
        <f>'Bioenergetics (2)'!FX90</f>
        <v>1</v>
      </c>
      <c r="FB88" s="500">
        <f>'Bioenergetics (2)'!FY90</f>
        <v>0</v>
      </c>
      <c r="FC88" s="500">
        <f>'Bioenergetics (2)'!FZ90</f>
        <v>0</v>
      </c>
      <c r="FD88" s="500">
        <f>'Bioenergetics (2)'!GA90</f>
        <v>0</v>
      </c>
      <c r="FE88" s="500">
        <f>'Bioenergetics (2)'!GB90</f>
        <v>0</v>
      </c>
      <c r="FF88" s="500">
        <f>'Bioenergetics (2)'!GC90</f>
        <v>0</v>
      </c>
    </row>
    <row r="89" spans="1:162" x14ac:dyDescent="0.35">
      <c r="A89" s="144" t="str">
        <f>'Bioenergetics (2)'!A91</f>
        <v>Ce_H2</v>
      </c>
      <c r="B89" s="500">
        <f>'Bioenergetics (2)'!V91</f>
        <v>0</v>
      </c>
      <c r="C89" s="500">
        <f>'Bioenergetics (2)'!W91</f>
        <v>0</v>
      </c>
      <c r="D89" s="500">
        <f>'Bioenergetics (2)'!X91</f>
        <v>0</v>
      </c>
      <c r="E89" s="500">
        <f>'Bioenergetics (2)'!Y91</f>
        <v>0</v>
      </c>
      <c r="F89" s="500">
        <f>'Bioenergetics (2)'!Z91</f>
        <v>0</v>
      </c>
      <c r="G89" s="500">
        <f>'Bioenergetics (2)'!AA91</f>
        <v>0</v>
      </c>
      <c r="H89" s="500">
        <f>'Bioenergetics (2)'!AB91</f>
        <v>0</v>
      </c>
      <c r="I89" s="500">
        <f>'Bioenergetics (2)'!AC91</f>
        <v>0</v>
      </c>
      <c r="J89" s="500">
        <f>'Bioenergetics (2)'!AD91</f>
        <v>0</v>
      </c>
      <c r="K89" s="500">
        <f>'Bioenergetics (2)'!AE91</f>
        <v>0</v>
      </c>
      <c r="L89" s="500">
        <f>'Bioenergetics (2)'!AF91</f>
        <v>0</v>
      </c>
      <c r="M89" s="500">
        <f>'Bioenergetics (2)'!AG91</f>
        <v>0</v>
      </c>
      <c r="N89" s="500">
        <f>'Bioenergetics (2)'!AH91</f>
        <v>0</v>
      </c>
      <c r="O89" s="500">
        <f>'Bioenergetics (2)'!AI91</f>
        <v>0</v>
      </c>
      <c r="P89" s="500">
        <f>'Bioenergetics (2)'!AJ91</f>
        <v>0</v>
      </c>
      <c r="Q89" s="500">
        <f>'Bioenergetics (2)'!AK91</f>
        <v>0</v>
      </c>
      <c r="R89" s="500">
        <f>'Bioenergetics (2)'!AL91</f>
        <v>0</v>
      </c>
      <c r="S89" s="500">
        <f>'Bioenergetics (2)'!AM91</f>
        <v>0</v>
      </c>
      <c r="T89" s="500">
        <f>'Bioenergetics (2)'!AN91</f>
        <v>0</v>
      </c>
      <c r="U89" s="500">
        <f>'Bioenergetics (2)'!AO91</f>
        <v>0</v>
      </c>
      <c r="V89" s="500">
        <f>'Bioenergetics (2)'!AP91</f>
        <v>0</v>
      </c>
      <c r="W89" s="500">
        <f>'Bioenergetics (2)'!AQ91</f>
        <v>0</v>
      </c>
      <c r="X89" s="500">
        <f>'Bioenergetics (2)'!AR91</f>
        <v>0</v>
      </c>
      <c r="Y89" s="500">
        <f>'Bioenergetics (2)'!AS91</f>
        <v>0</v>
      </c>
      <c r="Z89" s="500">
        <f>'Bioenergetics (2)'!AT91</f>
        <v>0</v>
      </c>
      <c r="AA89" s="500">
        <f>'Bioenergetics (2)'!AU91</f>
        <v>0</v>
      </c>
      <c r="AB89" s="500">
        <f>'Bioenergetics (2)'!AV91</f>
        <v>0</v>
      </c>
      <c r="AC89" s="500">
        <f>'Bioenergetics (2)'!AW91</f>
        <v>0</v>
      </c>
      <c r="AD89" s="500">
        <f>'Bioenergetics (2)'!AX91</f>
        <v>0</v>
      </c>
      <c r="AE89" s="500">
        <f>'Bioenergetics (2)'!AY91</f>
        <v>0</v>
      </c>
      <c r="AF89" s="500">
        <f>'Bioenergetics (2)'!AZ91</f>
        <v>0</v>
      </c>
      <c r="AG89" s="500">
        <f>'Bioenergetics (2)'!BA91</f>
        <v>0</v>
      </c>
      <c r="AH89" s="500">
        <f>'Bioenergetics (2)'!BB91</f>
        <v>0</v>
      </c>
      <c r="AI89" s="500">
        <f>'Bioenergetics (2)'!BC91</f>
        <v>0</v>
      </c>
      <c r="AJ89" s="500">
        <f>'Bioenergetics (2)'!BD91</f>
        <v>0</v>
      </c>
      <c r="AK89" s="500">
        <f>'Bioenergetics (2)'!BE91</f>
        <v>0</v>
      </c>
      <c r="AL89" s="500">
        <f>'Bioenergetics (2)'!BF91</f>
        <v>0</v>
      </c>
      <c r="AM89" s="500">
        <f>'Bioenergetics (2)'!BG91</f>
        <v>0</v>
      </c>
      <c r="AN89" s="500">
        <f>'Bioenergetics (2)'!BH91</f>
        <v>0</v>
      </c>
      <c r="AO89" s="500">
        <f>'Bioenergetics (2)'!BI91</f>
        <v>0</v>
      </c>
      <c r="AP89" s="500">
        <f>'Bioenergetics (2)'!BJ91</f>
        <v>0</v>
      </c>
      <c r="AQ89" s="500">
        <f>'Bioenergetics (2)'!BK91</f>
        <v>0</v>
      </c>
      <c r="AR89" s="500">
        <f>'Bioenergetics (2)'!BL91</f>
        <v>0</v>
      </c>
      <c r="AS89" s="500">
        <f>'Bioenergetics (2)'!BM91</f>
        <v>0</v>
      </c>
      <c r="AT89" s="500">
        <f>'Bioenergetics (2)'!BN91</f>
        <v>0</v>
      </c>
      <c r="AU89" s="500">
        <f>'Bioenergetics (2)'!BO91</f>
        <v>0</v>
      </c>
      <c r="AV89" s="500">
        <f>'Bioenergetics (2)'!BP91</f>
        <v>0</v>
      </c>
      <c r="AW89" s="500">
        <f>'Bioenergetics (2)'!BQ91</f>
        <v>0</v>
      </c>
      <c r="AX89" s="500">
        <f>'Bioenergetics (2)'!BR91</f>
        <v>0</v>
      </c>
      <c r="AY89" s="500">
        <f>'Bioenergetics (2)'!BS91</f>
        <v>0</v>
      </c>
      <c r="AZ89" s="500">
        <f>'Bioenergetics (2)'!BT91</f>
        <v>0</v>
      </c>
      <c r="BA89" s="500">
        <f>'Bioenergetics (2)'!BU91</f>
        <v>0</v>
      </c>
      <c r="BB89" s="500">
        <f>'Bioenergetics (2)'!BV91</f>
        <v>0</v>
      </c>
      <c r="BC89" s="500">
        <f>'Bioenergetics (2)'!BW91</f>
        <v>0</v>
      </c>
      <c r="BD89" s="500">
        <f>'Bioenergetics (2)'!BX91</f>
        <v>0</v>
      </c>
      <c r="BE89" s="500">
        <f>'Bioenergetics (2)'!BY91</f>
        <v>0</v>
      </c>
      <c r="BF89" s="500">
        <f>'Bioenergetics (2)'!BZ91</f>
        <v>0</v>
      </c>
      <c r="BG89" s="500">
        <f>'Bioenergetics (2)'!CA91</f>
        <v>0</v>
      </c>
      <c r="BH89" s="500">
        <f>'Bioenergetics (2)'!CB91</f>
        <v>0</v>
      </c>
      <c r="BI89" s="500">
        <f>'Bioenergetics (2)'!CC91</f>
        <v>0</v>
      </c>
      <c r="BJ89" s="500">
        <f>'Bioenergetics (2)'!CD91</f>
        <v>0</v>
      </c>
      <c r="BK89" s="500">
        <f>'Bioenergetics (2)'!CE91</f>
        <v>0</v>
      </c>
      <c r="BL89" s="500">
        <f>'Bioenergetics (2)'!CF91</f>
        <v>0</v>
      </c>
      <c r="BM89" s="500">
        <f>'Bioenergetics (2)'!CG91</f>
        <v>0</v>
      </c>
      <c r="BN89" s="500">
        <f>'Bioenergetics (2)'!CH91</f>
        <v>0</v>
      </c>
      <c r="BO89" s="500">
        <f>'Bioenergetics (2)'!CI91</f>
        <v>0</v>
      </c>
      <c r="BP89" s="500">
        <f>'Bioenergetics (2)'!CJ91</f>
        <v>0</v>
      </c>
      <c r="BQ89" s="500">
        <f>'Bioenergetics (2)'!CK91</f>
        <v>0</v>
      </c>
      <c r="BR89" s="500">
        <f>'Bioenergetics (2)'!CL91</f>
        <v>0</v>
      </c>
      <c r="BS89" s="500">
        <f>'Bioenergetics (2)'!CM91</f>
        <v>0</v>
      </c>
      <c r="BT89" s="500">
        <f>'Bioenergetics (2)'!CN91</f>
        <v>0</v>
      </c>
      <c r="BU89" s="500">
        <f>'Bioenergetics (2)'!CO91</f>
        <v>0</v>
      </c>
      <c r="BV89" s="500">
        <f>'Bioenergetics (2)'!CP91</f>
        <v>0</v>
      </c>
      <c r="BW89" s="500">
        <f>'Bioenergetics (2)'!CQ91</f>
        <v>0</v>
      </c>
      <c r="BX89" s="500">
        <f>'Bioenergetics (2)'!CR91</f>
        <v>0</v>
      </c>
      <c r="BY89" s="500">
        <f>'Bioenergetics (2)'!CS91</f>
        <v>0</v>
      </c>
      <c r="BZ89" s="500">
        <f>'Bioenergetics (2)'!CT91</f>
        <v>0</v>
      </c>
      <c r="CA89" s="500">
        <f>'Bioenergetics (2)'!CU91</f>
        <v>0</v>
      </c>
      <c r="CB89" s="500">
        <f>'Bioenergetics (2)'!CV91</f>
        <v>0</v>
      </c>
      <c r="CC89" s="500">
        <f>'Bioenergetics (2)'!CW91</f>
        <v>0</v>
      </c>
      <c r="CD89" s="500">
        <f>'Bioenergetics (2)'!CX91</f>
        <v>0</v>
      </c>
      <c r="CE89" s="500">
        <f>'Bioenergetics (2)'!CY91</f>
        <v>0</v>
      </c>
      <c r="CF89" s="500">
        <f>'Bioenergetics (2)'!CZ91</f>
        <v>0</v>
      </c>
      <c r="CG89" s="500">
        <f>'Bioenergetics (2)'!DA91</f>
        <v>0</v>
      </c>
      <c r="CH89" s="500">
        <f>'Bioenergetics (2)'!DB91</f>
        <v>0</v>
      </c>
      <c r="CI89" s="500">
        <f>'Bioenergetics (2)'!DC91</f>
        <v>0</v>
      </c>
      <c r="CJ89" s="500">
        <f>'Bioenergetics (2)'!DD91</f>
        <v>0</v>
      </c>
      <c r="CK89" s="500">
        <f>'Bioenergetics (2)'!DE91</f>
        <v>0</v>
      </c>
      <c r="CL89" s="500">
        <f>'Bioenergetics (2)'!DF91</f>
        <v>0</v>
      </c>
      <c r="CM89" s="500">
        <f>'Bioenergetics (2)'!DG91</f>
        <v>0</v>
      </c>
      <c r="CN89" s="500">
        <f>'Bioenergetics (2)'!DH91</f>
        <v>0</v>
      </c>
      <c r="CO89" s="500">
        <f>'Bioenergetics (2)'!DI91</f>
        <v>0</v>
      </c>
      <c r="CP89" s="500">
        <f>'Bioenergetics (2)'!DJ91</f>
        <v>0</v>
      </c>
      <c r="CQ89" s="500">
        <f>'Bioenergetics (2)'!DK91</f>
        <v>0</v>
      </c>
      <c r="CR89" s="500">
        <f>'Bioenergetics (2)'!DL91</f>
        <v>0</v>
      </c>
      <c r="CS89" s="500">
        <f>'Bioenergetics (2)'!DM91</f>
        <v>0</v>
      </c>
      <c r="CT89" s="500">
        <f>'Bioenergetics (2)'!DN91</f>
        <v>0</v>
      </c>
      <c r="CU89" s="500">
        <f>'Bioenergetics (2)'!DO91</f>
        <v>0</v>
      </c>
      <c r="CV89" s="500">
        <f>'Bioenergetics (2)'!DP91</f>
        <v>0</v>
      </c>
      <c r="CW89" s="500">
        <f>'Bioenergetics (2)'!DQ91</f>
        <v>0</v>
      </c>
      <c r="CX89" s="500">
        <f>'Bioenergetics (2)'!DR91</f>
        <v>0</v>
      </c>
      <c r="CY89" s="500">
        <f>'Bioenergetics (2)'!DS91</f>
        <v>0</v>
      </c>
      <c r="CZ89" s="500">
        <f>'Bioenergetics (2)'!DT91</f>
        <v>0</v>
      </c>
      <c r="DA89" s="500">
        <f>'Bioenergetics (2)'!DU91</f>
        <v>0</v>
      </c>
      <c r="DB89" s="500">
        <f>'Bioenergetics (2)'!DV91</f>
        <v>0</v>
      </c>
      <c r="DC89" s="500">
        <f>'Bioenergetics (2)'!DW91</f>
        <v>0</v>
      </c>
      <c r="DD89" s="500">
        <f>'Bioenergetics (2)'!DX91</f>
        <v>0</v>
      </c>
      <c r="DE89" s="500">
        <f>'Bioenergetics (2)'!DY91</f>
        <v>0</v>
      </c>
      <c r="DF89" s="500">
        <f>'Bioenergetics (2)'!DZ91</f>
        <v>0</v>
      </c>
      <c r="DG89" s="500">
        <f>'Bioenergetics (2)'!EA91</f>
        <v>0</v>
      </c>
      <c r="DH89" s="500">
        <f>'Bioenergetics (2)'!EB91</f>
        <v>0</v>
      </c>
      <c r="DI89" s="500">
        <f>'Bioenergetics (2)'!EC91</f>
        <v>0</v>
      </c>
      <c r="DJ89" s="500">
        <f>'Bioenergetics (2)'!ED91</f>
        <v>0</v>
      </c>
      <c r="DK89" s="500">
        <f>'Bioenergetics (2)'!EE91</f>
        <v>0</v>
      </c>
      <c r="DL89" s="500">
        <f>'Bioenergetics (2)'!EF91</f>
        <v>0</v>
      </c>
      <c r="DM89" s="500">
        <f>'Bioenergetics (2)'!EG91</f>
        <v>0</v>
      </c>
      <c r="DN89" s="500">
        <f>'Bioenergetics (2)'!EH91</f>
        <v>0</v>
      </c>
      <c r="DO89" s="500">
        <f>'Bioenergetics (2)'!EI91</f>
        <v>0</v>
      </c>
      <c r="DP89" s="500">
        <f>'Bioenergetics (2)'!EJ91</f>
        <v>0</v>
      </c>
      <c r="DQ89" s="500">
        <f>'Bioenergetics (2)'!EK91</f>
        <v>0</v>
      </c>
      <c r="DR89" s="500">
        <f>'Bioenergetics (2)'!EL91</f>
        <v>0</v>
      </c>
      <c r="DS89" s="500">
        <f>'Bioenergetics (2)'!EM91</f>
        <v>0</v>
      </c>
      <c r="DT89" s="500">
        <f>'Bioenergetics (2)'!EQ91</f>
        <v>0</v>
      </c>
      <c r="DU89" s="500">
        <f>'Bioenergetics (2)'!ER91</f>
        <v>0</v>
      </c>
      <c r="DV89" s="500">
        <f>'Bioenergetics (2)'!ES91</f>
        <v>0</v>
      </c>
      <c r="DW89" s="500">
        <f>'Bioenergetics (2)'!ET91</f>
        <v>0</v>
      </c>
      <c r="DX89" s="500">
        <f>'Bioenergetics (2)'!EU91</f>
        <v>0</v>
      </c>
      <c r="DY89" s="500">
        <f>'Bioenergetics (2)'!EV91</f>
        <v>0</v>
      </c>
      <c r="DZ89" s="500">
        <f>'Bioenergetics (2)'!EW91</f>
        <v>0</v>
      </c>
      <c r="EA89" s="500">
        <f>'Bioenergetics (2)'!EX91</f>
        <v>0</v>
      </c>
      <c r="EB89" s="500">
        <f>'Bioenergetics (2)'!EY91</f>
        <v>0</v>
      </c>
      <c r="EC89" s="500">
        <f>'Bioenergetics (2)'!EZ91</f>
        <v>0</v>
      </c>
      <c r="ED89" s="500">
        <f>'Bioenergetics (2)'!FA91</f>
        <v>0</v>
      </c>
      <c r="EE89" s="500">
        <f>'Bioenergetics (2)'!FB91</f>
        <v>0</v>
      </c>
      <c r="EF89" s="500">
        <f>'Bioenergetics (2)'!FC91</f>
        <v>0</v>
      </c>
      <c r="EG89" s="500">
        <f>'Bioenergetics (2)'!FD91</f>
        <v>0</v>
      </c>
      <c r="EH89" s="500">
        <f>'Bioenergetics (2)'!FE91</f>
        <v>0</v>
      </c>
      <c r="EI89" s="500">
        <f>'Bioenergetics (2)'!FF91</f>
        <v>0</v>
      </c>
      <c r="EJ89" s="500">
        <f>'Bioenergetics (2)'!FG91</f>
        <v>0</v>
      </c>
      <c r="EK89" s="500">
        <f>'Bioenergetics (2)'!FH91</f>
        <v>0</v>
      </c>
      <c r="EL89" s="500">
        <f>'Bioenergetics (2)'!FI91</f>
        <v>0</v>
      </c>
      <c r="EM89" s="500">
        <f>'Bioenergetics (2)'!FJ91</f>
        <v>0</v>
      </c>
      <c r="EN89" s="500">
        <f>'Bioenergetics (2)'!FK91</f>
        <v>0</v>
      </c>
      <c r="EO89" s="500">
        <f>'Bioenergetics (2)'!FL91</f>
        <v>0</v>
      </c>
      <c r="EP89" s="500">
        <f>'Bioenergetics (2)'!FM91</f>
        <v>0</v>
      </c>
      <c r="EQ89" s="500">
        <f>'Bioenergetics (2)'!FN91</f>
        <v>0</v>
      </c>
      <c r="ER89" s="500">
        <f>'Bioenergetics (2)'!FO91</f>
        <v>0</v>
      </c>
      <c r="ES89" s="500">
        <f>'Bioenergetics (2)'!FP91</f>
        <v>0</v>
      </c>
      <c r="ET89" s="500">
        <f>'Bioenergetics (2)'!FQ91</f>
        <v>0</v>
      </c>
      <c r="EU89" s="500">
        <f>'Bioenergetics (2)'!FR91</f>
        <v>0</v>
      </c>
      <c r="EV89" s="500">
        <f>'Bioenergetics (2)'!FS91</f>
        <v>0</v>
      </c>
      <c r="EW89" s="500">
        <f>'Bioenergetics (2)'!FT91</f>
        <v>0</v>
      </c>
      <c r="EX89" s="500">
        <f>'Bioenergetics (2)'!FU91</f>
        <v>0</v>
      </c>
      <c r="EY89" s="500">
        <f>'Bioenergetics (2)'!FV91</f>
        <v>0</v>
      </c>
      <c r="EZ89" s="500">
        <f>'Bioenergetics (2)'!FW91</f>
        <v>0</v>
      </c>
      <c r="FA89" s="500">
        <f>'Bioenergetics (2)'!FX91</f>
        <v>0</v>
      </c>
      <c r="FB89" s="500">
        <f>'Bioenergetics (2)'!FY91</f>
        <v>1</v>
      </c>
      <c r="FC89" s="500">
        <f>'Bioenergetics (2)'!FZ91</f>
        <v>0</v>
      </c>
      <c r="FD89" s="500">
        <f>'Bioenergetics (2)'!GA91</f>
        <v>0</v>
      </c>
      <c r="FE89" s="500">
        <f>'Bioenergetics (2)'!GB91</f>
        <v>-1</v>
      </c>
      <c r="FF89" s="500">
        <f>'Bioenergetics (2)'!GC91</f>
        <v>0</v>
      </c>
    </row>
    <row r="90" spans="1:162" x14ac:dyDescent="0.35">
      <c r="A90" s="144" t="str">
        <f>'Bioenergetics (2)'!A92</f>
        <v>Ce_NH3</v>
      </c>
      <c r="B90" s="500">
        <f>'Bioenergetics (2)'!V92</f>
        <v>0</v>
      </c>
      <c r="C90" s="500">
        <f>'Bioenergetics (2)'!W92</f>
        <v>0</v>
      </c>
      <c r="D90" s="500">
        <f>'Bioenergetics (2)'!X92</f>
        <v>0</v>
      </c>
      <c r="E90" s="500">
        <f>'Bioenergetics (2)'!Y92</f>
        <v>0</v>
      </c>
      <c r="F90" s="500">
        <f>'Bioenergetics (2)'!Z92</f>
        <v>0</v>
      </c>
      <c r="G90" s="500">
        <f>'Bioenergetics (2)'!AA92</f>
        <v>0</v>
      </c>
      <c r="H90" s="500">
        <f>'Bioenergetics (2)'!AB92</f>
        <v>0</v>
      </c>
      <c r="I90" s="500">
        <f>'Bioenergetics (2)'!AC92</f>
        <v>0</v>
      </c>
      <c r="J90" s="500">
        <f>'Bioenergetics (2)'!AD92</f>
        <v>0</v>
      </c>
      <c r="K90" s="500">
        <f>'Bioenergetics (2)'!AE92</f>
        <v>0</v>
      </c>
      <c r="L90" s="500">
        <f>'Bioenergetics (2)'!AF92</f>
        <v>0</v>
      </c>
      <c r="M90" s="500">
        <f>'Bioenergetics (2)'!AG92</f>
        <v>0</v>
      </c>
      <c r="N90" s="500">
        <f>'Bioenergetics (2)'!AH92</f>
        <v>0</v>
      </c>
      <c r="O90" s="500">
        <f>'Bioenergetics (2)'!AI92</f>
        <v>0</v>
      </c>
      <c r="P90" s="500">
        <f>'Bioenergetics (2)'!AJ92</f>
        <v>0</v>
      </c>
      <c r="Q90" s="500">
        <f>'Bioenergetics (2)'!AK92</f>
        <v>0</v>
      </c>
      <c r="R90" s="500">
        <f>'Bioenergetics (2)'!AL92</f>
        <v>0</v>
      </c>
      <c r="S90" s="500">
        <f>'Bioenergetics (2)'!AM92</f>
        <v>0</v>
      </c>
      <c r="T90" s="500">
        <f>'Bioenergetics (2)'!AN92</f>
        <v>0</v>
      </c>
      <c r="U90" s="500">
        <f>'Bioenergetics (2)'!AO92</f>
        <v>0</v>
      </c>
      <c r="V90" s="500">
        <f>'Bioenergetics (2)'!AP92</f>
        <v>0</v>
      </c>
      <c r="W90" s="500">
        <f>'Bioenergetics (2)'!AQ92</f>
        <v>0</v>
      </c>
      <c r="X90" s="500">
        <f>'Bioenergetics (2)'!AR92</f>
        <v>0</v>
      </c>
      <c r="Y90" s="500">
        <f>'Bioenergetics (2)'!AS92</f>
        <v>0</v>
      </c>
      <c r="Z90" s="500">
        <f>'Bioenergetics (2)'!AT92</f>
        <v>0</v>
      </c>
      <c r="AA90" s="500">
        <f>'Bioenergetics (2)'!AU92</f>
        <v>0</v>
      </c>
      <c r="AB90" s="500">
        <f>'Bioenergetics (2)'!AV92</f>
        <v>0</v>
      </c>
      <c r="AC90" s="500">
        <f>'Bioenergetics (2)'!AW92</f>
        <v>0</v>
      </c>
      <c r="AD90" s="500">
        <f>'Bioenergetics (2)'!AX92</f>
        <v>0</v>
      </c>
      <c r="AE90" s="500">
        <f>'Bioenergetics (2)'!AY92</f>
        <v>0</v>
      </c>
      <c r="AF90" s="500">
        <f>'Bioenergetics (2)'!AZ92</f>
        <v>0</v>
      </c>
      <c r="AG90" s="500">
        <f>'Bioenergetics (2)'!BA92</f>
        <v>0</v>
      </c>
      <c r="AH90" s="500">
        <f>'Bioenergetics (2)'!BB92</f>
        <v>0</v>
      </c>
      <c r="AI90" s="500">
        <f>'Bioenergetics (2)'!BC92</f>
        <v>0</v>
      </c>
      <c r="AJ90" s="500">
        <f>'Bioenergetics (2)'!BD92</f>
        <v>0</v>
      </c>
      <c r="AK90" s="500">
        <f>'Bioenergetics (2)'!BE92</f>
        <v>0</v>
      </c>
      <c r="AL90" s="500">
        <f>'Bioenergetics (2)'!BF92</f>
        <v>0</v>
      </c>
      <c r="AM90" s="500">
        <f>'Bioenergetics (2)'!BG92</f>
        <v>0</v>
      </c>
      <c r="AN90" s="500">
        <f>'Bioenergetics (2)'!BH92</f>
        <v>0</v>
      </c>
      <c r="AO90" s="500">
        <f>'Bioenergetics (2)'!BI92</f>
        <v>0</v>
      </c>
      <c r="AP90" s="500">
        <f>'Bioenergetics (2)'!BJ92</f>
        <v>0</v>
      </c>
      <c r="AQ90" s="500">
        <f>'Bioenergetics (2)'!BK92</f>
        <v>0</v>
      </c>
      <c r="AR90" s="500">
        <f>'Bioenergetics (2)'!BL92</f>
        <v>0</v>
      </c>
      <c r="AS90" s="500">
        <f>'Bioenergetics (2)'!BM92</f>
        <v>0</v>
      </c>
      <c r="AT90" s="500">
        <f>'Bioenergetics (2)'!BN92</f>
        <v>0</v>
      </c>
      <c r="AU90" s="500">
        <f>'Bioenergetics (2)'!BO92</f>
        <v>0</v>
      </c>
      <c r="AV90" s="500">
        <f>'Bioenergetics (2)'!BP92</f>
        <v>0</v>
      </c>
      <c r="AW90" s="500">
        <f>'Bioenergetics (2)'!BQ92</f>
        <v>0</v>
      </c>
      <c r="AX90" s="500">
        <f>'Bioenergetics (2)'!BR92</f>
        <v>0</v>
      </c>
      <c r="AY90" s="500">
        <f>'Bioenergetics (2)'!BS92</f>
        <v>0</v>
      </c>
      <c r="AZ90" s="500">
        <f>'Bioenergetics (2)'!BT92</f>
        <v>0</v>
      </c>
      <c r="BA90" s="500">
        <f>'Bioenergetics (2)'!BU92</f>
        <v>0</v>
      </c>
      <c r="BB90" s="500">
        <f>'Bioenergetics (2)'!BV92</f>
        <v>0</v>
      </c>
      <c r="BC90" s="500">
        <f>'Bioenergetics (2)'!BW92</f>
        <v>0</v>
      </c>
      <c r="BD90" s="500">
        <f>'Bioenergetics (2)'!BX92</f>
        <v>0</v>
      </c>
      <c r="BE90" s="500">
        <f>'Bioenergetics (2)'!BY92</f>
        <v>0</v>
      </c>
      <c r="BF90" s="500">
        <f>'Bioenergetics (2)'!BZ92</f>
        <v>0</v>
      </c>
      <c r="BG90" s="500">
        <f>'Bioenergetics (2)'!CA92</f>
        <v>0</v>
      </c>
      <c r="BH90" s="500">
        <f>'Bioenergetics (2)'!CB92</f>
        <v>0</v>
      </c>
      <c r="BI90" s="500">
        <f>'Bioenergetics (2)'!CC92</f>
        <v>0</v>
      </c>
      <c r="BJ90" s="500">
        <f>'Bioenergetics (2)'!CD92</f>
        <v>0</v>
      </c>
      <c r="BK90" s="500">
        <f>'Bioenergetics (2)'!CE92</f>
        <v>0</v>
      </c>
      <c r="BL90" s="500">
        <f>'Bioenergetics (2)'!CF92</f>
        <v>0</v>
      </c>
      <c r="BM90" s="500">
        <f>'Bioenergetics (2)'!CG92</f>
        <v>0</v>
      </c>
      <c r="BN90" s="500">
        <f>'Bioenergetics (2)'!CH92</f>
        <v>0</v>
      </c>
      <c r="BO90" s="500">
        <f>'Bioenergetics (2)'!CI92</f>
        <v>0</v>
      </c>
      <c r="BP90" s="500">
        <f>'Bioenergetics (2)'!CJ92</f>
        <v>0</v>
      </c>
      <c r="BQ90" s="500">
        <f>'Bioenergetics (2)'!CK92</f>
        <v>0</v>
      </c>
      <c r="BR90" s="500">
        <f>'Bioenergetics (2)'!CL92</f>
        <v>0</v>
      </c>
      <c r="BS90" s="500">
        <f>'Bioenergetics (2)'!CM92</f>
        <v>0</v>
      </c>
      <c r="BT90" s="500">
        <f>'Bioenergetics (2)'!CN92</f>
        <v>0</v>
      </c>
      <c r="BU90" s="500">
        <f>'Bioenergetics (2)'!CO92</f>
        <v>0</v>
      </c>
      <c r="BV90" s="500">
        <f>'Bioenergetics (2)'!CP92</f>
        <v>0</v>
      </c>
      <c r="BW90" s="500">
        <f>'Bioenergetics (2)'!CQ92</f>
        <v>0</v>
      </c>
      <c r="BX90" s="500">
        <f>'Bioenergetics (2)'!CR92</f>
        <v>0</v>
      </c>
      <c r="BY90" s="500">
        <f>'Bioenergetics (2)'!CS92</f>
        <v>0</v>
      </c>
      <c r="BZ90" s="500">
        <f>'Bioenergetics (2)'!CT92</f>
        <v>0</v>
      </c>
      <c r="CA90" s="500">
        <f>'Bioenergetics (2)'!CU92</f>
        <v>0</v>
      </c>
      <c r="CB90" s="500">
        <f>'Bioenergetics (2)'!CV92</f>
        <v>0</v>
      </c>
      <c r="CC90" s="500">
        <f>'Bioenergetics (2)'!CW92</f>
        <v>0</v>
      </c>
      <c r="CD90" s="500">
        <f>'Bioenergetics (2)'!CX92</f>
        <v>0</v>
      </c>
      <c r="CE90" s="500">
        <f>'Bioenergetics (2)'!CY92</f>
        <v>0</v>
      </c>
      <c r="CF90" s="500">
        <f>'Bioenergetics (2)'!CZ92</f>
        <v>0</v>
      </c>
      <c r="CG90" s="500">
        <f>'Bioenergetics (2)'!DA92</f>
        <v>0</v>
      </c>
      <c r="CH90" s="500">
        <f>'Bioenergetics (2)'!DB92</f>
        <v>0</v>
      </c>
      <c r="CI90" s="500">
        <f>'Bioenergetics (2)'!DC92</f>
        <v>0</v>
      </c>
      <c r="CJ90" s="500">
        <f>'Bioenergetics (2)'!DD92</f>
        <v>0</v>
      </c>
      <c r="CK90" s="500">
        <f>'Bioenergetics (2)'!DE92</f>
        <v>0</v>
      </c>
      <c r="CL90" s="500">
        <f>'Bioenergetics (2)'!DF92</f>
        <v>0</v>
      </c>
      <c r="CM90" s="500">
        <f>'Bioenergetics (2)'!DG92</f>
        <v>0</v>
      </c>
      <c r="CN90" s="500">
        <f>'Bioenergetics (2)'!DH92</f>
        <v>0</v>
      </c>
      <c r="CO90" s="500">
        <f>'Bioenergetics (2)'!DI92</f>
        <v>0</v>
      </c>
      <c r="CP90" s="500">
        <f>'Bioenergetics (2)'!DJ92</f>
        <v>0</v>
      </c>
      <c r="CQ90" s="500">
        <f>'Bioenergetics (2)'!DK92</f>
        <v>0</v>
      </c>
      <c r="CR90" s="500">
        <f>'Bioenergetics (2)'!DL92</f>
        <v>0</v>
      </c>
      <c r="CS90" s="500">
        <f>'Bioenergetics (2)'!DM92</f>
        <v>0</v>
      </c>
      <c r="CT90" s="500">
        <f>'Bioenergetics (2)'!DN92</f>
        <v>0</v>
      </c>
      <c r="CU90" s="500">
        <f>'Bioenergetics (2)'!DO92</f>
        <v>0</v>
      </c>
      <c r="CV90" s="500">
        <f>'Bioenergetics (2)'!DP92</f>
        <v>0</v>
      </c>
      <c r="CW90" s="500">
        <f>'Bioenergetics (2)'!DQ92</f>
        <v>0</v>
      </c>
      <c r="CX90" s="500">
        <f>'Bioenergetics (2)'!DR92</f>
        <v>0</v>
      </c>
      <c r="CY90" s="500">
        <f>'Bioenergetics (2)'!DS92</f>
        <v>0</v>
      </c>
      <c r="CZ90" s="500">
        <f>'Bioenergetics (2)'!DT92</f>
        <v>0</v>
      </c>
      <c r="DA90" s="500">
        <f>'Bioenergetics (2)'!DU92</f>
        <v>0</v>
      </c>
      <c r="DB90" s="500">
        <f>'Bioenergetics (2)'!DV92</f>
        <v>0</v>
      </c>
      <c r="DC90" s="500">
        <f>'Bioenergetics (2)'!DW92</f>
        <v>0</v>
      </c>
      <c r="DD90" s="500">
        <f>'Bioenergetics (2)'!DX92</f>
        <v>0</v>
      </c>
      <c r="DE90" s="500">
        <f>'Bioenergetics (2)'!DY92</f>
        <v>0</v>
      </c>
      <c r="DF90" s="500">
        <f>'Bioenergetics (2)'!DZ92</f>
        <v>0</v>
      </c>
      <c r="DG90" s="500">
        <f>'Bioenergetics (2)'!EA92</f>
        <v>0</v>
      </c>
      <c r="DH90" s="500">
        <f>'Bioenergetics (2)'!EB92</f>
        <v>0</v>
      </c>
      <c r="DI90" s="500">
        <f>'Bioenergetics (2)'!EC92</f>
        <v>0</v>
      </c>
      <c r="DJ90" s="500">
        <f>'Bioenergetics (2)'!ED92</f>
        <v>0</v>
      </c>
      <c r="DK90" s="500">
        <f>'Bioenergetics (2)'!EE92</f>
        <v>0</v>
      </c>
      <c r="DL90" s="500">
        <f>'Bioenergetics (2)'!EF92</f>
        <v>0</v>
      </c>
      <c r="DM90" s="500">
        <f>'Bioenergetics (2)'!EG92</f>
        <v>0</v>
      </c>
      <c r="DN90" s="500">
        <f>'Bioenergetics (2)'!EH92</f>
        <v>0</v>
      </c>
      <c r="DO90" s="500">
        <f>'Bioenergetics (2)'!EI92</f>
        <v>0</v>
      </c>
      <c r="DP90" s="500">
        <f>'Bioenergetics (2)'!EJ92</f>
        <v>0</v>
      </c>
      <c r="DQ90" s="500">
        <f>'Bioenergetics (2)'!EK92</f>
        <v>0</v>
      </c>
      <c r="DR90" s="500">
        <f>'Bioenergetics (2)'!EL92</f>
        <v>0</v>
      </c>
      <c r="DS90" s="500">
        <f>'Bioenergetics (2)'!EM92</f>
        <v>0</v>
      </c>
      <c r="DT90" s="500">
        <f>'Bioenergetics (2)'!EQ92</f>
        <v>0</v>
      </c>
      <c r="DU90" s="500">
        <f>'Bioenergetics (2)'!ER92</f>
        <v>0</v>
      </c>
      <c r="DV90" s="500">
        <f>'Bioenergetics (2)'!ES92</f>
        <v>0</v>
      </c>
      <c r="DW90" s="500">
        <f>'Bioenergetics (2)'!ET92</f>
        <v>0</v>
      </c>
      <c r="DX90" s="500">
        <f>'Bioenergetics (2)'!EU92</f>
        <v>0</v>
      </c>
      <c r="DY90" s="500">
        <f>'Bioenergetics (2)'!EV92</f>
        <v>0</v>
      </c>
      <c r="DZ90" s="500">
        <f>'Bioenergetics (2)'!EW92</f>
        <v>0</v>
      </c>
      <c r="EA90" s="500">
        <f>'Bioenergetics (2)'!EX92</f>
        <v>0</v>
      </c>
      <c r="EB90" s="500">
        <f>'Bioenergetics (2)'!EY92</f>
        <v>0</v>
      </c>
      <c r="EC90" s="500">
        <f>'Bioenergetics (2)'!EZ92</f>
        <v>0</v>
      </c>
      <c r="ED90" s="500">
        <f>'Bioenergetics (2)'!FA92</f>
        <v>0</v>
      </c>
      <c r="EE90" s="500">
        <f>'Bioenergetics (2)'!FB92</f>
        <v>0</v>
      </c>
      <c r="EF90" s="500">
        <f>'Bioenergetics (2)'!FC92</f>
        <v>0</v>
      </c>
      <c r="EG90" s="500">
        <f>'Bioenergetics (2)'!FD92</f>
        <v>0</v>
      </c>
      <c r="EH90" s="500">
        <f>'Bioenergetics (2)'!FE92</f>
        <v>0</v>
      </c>
      <c r="EI90" s="500">
        <f>'Bioenergetics (2)'!FF92</f>
        <v>0</v>
      </c>
      <c r="EJ90" s="500">
        <f>'Bioenergetics (2)'!FG92</f>
        <v>0</v>
      </c>
      <c r="EK90" s="500">
        <f>'Bioenergetics (2)'!FH92</f>
        <v>0</v>
      </c>
      <c r="EL90" s="500">
        <f>'Bioenergetics (2)'!FI92</f>
        <v>0</v>
      </c>
      <c r="EM90" s="500">
        <f>'Bioenergetics (2)'!FJ92</f>
        <v>0</v>
      </c>
      <c r="EN90" s="500">
        <f>'Bioenergetics (2)'!FK92</f>
        <v>0</v>
      </c>
      <c r="EO90" s="500">
        <f>'Bioenergetics (2)'!FL92</f>
        <v>0</v>
      </c>
      <c r="EP90" s="500">
        <f>'Bioenergetics (2)'!FM92</f>
        <v>0</v>
      </c>
      <c r="EQ90" s="500">
        <f>'Bioenergetics (2)'!FN92</f>
        <v>0</v>
      </c>
      <c r="ER90" s="500">
        <f>'Bioenergetics (2)'!FO92</f>
        <v>0</v>
      </c>
      <c r="ES90" s="500">
        <f>'Bioenergetics (2)'!FP92</f>
        <v>0</v>
      </c>
      <c r="ET90" s="500">
        <f>'Bioenergetics (2)'!FQ92</f>
        <v>0</v>
      </c>
      <c r="EU90" s="500">
        <f>'Bioenergetics (2)'!FR92</f>
        <v>0</v>
      </c>
      <c r="EV90" s="500">
        <f>'Bioenergetics (2)'!FS92</f>
        <v>0</v>
      </c>
      <c r="EW90" s="500">
        <f>'Bioenergetics (2)'!FT92</f>
        <v>0</v>
      </c>
      <c r="EX90" s="500">
        <f>'Bioenergetics (2)'!FU92</f>
        <v>0</v>
      </c>
      <c r="EY90" s="500">
        <f>'Bioenergetics (2)'!FV92</f>
        <v>0</v>
      </c>
      <c r="EZ90" s="500">
        <f>'Bioenergetics (2)'!FW92</f>
        <v>0</v>
      </c>
      <c r="FA90" s="500">
        <f>'Bioenergetics (2)'!FX92</f>
        <v>0</v>
      </c>
      <c r="FB90" s="500">
        <f>'Bioenergetics (2)'!FY92</f>
        <v>0</v>
      </c>
      <c r="FC90" s="500">
        <f>'Bioenergetics (2)'!FZ92</f>
        <v>1</v>
      </c>
      <c r="FD90" s="500">
        <f>'Bioenergetics (2)'!GA92</f>
        <v>0</v>
      </c>
      <c r="FE90" s="500">
        <f>'Bioenergetics (2)'!GB92</f>
        <v>0</v>
      </c>
      <c r="FF90" s="500">
        <f>'Bioenergetics (2)'!GC92</f>
        <v>0</v>
      </c>
    </row>
    <row r="91" spans="1:162" x14ac:dyDescent="0.35">
      <c r="A91" s="144" t="str">
        <f>'Bioenergetics (2)'!A93</f>
        <v>Ce_CO2</v>
      </c>
      <c r="B91" s="500">
        <f>'Bioenergetics (2)'!V93</f>
        <v>0</v>
      </c>
      <c r="C91" s="500">
        <f>'Bioenergetics (2)'!W93</f>
        <v>0</v>
      </c>
      <c r="D91" s="500">
        <f>'Bioenergetics (2)'!X93</f>
        <v>0</v>
      </c>
      <c r="E91" s="500">
        <f>'Bioenergetics (2)'!Y93</f>
        <v>0</v>
      </c>
      <c r="F91" s="500">
        <f>'Bioenergetics (2)'!Z93</f>
        <v>0</v>
      </c>
      <c r="G91" s="500">
        <f>'Bioenergetics (2)'!AA93</f>
        <v>0</v>
      </c>
      <c r="H91" s="500">
        <f>'Bioenergetics (2)'!AB93</f>
        <v>0</v>
      </c>
      <c r="I91" s="500">
        <f>'Bioenergetics (2)'!AC93</f>
        <v>0</v>
      </c>
      <c r="J91" s="500">
        <f>'Bioenergetics (2)'!AD93</f>
        <v>0</v>
      </c>
      <c r="K91" s="500">
        <f>'Bioenergetics (2)'!AE93</f>
        <v>0</v>
      </c>
      <c r="L91" s="500">
        <f>'Bioenergetics (2)'!AF93</f>
        <v>0</v>
      </c>
      <c r="M91" s="500">
        <f>'Bioenergetics (2)'!AG93</f>
        <v>0</v>
      </c>
      <c r="N91" s="500">
        <f>'Bioenergetics (2)'!AH93</f>
        <v>0</v>
      </c>
      <c r="O91" s="500">
        <f>'Bioenergetics (2)'!AI93</f>
        <v>0</v>
      </c>
      <c r="P91" s="500">
        <f>'Bioenergetics (2)'!AJ93</f>
        <v>0</v>
      </c>
      <c r="Q91" s="500">
        <f>'Bioenergetics (2)'!AK93</f>
        <v>0</v>
      </c>
      <c r="R91" s="500">
        <f>'Bioenergetics (2)'!AL93</f>
        <v>0</v>
      </c>
      <c r="S91" s="500">
        <f>'Bioenergetics (2)'!AM93</f>
        <v>0</v>
      </c>
      <c r="T91" s="500">
        <f>'Bioenergetics (2)'!AN93</f>
        <v>0</v>
      </c>
      <c r="U91" s="500">
        <f>'Bioenergetics (2)'!AO93</f>
        <v>0</v>
      </c>
      <c r="V91" s="500">
        <f>'Bioenergetics (2)'!AP93</f>
        <v>0</v>
      </c>
      <c r="W91" s="500">
        <f>'Bioenergetics (2)'!AQ93</f>
        <v>0</v>
      </c>
      <c r="X91" s="500">
        <f>'Bioenergetics (2)'!AR93</f>
        <v>0</v>
      </c>
      <c r="Y91" s="500">
        <f>'Bioenergetics (2)'!AS93</f>
        <v>0</v>
      </c>
      <c r="Z91" s="500">
        <f>'Bioenergetics (2)'!AT93</f>
        <v>0</v>
      </c>
      <c r="AA91" s="500">
        <f>'Bioenergetics (2)'!AU93</f>
        <v>0</v>
      </c>
      <c r="AB91" s="500">
        <f>'Bioenergetics (2)'!AV93</f>
        <v>0</v>
      </c>
      <c r="AC91" s="500">
        <f>'Bioenergetics (2)'!AW93</f>
        <v>0</v>
      </c>
      <c r="AD91" s="500">
        <f>'Bioenergetics (2)'!AX93</f>
        <v>0</v>
      </c>
      <c r="AE91" s="500">
        <f>'Bioenergetics (2)'!AY93</f>
        <v>0</v>
      </c>
      <c r="AF91" s="500">
        <f>'Bioenergetics (2)'!AZ93</f>
        <v>0</v>
      </c>
      <c r="AG91" s="500">
        <f>'Bioenergetics (2)'!BA93</f>
        <v>0</v>
      </c>
      <c r="AH91" s="500">
        <f>'Bioenergetics (2)'!BB93</f>
        <v>0</v>
      </c>
      <c r="AI91" s="500">
        <f>'Bioenergetics (2)'!BC93</f>
        <v>0</v>
      </c>
      <c r="AJ91" s="500">
        <f>'Bioenergetics (2)'!BD93</f>
        <v>0</v>
      </c>
      <c r="AK91" s="500">
        <f>'Bioenergetics (2)'!BE93</f>
        <v>0</v>
      </c>
      <c r="AL91" s="500">
        <f>'Bioenergetics (2)'!BF93</f>
        <v>0</v>
      </c>
      <c r="AM91" s="500">
        <f>'Bioenergetics (2)'!BG93</f>
        <v>0</v>
      </c>
      <c r="AN91" s="500">
        <f>'Bioenergetics (2)'!BH93</f>
        <v>0</v>
      </c>
      <c r="AO91" s="500">
        <f>'Bioenergetics (2)'!BI93</f>
        <v>0</v>
      </c>
      <c r="AP91" s="500">
        <f>'Bioenergetics (2)'!BJ93</f>
        <v>0</v>
      </c>
      <c r="AQ91" s="500">
        <f>'Bioenergetics (2)'!BK93</f>
        <v>0</v>
      </c>
      <c r="AR91" s="500">
        <f>'Bioenergetics (2)'!BL93</f>
        <v>0</v>
      </c>
      <c r="AS91" s="500">
        <f>'Bioenergetics (2)'!BM93</f>
        <v>0</v>
      </c>
      <c r="AT91" s="500">
        <f>'Bioenergetics (2)'!BN93</f>
        <v>0</v>
      </c>
      <c r="AU91" s="500">
        <f>'Bioenergetics (2)'!BO93</f>
        <v>0</v>
      </c>
      <c r="AV91" s="500">
        <f>'Bioenergetics (2)'!BP93</f>
        <v>0</v>
      </c>
      <c r="AW91" s="500">
        <f>'Bioenergetics (2)'!BQ93</f>
        <v>0</v>
      </c>
      <c r="AX91" s="500">
        <f>'Bioenergetics (2)'!BR93</f>
        <v>0</v>
      </c>
      <c r="AY91" s="500">
        <f>'Bioenergetics (2)'!BS93</f>
        <v>0</v>
      </c>
      <c r="AZ91" s="500">
        <f>'Bioenergetics (2)'!BT93</f>
        <v>0</v>
      </c>
      <c r="BA91" s="500">
        <f>'Bioenergetics (2)'!BU93</f>
        <v>0</v>
      </c>
      <c r="BB91" s="500">
        <f>'Bioenergetics (2)'!BV93</f>
        <v>0</v>
      </c>
      <c r="BC91" s="500">
        <f>'Bioenergetics (2)'!BW93</f>
        <v>0</v>
      </c>
      <c r="BD91" s="500">
        <f>'Bioenergetics (2)'!BX93</f>
        <v>0</v>
      </c>
      <c r="BE91" s="500">
        <f>'Bioenergetics (2)'!BY93</f>
        <v>0</v>
      </c>
      <c r="BF91" s="500">
        <f>'Bioenergetics (2)'!BZ93</f>
        <v>0</v>
      </c>
      <c r="BG91" s="500">
        <f>'Bioenergetics (2)'!CA93</f>
        <v>0</v>
      </c>
      <c r="BH91" s="500">
        <f>'Bioenergetics (2)'!CB93</f>
        <v>0</v>
      </c>
      <c r="BI91" s="500">
        <f>'Bioenergetics (2)'!CC93</f>
        <v>0</v>
      </c>
      <c r="BJ91" s="500">
        <f>'Bioenergetics (2)'!CD93</f>
        <v>0</v>
      </c>
      <c r="BK91" s="500">
        <f>'Bioenergetics (2)'!CE93</f>
        <v>0</v>
      </c>
      <c r="BL91" s="500">
        <f>'Bioenergetics (2)'!CF93</f>
        <v>0</v>
      </c>
      <c r="BM91" s="500">
        <f>'Bioenergetics (2)'!CG93</f>
        <v>0</v>
      </c>
      <c r="BN91" s="500">
        <f>'Bioenergetics (2)'!CH93</f>
        <v>0</v>
      </c>
      <c r="BO91" s="500">
        <f>'Bioenergetics (2)'!CI93</f>
        <v>0</v>
      </c>
      <c r="BP91" s="500">
        <f>'Bioenergetics (2)'!CJ93</f>
        <v>0</v>
      </c>
      <c r="BQ91" s="500">
        <f>'Bioenergetics (2)'!CK93</f>
        <v>0</v>
      </c>
      <c r="BR91" s="500">
        <f>'Bioenergetics (2)'!CL93</f>
        <v>0</v>
      </c>
      <c r="BS91" s="500">
        <f>'Bioenergetics (2)'!CM93</f>
        <v>0</v>
      </c>
      <c r="BT91" s="500">
        <f>'Bioenergetics (2)'!CN93</f>
        <v>0</v>
      </c>
      <c r="BU91" s="500">
        <f>'Bioenergetics (2)'!CO93</f>
        <v>0</v>
      </c>
      <c r="BV91" s="500">
        <f>'Bioenergetics (2)'!CP93</f>
        <v>0</v>
      </c>
      <c r="BW91" s="500">
        <f>'Bioenergetics (2)'!CQ93</f>
        <v>0</v>
      </c>
      <c r="BX91" s="500">
        <f>'Bioenergetics (2)'!CR93</f>
        <v>0</v>
      </c>
      <c r="BY91" s="500">
        <f>'Bioenergetics (2)'!CS93</f>
        <v>0</v>
      </c>
      <c r="BZ91" s="500">
        <f>'Bioenergetics (2)'!CT93</f>
        <v>0</v>
      </c>
      <c r="CA91" s="500">
        <f>'Bioenergetics (2)'!CU93</f>
        <v>0</v>
      </c>
      <c r="CB91" s="500">
        <f>'Bioenergetics (2)'!CV93</f>
        <v>0</v>
      </c>
      <c r="CC91" s="500">
        <f>'Bioenergetics (2)'!CW93</f>
        <v>0</v>
      </c>
      <c r="CD91" s="500">
        <f>'Bioenergetics (2)'!CX93</f>
        <v>0</v>
      </c>
      <c r="CE91" s="500">
        <f>'Bioenergetics (2)'!CY93</f>
        <v>0</v>
      </c>
      <c r="CF91" s="500">
        <f>'Bioenergetics (2)'!CZ93</f>
        <v>0</v>
      </c>
      <c r="CG91" s="500">
        <f>'Bioenergetics (2)'!DA93</f>
        <v>0</v>
      </c>
      <c r="CH91" s="500">
        <f>'Bioenergetics (2)'!DB93</f>
        <v>0</v>
      </c>
      <c r="CI91" s="500">
        <f>'Bioenergetics (2)'!DC93</f>
        <v>0</v>
      </c>
      <c r="CJ91" s="500">
        <f>'Bioenergetics (2)'!DD93</f>
        <v>0</v>
      </c>
      <c r="CK91" s="500">
        <f>'Bioenergetics (2)'!DE93</f>
        <v>0</v>
      </c>
      <c r="CL91" s="500">
        <f>'Bioenergetics (2)'!DF93</f>
        <v>0</v>
      </c>
      <c r="CM91" s="500">
        <f>'Bioenergetics (2)'!DG93</f>
        <v>0</v>
      </c>
      <c r="CN91" s="500">
        <f>'Bioenergetics (2)'!DH93</f>
        <v>0</v>
      </c>
      <c r="CO91" s="500">
        <f>'Bioenergetics (2)'!DI93</f>
        <v>0</v>
      </c>
      <c r="CP91" s="500">
        <f>'Bioenergetics (2)'!DJ93</f>
        <v>0</v>
      </c>
      <c r="CQ91" s="500">
        <f>'Bioenergetics (2)'!DK93</f>
        <v>0</v>
      </c>
      <c r="CR91" s="500">
        <f>'Bioenergetics (2)'!DL93</f>
        <v>0</v>
      </c>
      <c r="CS91" s="500">
        <f>'Bioenergetics (2)'!DM93</f>
        <v>0</v>
      </c>
      <c r="CT91" s="500">
        <f>'Bioenergetics (2)'!DN93</f>
        <v>0</v>
      </c>
      <c r="CU91" s="500">
        <f>'Bioenergetics (2)'!DO93</f>
        <v>0</v>
      </c>
      <c r="CV91" s="500">
        <f>'Bioenergetics (2)'!DP93</f>
        <v>0</v>
      </c>
      <c r="CW91" s="500">
        <f>'Bioenergetics (2)'!DQ93</f>
        <v>0</v>
      </c>
      <c r="CX91" s="500">
        <f>'Bioenergetics (2)'!DR93</f>
        <v>0</v>
      </c>
      <c r="CY91" s="500">
        <f>'Bioenergetics (2)'!DS93</f>
        <v>0</v>
      </c>
      <c r="CZ91" s="500">
        <f>'Bioenergetics (2)'!DT93</f>
        <v>0</v>
      </c>
      <c r="DA91" s="500">
        <f>'Bioenergetics (2)'!DU93</f>
        <v>0</v>
      </c>
      <c r="DB91" s="500">
        <f>'Bioenergetics (2)'!DV93</f>
        <v>0</v>
      </c>
      <c r="DC91" s="500">
        <f>'Bioenergetics (2)'!DW93</f>
        <v>0</v>
      </c>
      <c r="DD91" s="500">
        <f>'Bioenergetics (2)'!DX93</f>
        <v>0</v>
      </c>
      <c r="DE91" s="500">
        <f>'Bioenergetics (2)'!DY93</f>
        <v>0</v>
      </c>
      <c r="DF91" s="500">
        <f>'Bioenergetics (2)'!DZ93</f>
        <v>0</v>
      </c>
      <c r="DG91" s="500">
        <f>'Bioenergetics (2)'!EA93</f>
        <v>0</v>
      </c>
      <c r="DH91" s="500">
        <f>'Bioenergetics (2)'!EB93</f>
        <v>0</v>
      </c>
      <c r="DI91" s="500">
        <f>'Bioenergetics (2)'!EC93</f>
        <v>0</v>
      </c>
      <c r="DJ91" s="500">
        <f>'Bioenergetics (2)'!ED93</f>
        <v>0</v>
      </c>
      <c r="DK91" s="500">
        <f>'Bioenergetics (2)'!EE93</f>
        <v>0</v>
      </c>
      <c r="DL91" s="500">
        <f>'Bioenergetics (2)'!EF93</f>
        <v>0</v>
      </c>
      <c r="DM91" s="500">
        <f>'Bioenergetics (2)'!EG93</f>
        <v>0</v>
      </c>
      <c r="DN91" s="500">
        <f>'Bioenergetics (2)'!EH93</f>
        <v>0</v>
      </c>
      <c r="DO91" s="500">
        <f>'Bioenergetics (2)'!EI93</f>
        <v>0</v>
      </c>
      <c r="DP91" s="500">
        <f>'Bioenergetics (2)'!EJ93</f>
        <v>0</v>
      </c>
      <c r="DQ91" s="500">
        <f>'Bioenergetics (2)'!EK93</f>
        <v>0</v>
      </c>
      <c r="DR91" s="500">
        <f>'Bioenergetics (2)'!EL93</f>
        <v>0</v>
      </c>
      <c r="DS91" s="500">
        <f>'Bioenergetics (2)'!EM93</f>
        <v>0</v>
      </c>
      <c r="DT91" s="500">
        <f>'Bioenergetics (2)'!EQ93</f>
        <v>0</v>
      </c>
      <c r="DU91" s="500">
        <f>'Bioenergetics (2)'!ER93</f>
        <v>0</v>
      </c>
      <c r="DV91" s="500">
        <f>'Bioenergetics (2)'!ES93</f>
        <v>0</v>
      </c>
      <c r="DW91" s="500">
        <f>'Bioenergetics (2)'!ET93</f>
        <v>0</v>
      </c>
      <c r="DX91" s="500">
        <f>'Bioenergetics (2)'!EU93</f>
        <v>0</v>
      </c>
      <c r="DY91" s="500">
        <f>'Bioenergetics (2)'!EV93</f>
        <v>0</v>
      </c>
      <c r="DZ91" s="500">
        <f>'Bioenergetics (2)'!EW93</f>
        <v>0</v>
      </c>
      <c r="EA91" s="500">
        <f>'Bioenergetics (2)'!EX93</f>
        <v>0</v>
      </c>
      <c r="EB91" s="500">
        <f>'Bioenergetics (2)'!EY93</f>
        <v>0</v>
      </c>
      <c r="EC91" s="500">
        <f>'Bioenergetics (2)'!EZ93</f>
        <v>0</v>
      </c>
      <c r="ED91" s="500">
        <f>'Bioenergetics (2)'!FA93</f>
        <v>0</v>
      </c>
      <c r="EE91" s="500">
        <f>'Bioenergetics (2)'!FB93</f>
        <v>0</v>
      </c>
      <c r="EF91" s="500">
        <f>'Bioenergetics (2)'!FC93</f>
        <v>0</v>
      </c>
      <c r="EG91" s="500">
        <f>'Bioenergetics (2)'!FD93</f>
        <v>0</v>
      </c>
      <c r="EH91" s="500">
        <f>'Bioenergetics (2)'!FE93</f>
        <v>0</v>
      </c>
      <c r="EI91" s="500">
        <f>'Bioenergetics (2)'!FF93</f>
        <v>0</v>
      </c>
      <c r="EJ91" s="500">
        <f>'Bioenergetics (2)'!FG93</f>
        <v>0</v>
      </c>
      <c r="EK91" s="500">
        <f>'Bioenergetics (2)'!FH93</f>
        <v>0</v>
      </c>
      <c r="EL91" s="500">
        <f>'Bioenergetics (2)'!FI93</f>
        <v>0</v>
      </c>
      <c r="EM91" s="500">
        <f>'Bioenergetics (2)'!FJ93</f>
        <v>0</v>
      </c>
      <c r="EN91" s="500">
        <f>'Bioenergetics (2)'!FK93</f>
        <v>0</v>
      </c>
      <c r="EO91" s="500">
        <f>'Bioenergetics (2)'!FL93</f>
        <v>0</v>
      </c>
      <c r="EP91" s="500">
        <f>'Bioenergetics (2)'!FM93</f>
        <v>0</v>
      </c>
      <c r="EQ91" s="500">
        <f>'Bioenergetics (2)'!FN93</f>
        <v>0</v>
      </c>
      <c r="ER91" s="500">
        <f>'Bioenergetics (2)'!FO93</f>
        <v>0</v>
      </c>
      <c r="ES91" s="500">
        <f>'Bioenergetics (2)'!FP93</f>
        <v>0</v>
      </c>
      <c r="ET91" s="500">
        <f>'Bioenergetics (2)'!FQ93</f>
        <v>0</v>
      </c>
      <c r="EU91" s="500">
        <f>'Bioenergetics (2)'!FR93</f>
        <v>0</v>
      </c>
      <c r="EV91" s="500">
        <f>'Bioenergetics (2)'!FS93</f>
        <v>0</v>
      </c>
      <c r="EW91" s="500">
        <f>'Bioenergetics (2)'!FT93</f>
        <v>0</v>
      </c>
      <c r="EX91" s="500">
        <f>'Bioenergetics (2)'!FU93</f>
        <v>0</v>
      </c>
      <c r="EY91" s="500">
        <f>'Bioenergetics (2)'!FV93</f>
        <v>0</v>
      </c>
      <c r="EZ91" s="500">
        <f>'Bioenergetics (2)'!FW93</f>
        <v>0</v>
      </c>
      <c r="FA91" s="500">
        <f>'Bioenergetics (2)'!FX93</f>
        <v>0</v>
      </c>
      <c r="FB91" s="500">
        <f>'Bioenergetics (2)'!FY93</f>
        <v>0</v>
      </c>
      <c r="FC91" s="500">
        <f>'Bioenergetics (2)'!FZ93</f>
        <v>0</v>
      </c>
      <c r="FD91" s="500">
        <f>'Bioenergetics (2)'!GA93</f>
        <v>1</v>
      </c>
      <c r="FE91" s="500">
        <f>'Bioenergetics (2)'!GB93</f>
        <v>0</v>
      </c>
      <c r="FF91" s="500">
        <f>'Bioenergetics (2)'!GC93</f>
        <v>-1</v>
      </c>
    </row>
    <row r="92" spans="1:162" x14ac:dyDescent="0.35">
      <c r="A92" s="144" t="str">
        <f>'Bioenergetics (2)'!A94</f>
        <v>Ce_Na</v>
      </c>
      <c r="B92" s="500">
        <f>'Bioenergetics (2)'!V94</f>
        <v>0</v>
      </c>
      <c r="C92" s="500">
        <f>'Bioenergetics (2)'!W94</f>
        <v>0</v>
      </c>
      <c r="D92" s="500">
        <f>'Bioenergetics (2)'!X94</f>
        <v>0</v>
      </c>
      <c r="E92" s="500">
        <f>'Bioenergetics (2)'!Y94</f>
        <v>0</v>
      </c>
      <c r="F92" s="500">
        <f>'Bioenergetics (2)'!Z94</f>
        <v>0</v>
      </c>
      <c r="G92" s="500">
        <f>'Bioenergetics (2)'!AA94</f>
        <v>0</v>
      </c>
      <c r="H92" s="500">
        <f>'Bioenergetics (2)'!AB94</f>
        <v>0</v>
      </c>
      <c r="I92" s="500">
        <f>'Bioenergetics (2)'!AC94</f>
        <v>0</v>
      </c>
      <c r="J92" s="500">
        <f>'Bioenergetics (2)'!AD94</f>
        <v>0</v>
      </c>
      <c r="K92" s="500">
        <f>'Bioenergetics (2)'!AE94</f>
        <v>0</v>
      </c>
      <c r="L92" s="500">
        <f>'Bioenergetics (2)'!AF94</f>
        <v>0</v>
      </c>
      <c r="M92" s="500">
        <f>'Bioenergetics (2)'!AG94</f>
        <v>0</v>
      </c>
      <c r="N92" s="500">
        <f>'Bioenergetics (2)'!AH94</f>
        <v>0</v>
      </c>
      <c r="O92" s="500">
        <f>'Bioenergetics (2)'!AI94</f>
        <v>0</v>
      </c>
      <c r="P92" s="500">
        <f>'Bioenergetics (2)'!AJ94</f>
        <v>0</v>
      </c>
      <c r="Q92" s="500">
        <f>'Bioenergetics (2)'!AK94</f>
        <v>0</v>
      </c>
      <c r="R92" s="500">
        <f>'Bioenergetics (2)'!AL94</f>
        <v>0</v>
      </c>
      <c r="S92" s="500">
        <f>'Bioenergetics (2)'!AM94</f>
        <v>0</v>
      </c>
      <c r="T92" s="500">
        <f>'Bioenergetics (2)'!AN94</f>
        <v>0</v>
      </c>
      <c r="U92" s="500">
        <f>'Bioenergetics (2)'!AO94</f>
        <v>0</v>
      </c>
      <c r="V92" s="500">
        <f>'Bioenergetics (2)'!AP94</f>
        <v>0</v>
      </c>
      <c r="W92" s="500">
        <f>'Bioenergetics (2)'!AQ94</f>
        <v>0</v>
      </c>
      <c r="X92" s="500">
        <f>'Bioenergetics (2)'!AR94</f>
        <v>0</v>
      </c>
      <c r="Y92" s="500">
        <f>'Bioenergetics (2)'!AS94</f>
        <v>0</v>
      </c>
      <c r="Z92" s="500">
        <f>'Bioenergetics (2)'!AT94</f>
        <v>0</v>
      </c>
      <c r="AA92" s="500">
        <f>'Bioenergetics (2)'!AU94</f>
        <v>0</v>
      </c>
      <c r="AB92" s="500">
        <f>'Bioenergetics (2)'!AV94</f>
        <v>0</v>
      </c>
      <c r="AC92" s="500">
        <f>'Bioenergetics (2)'!AW94</f>
        <v>0</v>
      </c>
      <c r="AD92" s="500">
        <f>'Bioenergetics (2)'!AX94</f>
        <v>0</v>
      </c>
      <c r="AE92" s="500">
        <f>'Bioenergetics (2)'!AY94</f>
        <v>0</v>
      </c>
      <c r="AF92" s="500">
        <f>'Bioenergetics (2)'!AZ94</f>
        <v>0</v>
      </c>
      <c r="AG92" s="500">
        <f>'Bioenergetics (2)'!BA94</f>
        <v>0</v>
      </c>
      <c r="AH92" s="500">
        <f>'Bioenergetics (2)'!BB94</f>
        <v>0</v>
      </c>
      <c r="AI92" s="500">
        <f>'Bioenergetics (2)'!BC94</f>
        <v>0</v>
      </c>
      <c r="AJ92" s="500">
        <f>'Bioenergetics (2)'!BD94</f>
        <v>0</v>
      </c>
      <c r="AK92" s="500">
        <f>'Bioenergetics (2)'!BE94</f>
        <v>0</v>
      </c>
      <c r="AL92" s="500">
        <f>'Bioenergetics (2)'!BF94</f>
        <v>0</v>
      </c>
      <c r="AM92" s="500">
        <f>'Bioenergetics (2)'!BG94</f>
        <v>0</v>
      </c>
      <c r="AN92" s="500">
        <f>'Bioenergetics (2)'!BH94</f>
        <v>0</v>
      </c>
      <c r="AO92" s="500">
        <f>'Bioenergetics (2)'!BI94</f>
        <v>0</v>
      </c>
      <c r="AP92" s="500">
        <f>'Bioenergetics (2)'!BJ94</f>
        <v>0</v>
      </c>
      <c r="AQ92" s="500">
        <f>'Bioenergetics (2)'!BK94</f>
        <v>0</v>
      </c>
      <c r="AR92" s="500">
        <f>'Bioenergetics (2)'!BL94</f>
        <v>0</v>
      </c>
      <c r="AS92" s="500">
        <f>'Bioenergetics (2)'!BM94</f>
        <v>0</v>
      </c>
      <c r="AT92" s="500">
        <f>'Bioenergetics (2)'!BN94</f>
        <v>0</v>
      </c>
      <c r="AU92" s="500">
        <f>'Bioenergetics (2)'!BO94</f>
        <v>0</v>
      </c>
      <c r="AV92" s="500">
        <f>'Bioenergetics (2)'!BP94</f>
        <v>0</v>
      </c>
      <c r="AW92" s="500">
        <f>'Bioenergetics (2)'!BQ94</f>
        <v>0</v>
      </c>
      <c r="AX92" s="500">
        <f>'Bioenergetics (2)'!BR94</f>
        <v>0</v>
      </c>
      <c r="AY92" s="500">
        <f>'Bioenergetics (2)'!BS94</f>
        <v>0</v>
      </c>
      <c r="AZ92" s="500">
        <f>'Bioenergetics (2)'!BT94</f>
        <v>0</v>
      </c>
      <c r="BA92" s="500">
        <f>'Bioenergetics (2)'!BU94</f>
        <v>0</v>
      </c>
      <c r="BB92" s="500">
        <f>'Bioenergetics (2)'!BV94</f>
        <v>0</v>
      </c>
      <c r="BC92" s="500">
        <f>'Bioenergetics (2)'!BW94</f>
        <v>0</v>
      </c>
      <c r="BD92" s="500">
        <f>'Bioenergetics (2)'!BX94</f>
        <v>0</v>
      </c>
      <c r="BE92" s="500">
        <f>'Bioenergetics (2)'!BY94</f>
        <v>0</v>
      </c>
      <c r="BF92" s="500">
        <f>'Bioenergetics (2)'!BZ94</f>
        <v>0</v>
      </c>
      <c r="BG92" s="500">
        <f>'Bioenergetics (2)'!CA94</f>
        <v>0</v>
      </c>
      <c r="BH92" s="500">
        <f>'Bioenergetics (2)'!CB94</f>
        <v>0</v>
      </c>
      <c r="BI92" s="500">
        <f>'Bioenergetics (2)'!CC94</f>
        <v>0</v>
      </c>
      <c r="BJ92" s="500">
        <f>'Bioenergetics (2)'!CD94</f>
        <v>0</v>
      </c>
      <c r="BK92" s="500">
        <f>'Bioenergetics (2)'!CE94</f>
        <v>0</v>
      </c>
      <c r="BL92" s="500">
        <f>'Bioenergetics (2)'!CF94</f>
        <v>0</v>
      </c>
      <c r="BM92" s="500">
        <f>'Bioenergetics (2)'!CG94</f>
        <v>0</v>
      </c>
      <c r="BN92" s="500">
        <f>'Bioenergetics (2)'!CH94</f>
        <v>0</v>
      </c>
      <c r="BO92" s="500">
        <f>'Bioenergetics (2)'!CI94</f>
        <v>0</v>
      </c>
      <c r="BP92" s="500">
        <f>'Bioenergetics (2)'!CJ94</f>
        <v>0</v>
      </c>
      <c r="BQ92" s="500">
        <f>'Bioenergetics (2)'!CK94</f>
        <v>0</v>
      </c>
      <c r="BR92" s="500">
        <f>'Bioenergetics (2)'!CL94</f>
        <v>0</v>
      </c>
      <c r="BS92" s="500">
        <f>'Bioenergetics (2)'!CM94</f>
        <v>0</v>
      </c>
      <c r="BT92" s="500">
        <f>'Bioenergetics (2)'!CN94</f>
        <v>0</v>
      </c>
      <c r="BU92" s="500">
        <f>'Bioenergetics (2)'!CO94</f>
        <v>0</v>
      </c>
      <c r="BV92" s="500">
        <f>'Bioenergetics (2)'!CP94</f>
        <v>0</v>
      </c>
      <c r="BW92" s="500">
        <f>'Bioenergetics (2)'!CQ94</f>
        <v>0</v>
      </c>
      <c r="BX92" s="500">
        <f>'Bioenergetics (2)'!CR94</f>
        <v>0</v>
      </c>
      <c r="BY92" s="500">
        <f>'Bioenergetics (2)'!CS94</f>
        <v>0</v>
      </c>
      <c r="BZ92" s="500">
        <f>'Bioenergetics (2)'!CT94</f>
        <v>0</v>
      </c>
      <c r="CA92" s="500">
        <f>'Bioenergetics (2)'!CU94</f>
        <v>0</v>
      </c>
      <c r="CB92" s="500">
        <f>'Bioenergetics (2)'!CV94</f>
        <v>0</v>
      </c>
      <c r="CC92" s="500">
        <f>'Bioenergetics (2)'!CW94</f>
        <v>0</v>
      </c>
      <c r="CD92" s="500">
        <f>'Bioenergetics (2)'!CX94</f>
        <v>0</v>
      </c>
      <c r="CE92" s="500">
        <f>'Bioenergetics (2)'!CY94</f>
        <v>0</v>
      </c>
      <c r="CF92" s="500">
        <f>'Bioenergetics (2)'!CZ94</f>
        <v>0</v>
      </c>
      <c r="CG92" s="500">
        <f>'Bioenergetics (2)'!DA94</f>
        <v>0</v>
      </c>
      <c r="CH92" s="500">
        <f>'Bioenergetics (2)'!DB94</f>
        <v>0</v>
      </c>
      <c r="CI92" s="500">
        <f>'Bioenergetics (2)'!DC94</f>
        <v>0</v>
      </c>
      <c r="CJ92" s="500">
        <f>'Bioenergetics (2)'!DD94</f>
        <v>0</v>
      </c>
      <c r="CK92" s="500">
        <f>'Bioenergetics (2)'!DE94</f>
        <v>0</v>
      </c>
      <c r="CL92" s="500">
        <f>'Bioenergetics (2)'!DF94</f>
        <v>0</v>
      </c>
      <c r="CM92" s="500">
        <f>'Bioenergetics (2)'!DG94</f>
        <v>0</v>
      </c>
      <c r="CN92" s="500">
        <f>'Bioenergetics (2)'!DH94</f>
        <v>0</v>
      </c>
      <c r="CO92" s="500">
        <f>'Bioenergetics (2)'!DI94</f>
        <v>0</v>
      </c>
      <c r="CP92" s="500">
        <f>'Bioenergetics (2)'!DJ94</f>
        <v>0</v>
      </c>
      <c r="CQ92" s="500">
        <f>'Bioenergetics (2)'!DK94</f>
        <v>0</v>
      </c>
      <c r="CR92" s="500">
        <f>'Bioenergetics (2)'!DL94</f>
        <v>0</v>
      </c>
      <c r="CS92" s="500">
        <f>'Bioenergetics (2)'!DM94</f>
        <v>0</v>
      </c>
      <c r="CT92" s="500">
        <f>'Bioenergetics (2)'!DN94</f>
        <v>0</v>
      </c>
      <c r="CU92" s="500">
        <f>'Bioenergetics (2)'!DO94</f>
        <v>0</v>
      </c>
      <c r="CV92" s="500">
        <f>'Bioenergetics (2)'!DP94</f>
        <v>0</v>
      </c>
      <c r="CW92" s="500">
        <f>'Bioenergetics (2)'!DQ94</f>
        <v>0</v>
      </c>
      <c r="CX92" s="500">
        <f>'Bioenergetics (2)'!DR94</f>
        <v>0</v>
      </c>
      <c r="CY92" s="500">
        <f>'Bioenergetics (2)'!DS94</f>
        <v>0</v>
      </c>
      <c r="CZ92" s="500">
        <f>'Bioenergetics (2)'!DT94</f>
        <v>0</v>
      </c>
      <c r="DA92" s="500">
        <f>'Bioenergetics (2)'!DU94</f>
        <v>0</v>
      </c>
      <c r="DB92" s="500">
        <f>'Bioenergetics (2)'!DV94</f>
        <v>0</v>
      </c>
      <c r="DC92" s="500">
        <f>'Bioenergetics (2)'!DW94</f>
        <v>0</v>
      </c>
      <c r="DD92" s="500">
        <f>'Bioenergetics (2)'!DX94</f>
        <v>0</v>
      </c>
      <c r="DE92" s="500">
        <f>'Bioenergetics (2)'!DY94</f>
        <v>0</v>
      </c>
      <c r="DF92" s="500">
        <f>'Bioenergetics (2)'!DZ94</f>
        <v>0</v>
      </c>
      <c r="DG92" s="500">
        <f>'Bioenergetics (2)'!EA94</f>
        <v>0</v>
      </c>
      <c r="DH92" s="500">
        <f>'Bioenergetics (2)'!EB94</f>
        <v>0</v>
      </c>
      <c r="DI92" s="500">
        <f>'Bioenergetics (2)'!EC94</f>
        <v>0</v>
      </c>
      <c r="DJ92" s="500">
        <f>'Bioenergetics (2)'!ED94</f>
        <v>0</v>
      </c>
      <c r="DK92" s="500">
        <f>'Bioenergetics (2)'!EE94</f>
        <v>0</v>
      </c>
      <c r="DL92" s="500">
        <f>'Bioenergetics (2)'!EF94</f>
        <v>0</v>
      </c>
      <c r="DM92" s="500">
        <f>'Bioenergetics (2)'!EG94</f>
        <v>0</v>
      </c>
      <c r="DN92" s="500">
        <f>'Bioenergetics (2)'!EH94</f>
        <v>0</v>
      </c>
      <c r="DO92" s="500">
        <f>'Bioenergetics (2)'!EI94</f>
        <v>0</v>
      </c>
      <c r="DP92" s="500">
        <f>'Bioenergetics (2)'!EJ94</f>
        <v>0</v>
      </c>
      <c r="DQ92" s="500">
        <f>'Bioenergetics (2)'!EK94</f>
        <v>0</v>
      </c>
      <c r="DR92" s="500">
        <f>'Bioenergetics (2)'!EL94</f>
        <v>0</v>
      </c>
      <c r="DS92" s="500">
        <f>'Bioenergetics (2)'!EM94</f>
        <v>-1</v>
      </c>
      <c r="DT92" s="500">
        <f>'Bioenergetics (2)'!EQ94</f>
        <v>0</v>
      </c>
      <c r="DU92" s="500">
        <f>'Bioenergetics (2)'!ER94</f>
        <v>0</v>
      </c>
      <c r="DV92" s="500">
        <f>'Bioenergetics (2)'!ES94</f>
        <v>0</v>
      </c>
      <c r="DW92" s="500">
        <f>'Bioenergetics (2)'!ET94</f>
        <v>0</v>
      </c>
      <c r="DX92" s="500">
        <f>'Bioenergetics (2)'!EU94</f>
        <v>0</v>
      </c>
      <c r="DY92" s="500">
        <f>'Bioenergetics (2)'!EV94</f>
        <v>0</v>
      </c>
      <c r="DZ92" s="500">
        <f>'Bioenergetics (2)'!EW94</f>
        <v>0</v>
      </c>
      <c r="EA92" s="500">
        <f>'Bioenergetics (2)'!EX94</f>
        <v>0</v>
      </c>
      <c r="EB92" s="500">
        <f>'Bioenergetics (2)'!EY94</f>
        <v>0</v>
      </c>
      <c r="EC92" s="500">
        <f>'Bioenergetics (2)'!EZ94</f>
        <v>0</v>
      </c>
      <c r="ED92" s="500">
        <f>'Bioenergetics (2)'!FA94</f>
        <v>0</v>
      </c>
      <c r="EE92" s="500">
        <f>'Bioenergetics (2)'!FB94</f>
        <v>0</v>
      </c>
      <c r="EF92" s="500">
        <f>'Bioenergetics (2)'!FC94</f>
        <v>0</v>
      </c>
      <c r="EG92" s="500">
        <f>'Bioenergetics (2)'!FD94</f>
        <v>0</v>
      </c>
      <c r="EH92" s="500">
        <f>'Bioenergetics (2)'!FE94</f>
        <v>0</v>
      </c>
      <c r="EI92" s="500">
        <f>'Bioenergetics (2)'!FF94</f>
        <v>0</v>
      </c>
      <c r="EJ92" s="500">
        <f>'Bioenergetics (2)'!FG94</f>
        <v>0</v>
      </c>
      <c r="EK92" s="500">
        <f>'Bioenergetics (2)'!FH94</f>
        <v>0</v>
      </c>
      <c r="EL92" s="500">
        <f>'Bioenergetics (2)'!FI94</f>
        <v>0</v>
      </c>
      <c r="EM92" s="500">
        <f>'Bioenergetics (2)'!FJ94</f>
        <v>0</v>
      </c>
      <c r="EN92" s="500">
        <f>'Bioenergetics (2)'!FK94</f>
        <v>0</v>
      </c>
      <c r="EO92" s="500">
        <f>'Bioenergetics (2)'!FL94</f>
        <v>0</v>
      </c>
      <c r="EP92" s="500">
        <f>'Bioenergetics (2)'!FM94</f>
        <v>0</v>
      </c>
      <c r="EQ92" s="500">
        <f>'Bioenergetics (2)'!FN94</f>
        <v>0</v>
      </c>
      <c r="ER92" s="500">
        <f>'Bioenergetics (2)'!FO94</f>
        <v>0</v>
      </c>
      <c r="ES92" s="500">
        <f>'Bioenergetics (2)'!FP94</f>
        <v>0</v>
      </c>
      <c r="ET92" s="500">
        <f>'Bioenergetics (2)'!FQ94</f>
        <v>0</v>
      </c>
      <c r="EU92" s="500">
        <f>'Bioenergetics (2)'!FR94</f>
        <v>0</v>
      </c>
      <c r="EV92" s="500">
        <f>'Bioenergetics (2)'!FS94</f>
        <v>0</v>
      </c>
      <c r="EW92" s="500">
        <f>'Bioenergetics (2)'!FT94</f>
        <v>0</v>
      </c>
      <c r="EX92" s="500">
        <f>'Bioenergetics (2)'!FU94</f>
        <v>0</v>
      </c>
      <c r="EY92" s="500">
        <f>'Bioenergetics (2)'!FV94</f>
        <v>0</v>
      </c>
      <c r="EZ92" s="500">
        <f>'Bioenergetics (2)'!FW94</f>
        <v>0</v>
      </c>
      <c r="FA92" s="500">
        <f>'Bioenergetics (2)'!FX94</f>
        <v>0</v>
      </c>
      <c r="FB92" s="500">
        <f>'Bioenergetics (2)'!FY94</f>
        <v>0</v>
      </c>
      <c r="FC92" s="500">
        <f>'Bioenergetics (2)'!FZ94</f>
        <v>0</v>
      </c>
      <c r="FD92" s="500">
        <f>'Bioenergetics (2)'!GA94</f>
        <v>0</v>
      </c>
      <c r="FE92" s="500">
        <f>'Bioenergetics (2)'!GB94</f>
        <v>0</v>
      </c>
      <c r="FF92" s="500">
        <f>'Bioenergetics (2)'!GC94</f>
        <v>0</v>
      </c>
    </row>
    <row r="93" spans="1:162" x14ac:dyDescent="0.35">
      <c r="A93" s="144" t="str">
        <f>'Bioenergetics (2)'!A95</f>
        <v>Ce_Cl</v>
      </c>
      <c r="B93" s="500">
        <f>'Bioenergetics (2)'!V95</f>
        <v>0</v>
      </c>
      <c r="C93" s="500">
        <f>'Bioenergetics (2)'!W95</f>
        <v>0</v>
      </c>
      <c r="D93" s="500">
        <f>'Bioenergetics (2)'!X95</f>
        <v>0</v>
      </c>
      <c r="E93" s="500">
        <f>'Bioenergetics (2)'!Y95</f>
        <v>0</v>
      </c>
      <c r="F93" s="500">
        <f>'Bioenergetics (2)'!Z95</f>
        <v>0</v>
      </c>
      <c r="G93" s="500">
        <f>'Bioenergetics (2)'!AA95</f>
        <v>0</v>
      </c>
      <c r="H93" s="500">
        <f>'Bioenergetics (2)'!AB95</f>
        <v>0</v>
      </c>
      <c r="I93" s="500">
        <f>'Bioenergetics (2)'!AC95</f>
        <v>0</v>
      </c>
      <c r="J93" s="500">
        <f>'Bioenergetics (2)'!AD95</f>
        <v>0</v>
      </c>
      <c r="K93" s="500">
        <f>'Bioenergetics (2)'!AE95</f>
        <v>0</v>
      </c>
      <c r="L93" s="500">
        <f>'Bioenergetics (2)'!AF95</f>
        <v>0</v>
      </c>
      <c r="M93" s="500">
        <f>'Bioenergetics (2)'!AG95</f>
        <v>0</v>
      </c>
      <c r="N93" s="500">
        <f>'Bioenergetics (2)'!AH95</f>
        <v>0</v>
      </c>
      <c r="O93" s="500">
        <f>'Bioenergetics (2)'!AI95</f>
        <v>0</v>
      </c>
      <c r="P93" s="500">
        <f>'Bioenergetics (2)'!AJ95</f>
        <v>0</v>
      </c>
      <c r="Q93" s="500">
        <f>'Bioenergetics (2)'!AK95</f>
        <v>0</v>
      </c>
      <c r="R93" s="500">
        <f>'Bioenergetics (2)'!AL95</f>
        <v>0</v>
      </c>
      <c r="S93" s="500">
        <f>'Bioenergetics (2)'!AM95</f>
        <v>0</v>
      </c>
      <c r="T93" s="500">
        <f>'Bioenergetics (2)'!AN95</f>
        <v>0</v>
      </c>
      <c r="U93" s="500">
        <f>'Bioenergetics (2)'!AO95</f>
        <v>0</v>
      </c>
      <c r="V93" s="500">
        <f>'Bioenergetics (2)'!AP95</f>
        <v>0</v>
      </c>
      <c r="W93" s="500">
        <f>'Bioenergetics (2)'!AQ95</f>
        <v>0</v>
      </c>
      <c r="X93" s="500">
        <f>'Bioenergetics (2)'!AR95</f>
        <v>0</v>
      </c>
      <c r="Y93" s="500">
        <f>'Bioenergetics (2)'!AS95</f>
        <v>0</v>
      </c>
      <c r="Z93" s="500">
        <f>'Bioenergetics (2)'!AT95</f>
        <v>0</v>
      </c>
      <c r="AA93" s="500">
        <f>'Bioenergetics (2)'!AU95</f>
        <v>0</v>
      </c>
      <c r="AB93" s="500">
        <f>'Bioenergetics (2)'!AV95</f>
        <v>0</v>
      </c>
      <c r="AC93" s="500">
        <f>'Bioenergetics (2)'!AW95</f>
        <v>0</v>
      </c>
      <c r="AD93" s="500">
        <f>'Bioenergetics (2)'!AX95</f>
        <v>0</v>
      </c>
      <c r="AE93" s="500">
        <f>'Bioenergetics (2)'!AY95</f>
        <v>0</v>
      </c>
      <c r="AF93" s="500">
        <f>'Bioenergetics (2)'!AZ95</f>
        <v>0</v>
      </c>
      <c r="AG93" s="500">
        <f>'Bioenergetics (2)'!BA95</f>
        <v>0</v>
      </c>
      <c r="AH93" s="500">
        <f>'Bioenergetics (2)'!BB95</f>
        <v>0</v>
      </c>
      <c r="AI93" s="500">
        <f>'Bioenergetics (2)'!BC95</f>
        <v>0</v>
      </c>
      <c r="AJ93" s="500">
        <f>'Bioenergetics (2)'!BD95</f>
        <v>0</v>
      </c>
      <c r="AK93" s="500">
        <f>'Bioenergetics (2)'!BE95</f>
        <v>0</v>
      </c>
      <c r="AL93" s="500">
        <f>'Bioenergetics (2)'!BF95</f>
        <v>0</v>
      </c>
      <c r="AM93" s="500">
        <f>'Bioenergetics (2)'!BG95</f>
        <v>0</v>
      </c>
      <c r="AN93" s="500">
        <f>'Bioenergetics (2)'!BH95</f>
        <v>0</v>
      </c>
      <c r="AO93" s="500">
        <f>'Bioenergetics (2)'!BI95</f>
        <v>0</v>
      </c>
      <c r="AP93" s="500">
        <f>'Bioenergetics (2)'!BJ95</f>
        <v>0</v>
      </c>
      <c r="AQ93" s="500">
        <f>'Bioenergetics (2)'!BK95</f>
        <v>0</v>
      </c>
      <c r="AR93" s="500">
        <f>'Bioenergetics (2)'!BL95</f>
        <v>0</v>
      </c>
      <c r="AS93" s="500">
        <f>'Bioenergetics (2)'!BM95</f>
        <v>0</v>
      </c>
      <c r="AT93" s="500">
        <f>'Bioenergetics (2)'!BN95</f>
        <v>0</v>
      </c>
      <c r="AU93" s="500">
        <f>'Bioenergetics (2)'!BO95</f>
        <v>0</v>
      </c>
      <c r="AV93" s="500">
        <f>'Bioenergetics (2)'!BP95</f>
        <v>0</v>
      </c>
      <c r="AW93" s="500">
        <f>'Bioenergetics (2)'!BQ95</f>
        <v>0</v>
      </c>
      <c r="AX93" s="500">
        <f>'Bioenergetics (2)'!BR95</f>
        <v>0</v>
      </c>
      <c r="AY93" s="500">
        <f>'Bioenergetics (2)'!BS95</f>
        <v>0</v>
      </c>
      <c r="AZ93" s="500">
        <f>'Bioenergetics (2)'!BT95</f>
        <v>0</v>
      </c>
      <c r="BA93" s="500">
        <f>'Bioenergetics (2)'!BU95</f>
        <v>0</v>
      </c>
      <c r="BB93" s="500">
        <f>'Bioenergetics (2)'!BV95</f>
        <v>0</v>
      </c>
      <c r="BC93" s="500">
        <f>'Bioenergetics (2)'!BW95</f>
        <v>0</v>
      </c>
      <c r="BD93" s="500">
        <f>'Bioenergetics (2)'!BX95</f>
        <v>0</v>
      </c>
      <c r="BE93" s="500">
        <f>'Bioenergetics (2)'!BY95</f>
        <v>0</v>
      </c>
      <c r="BF93" s="500">
        <f>'Bioenergetics (2)'!BZ95</f>
        <v>0</v>
      </c>
      <c r="BG93" s="500">
        <f>'Bioenergetics (2)'!CA95</f>
        <v>0</v>
      </c>
      <c r="BH93" s="500">
        <f>'Bioenergetics (2)'!CB95</f>
        <v>0</v>
      </c>
      <c r="BI93" s="500">
        <f>'Bioenergetics (2)'!CC95</f>
        <v>0</v>
      </c>
      <c r="BJ93" s="500">
        <f>'Bioenergetics (2)'!CD95</f>
        <v>0</v>
      </c>
      <c r="BK93" s="500">
        <f>'Bioenergetics (2)'!CE95</f>
        <v>0</v>
      </c>
      <c r="BL93" s="500">
        <f>'Bioenergetics (2)'!CF95</f>
        <v>0</v>
      </c>
      <c r="BM93" s="500">
        <f>'Bioenergetics (2)'!CG95</f>
        <v>0</v>
      </c>
      <c r="BN93" s="500">
        <f>'Bioenergetics (2)'!CH95</f>
        <v>0</v>
      </c>
      <c r="BO93" s="500">
        <f>'Bioenergetics (2)'!CI95</f>
        <v>0</v>
      </c>
      <c r="BP93" s="500">
        <f>'Bioenergetics (2)'!CJ95</f>
        <v>0</v>
      </c>
      <c r="BQ93" s="500">
        <f>'Bioenergetics (2)'!CK95</f>
        <v>0</v>
      </c>
      <c r="BR93" s="500">
        <f>'Bioenergetics (2)'!CL95</f>
        <v>0</v>
      </c>
      <c r="BS93" s="500">
        <f>'Bioenergetics (2)'!CM95</f>
        <v>0</v>
      </c>
      <c r="BT93" s="500">
        <f>'Bioenergetics (2)'!CN95</f>
        <v>0</v>
      </c>
      <c r="BU93" s="500">
        <f>'Bioenergetics (2)'!CO95</f>
        <v>0</v>
      </c>
      <c r="BV93" s="500">
        <f>'Bioenergetics (2)'!CP95</f>
        <v>0</v>
      </c>
      <c r="BW93" s="500">
        <f>'Bioenergetics (2)'!CQ95</f>
        <v>0</v>
      </c>
      <c r="BX93" s="500">
        <f>'Bioenergetics (2)'!CR95</f>
        <v>0</v>
      </c>
      <c r="BY93" s="500">
        <f>'Bioenergetics (2)'!CS95</f>
        <v>0</v>
      </c>
      <c r="BZ93" s="500">
        <f>'Bioenergetics (2)'!CT95</f>
        <v>0</v>
      </c>
      <c r="CA93" s="500">
        <f>'Bioenergetics (2)'!CU95</f>
        <v>0</v>
      </c>
      <c r="CB93" s="500">
        <f>'Bioenergetics (2)'!CV95</f>
        <v>0</v>
      </c>
      <c r="CC93" s="500">
        <f>'Bioenergetics (2)'!CW95</f>
        <v>0</v>
      </c>
      <c r="CD93" s="500">
        <f>'Bioenergetics (2)'!CX95</f>
        <v>0</v>
      </c>
      <c r="CE93" s="500">
        <f>'Bioenergetics (2)'!CY95</f>
        <v>0</v>
      </c>
      <c r="CF93" s="500">
        <f>'Bioenergetics (2)'!CZ95</f>
        <v>0</v>
      </c>
      <c r="CG93" s="500">
        <f>'Bioenergetics (2)'!DA95</f>
        <v>0</v>
      </c>
      <c r="CH93" s="500">
        <f>'Bioenergetics (2)'!DB95</f>
        <v>0</v>
      </c>
      <c r="CI93" s="500">
        <f>'Bioenergetics (2)'!DC95</f>
        <v>0</v>
      </c>
      <c r="CJ93" s="500">
        <f>'Bioenergetics (2)'!DD95</f>
        <v>0</v>
      </c>
      <c r="CK93" s="500">
        <f>'Bioenergetics (2)'!DE95</f>
        <v>0</v>
      </c>
      <c r="CL93" s="500">
        <f>'Bioenergetics (2)'!DF95</f>
        <v>0</v>
      </c>
      <c r="CM93" s="500">
        <f>'Bioenergetics (2)'!DG95</f>
        <v>0</v>
      </c>
      <c r="CN93" s="500">
        <f>'Bioenergetics (2)'!DH95</f>
        <v>0</v>
      </c>
      <c r="CO93" s="500">
        <f>'Bioenergetics (2)'!DI95</f>
        <v>0</v>
      </c>
      <c r="CP93" s="500">
        <f>'Bioenergetics (2)'!DJ95</f>
        <v>0</v>
      </c>
      <c r="CQ93" s="500">
        <f>'Bioenergetics (2)'!DK95</f>
        <v>0</v>
      </c>
      <c r="CR93" s="500">
        <f>'Bioenergetics (2)'!DL95</f>
        <v>0</v>
      </c>
      <c r="CS93" s="500">
        <f>'Bioenergetics (2)'!DM95</f>
        <v>0</v>
      </c>
      <c r="CT93" s="500">
        <f>'Bioenergetics (2)'!DN95</f>
        <v>0</v>
      </c>
      <c r="CU93" s="500">
        <f>'Bioenergetics (2)'!DO95</f>
        <v>0</v>
      </c>
      <c r="CV93" s="500">
        <f>'Bioenergetics (2)'!DP95</f>
        <v>0</v>
      </c>
      <c r="CW93" s="500">
        <f>'Bioenergetics (2)'!DQ95</f>
        <v>0</v>
      </c>
      <c r="CX93" s="500">
        <f>'Bioenergetics (2)'!DR95</f>
        <v>0</v>
      </c>
      <c r="CY93" s="500">
        <f>'Bioenergetics (2)'!DS95</f>
        <v>0</v>
      </c>
      <c r="CZ93" s="500">
        <f>'Bioenergetics (2)'!DT95</f>
        <v>0</v>
      </c>
      <c r="DA93" s="500">
        <f>'Bioenergetics (2)'!DU95</f>
        <v>0</v>
      </c>
      <c r="DB93" s="500">
        <f>'Bioenergetics (2)'!DV95</f>
        <v>0</v>
      </c>
      <c r="DC93" s="500">
        <f>'Bioenergetics (2)'!DW95</f>
        <v>0</v>
      </c>
      <c r="DD93" s="500">
        <f>'Bioenergetics (2)'!DX95</f>
        <v>0</v>
      </c>
      <c r="DE93" s="500">
        <f>'Bioenergetics (2)'!DY95</f>
        <v>0</v>
      </c>
      <c r="DF93" s="500">
        <f>'Bioenergetics (2)'!DZ95</f>
        <v>0</v>
      </c>
      <c r="DG93" s="500">
        <f>'Bioenergetics (2)'!EA95</f>
        <v>0</v>
      </c>
      <c r="DH93" s="500">
        <f>'Bioenergetics (2)'!EB95</f>
        <v>0</v>
      </c>
      <c r="DI93" s="500">
        <f>'Bioenergetics (2)'!EC95</f>
        <v>0</v>
      </c>
      <c r="DJ93" s="500">
        <f>'Bioenergetics (2)'!ED95</f>
        <v>0</v>
      </c>
      <c r="DK93" s="500">
        <f>'Bioenergetics (2)'!EE95</f>
        <v>0</v>
      </c>
      <c r="DL93" s="500">
        <f>'Bioenergetics (2)'!EF95</f>
        <v>0</v>
      </c>
      <c r="DM93" s="500">
        <f>'Bioenergetics (2)'!EG95</f>
        <v>0</v>
      </c>
      <c r="DN93" s="500">
        <f>'Bioenergetics (2)'!EH95</f>
        <v>0</v>
      </c>
      <c r="DO93" s="500">
        <f>'Bioenergetics (2)'!EI95</f>
        <v>0</v>
      </c>
      <c r="DP93" s="500">
        <f>'Bioenergetics (2)'!EJ95</f>
        <v>0</v>
      </c>
      <c r="DQ93" s="500">
        <f>'Bioenergetics (2)'!EK95</f>
        <v>0</v>
      </c>
      <c r="DR93" s="500">
        <f>'Bioenergetics (2)'!EL95</f>
        <v>0</v>
      </c>
      <c r="DS93" s="500">
        <f>'Bioenergetics (2)'!EM95</f>
        <v>0</v>
      </c>
      <c r="DT93" s="500">
        <f>'Bioenergetics (2)'!EQ95</f>
        <v>0</v>
      </c>
      <c r="DU93" s="500">
        <f>'Bioenergetics (2)'!ER95</f>
        <v>0</v>
      </c>
      <c r="DV93" s="500">
        <f>'Bioenergetics (2)'!ES95</f>
        <v>0</v>
      </c>
      <c r="DW93" s="500">
        <f>'Bioenergetics (2)'!ET95</f>
        <v>0</v>
      </c>
      <c r="DX93" s="500">
        <f>'Bioenergetics (2)'!EU95</f>
        <v>0</v>
      </c>
      <c r="DY93" s="500">
        <f>'Bioenergetics (2)'!EV95</f>
        <v>0</v>
      </c>
      <c r="DZ93" s="500">
        <f>'Bioenergetics (2)'!EW95</f>
        <v>0</v>
      </c>
      <c r="EA93" s="500">
        <f>'Bioenergetics (2)'!EX95</f>
        <v>0</v>
      </c>
      <c r="EB93" s="500">
        <f>'Bioenergetics (2)'!EY95</f>
        <v>0</v>
      </c>
      <c r="EC93" s="500">
        <f>'Bioenergetics (2)'!EZ95</f>
        <v>0</v>
      </c>
      <c r="ED93" s="500">
        <f>'Bioenergetics (2)'!FA95</f>
        <v>0</v>
      </c>
      <c r="EE93" s="500">
        <f>'Bioenergetics (2)'!FB95</f>
        <v>0</v>
      </c>
      <c r="EF93" s="500">
        <f>'Bioenergetics (2)'!FC95</f>
        <v>0</v>
      </c>
      <c r="EG93" s="500">
        <f>'Bioenergetics (2)'!FD95</f>
        <v>0</v>
      </c>
      <c r="EH93" s="500">
        <f>'Bioenergetics (2)'!FE95</f>
        <v>0</v>
      </c>
      <c r="EI93" s="500">
        <f>'Bioenergetics (2)'!FF95</f>
        <v>0</v>
      </c>
      <c r="EJ93" s="500">
        <f>'Bioenergetics (2)'!FG95</f>
        <v>0</v>
      </c>
      <c r="EK93" s="500">
        <f>'Bioenergetics (2)'!FH95</f>
        <v>0</v>
      </c>
      <c r="EL93" s="500">
        <f>'Bioenergetics (2)'!FI95</f>
        <v>0</v>
      </c>
      <c r="EM93" s="500">
        <f>'Bioenergetics (2)'!FJ95</f>
        <v>0</v>
      </c>
      <c r="EN93" s="500">
        <f>'Bioenergetics (2)'!FK95</f>
        <v>0</v>
      </c>
      <c r="EO93" s="500">
        <f>'Bioenergetics (2)'!FL95</f>
        <v>0</v>
      </c>
      <c r="EP93" s="500">
        <f>'Bioenergetics (2)'!FM95</f>
        <v>0</v>
      </c>
      <c r="EQ93" s="500">
        <f>'Bioenergetics (2)'!FN95</f>
        <v>0</v>
      </c>
      <c r="ER93" s="500">
        <f>'Bioenergetics (2)'!FO95</f>
        <v>0</v>
      </c>
      <c r="ES93" s="500">
        <f>'Bioenergetics (2)'!FP95</f>
        <v>0</v>
      </c>
      <c r="ET93" s="500">
        <f>'Bioenergetics (2)'!FQ95</f>
        <v>0</v>
      </c>
      <c r="EU93" s="500">
        <f>'Bioenergetics (2)'!FR95</f>
        <v>0</v>
      </c>
      <c r="EV93" s="500">
        <f>'Bioenergetics (2)'!FS95</f>
        <v>0</v>
      </c>
      <c r="EW93" s="500">
        <f>'Bioenergetics (2)'!FT95</f>
        <v>0</v>
      </c>
      <c r="EX93" s="500">
        <f>'Bioenergetics (2)'!FU95</f>
        <v>0</v>
      </c>
      <c r="EY93" s="500">
        <f>'Bioenergetics (2)'!FV95</f>
        <v>0</v>
      </c>
      <c r="EZ93" s="500">
        <f>'Bioenergetics (2)'!FW95</f>
        <v>0</v>
      </c>
      <c r="FA93" s="500">
        <f>'Bioenergetics (2)'!FX95</f>
        <v>0</v>
      </c>
      <c r="FB93" s="500">
        <f>'Bioenergetics (2)'!FY95</f>
        <v>0</v>
      </c>
      <c r="FC93" s="500">
        <f>'Bioenergetics (2)'!FZ95</f>
        <v>0</v>
      </c>
      <c r="FD93" s="500">
        <f>'Bioenergetics (2)'!GA95</f>
        <v>0</v>
      </c>
      <c r="FE93" s="500">
        <f>'Bioenergetics (2)'!GB95</f>
        <v>0</v>
      </c>
      <c r="FF93" s="500">
        <f>'Bioenergetics (2)'!GC95</f>
        <v>0</v>
      </c>
    </row>
    <row r="94" spans="1:162" x14ac:dyDescent="0.35">
      <c r="A94" s="144" t="str">
        <f>'Bioenergetics (2)'!A96</f>
        <v>Ce_Cat</v>
      </c>
      <c r="B94" s="500">
        <f>'Bioenergetics (2)'!V96</f>
        <v>0</v>
      </c>
      <c r="C94" s="500">
        <f>'Bioenergetics (2)'!W96</f>
        <v>0</v>
      </c>
      <c r="D94" s="500">
        <f>'Bioenergetics (2)'!X96</f>
        <v>0</v>
      </c>
      <c r="E94" s="500">
        <f>'Bioenergetics (2)'!Y96</f>
        <v>0</v>
      </c>
      <c r="F94" s="500">
        <f>'Bioenergetics (2)'!Z96</f>
        <v>0</v>
      </c>
      <c r="G94" s="500">
        <f>'Bioenergetics (2)'!AA96</f>
        <v>0</v>
      </c>
      <c r="H94" s="500">
        <f>'Bioenergetics (2)'!AB96</f>
        <v>0</v>
      </c>
      <c r="I94" s="500">
        <f>'Bioenergetics (2)'!AC96</f>
        <v>0</v>
      </c>
      <c r="J94" s="500">
        <f>'Bioenergetics (2)'!AD96</f>
        <v>0</v>
      </c>
      <c r="K94" s="500">
        <f>'Bioenergetics (2)'!AE96</f>
        <v>0</v>
      </c>
      <c r="L94" s="500">
        <f>'Bioenergetics (2)'!AF96</f>
        <v>0</v>
      </c>
      <c r="M94" s="500">
        <f>'Bioenergetics (2)'!AG96</f>
        <v>0</v>
      </c>
      <c r="N94" s="500">
        <f>'Bioenergetics (2)'!AH96</f>
        <v>0</v>
      </c>
      <c r="O94" s="500">
        <f>'Bioenergetics (2)'!AI96</f>
        <v>0</v>
      </c>
      <c r="P94" s="500">
        <f>'Bioenergetics (2)'!AJ96</f>
        <v>0</v>
      </c>
      <c r="Q94" s="500">
        <f>'Bioenergetics (2)'!AK96</f>
        <v>0</v>
      </c>
      <c r="R94" s="500">
        <f>'Bioenergetics (2)'!AL96</f>
        <v>0</v>
      </c>
      <c r="S94" s="500">
        <f>'Bioenergetics (2)'!AM96</f>
        <v>0</v>
      </c>
      <c r="T94" s="500">
        <f>'Bioenergetics (2)'!AN96</f>
        <v>0</v>
      </c>
      <c r="U94" s="500">
        <f>'Bioenergetics (2)'!AO96</f>
        <v>0</v>
      </c>
      <c r="V94" s="500">
        <f>'Bioenergetics (2)'!AP96</f>
        <v>0</v>
      </c>
      <c r="W94" s="500">
        <f>'Bioenergetics (2)'!AQ96</f>
        <v>0</v>
      </c>
      <c r="X94" s="500">
        <f>'Bioenergetics (2)'!AR96</f>
        <v>0</v>
      </c>
      <c r="Y94" s="500">
        <f>'Bioenergetics (2)'!AS96</f>
        <v>0</v>
      </c>
      <c r="Z94" s="500">
        <f>'Bioenergetics (2)'!AT96</f>
        <v>0</v>
      </c>
      <c r="AA94" s="500">
        <f>'Bioenergetics (2)'!AU96</f>
        <v>0</v>
      </c>
      <c r="AB94" s="500">
        <f>'Bioenergetics (2)'!AV96</f>
        <v>0</v>
      </c>
      <c r="AC94" s="500">
        <f>'Bioenergetics (2)'!AW96</f>
        <v>0</v>
      </c>
      <c r="AD94" s="500">
        <f>'Bioenergetics (2)'!AX96</f>
        <v>0</v>
      </c>
      <c r="AE94" s="500">
        <f>'Bioenergetics (2)'!AY96</f>
        <v>0</v>
      </c>
      <c r="AF94" s="500">
        <f>'Bioenergetics (2)'!AZ96</f>
        <v>0</v>
      </c>
      <c r="AG94" s="500">
        <f>'Bioenergetics (2)'!BA96</f>
        <v>0</v>
      </c>
      <c r="AH94" s="500">
        <f>'Bioenergetics (2)'!BB96</f>
        <v>0</v>
      </c>
      <c r="AI94" s="500">
        <f>'Bioenergetics (2)'!BC96</f>
        <v>0</v>
      </c>
      <c r="AJ94" s="500">
        <f>'Bioenergetics (2)'!BD96</f>
        <v>0</v>
      </c>
      <c r="AK94" s="500">
        <f>'Bioenergetics (2)'!BE96</f>
        <v>0</v>
      </c>
      <c r="AL94" s="500">
        <f>'Bioenergetics (2)'!BF96</f>
        <v>0</v>
      </c>
      <c r="AM94" s="500">
        <f>'Bioenergetics (2)'!BG96</f>
        <v>0</v>
      </c>
      <c r="AN94" s="500">
        <f>'Bioenergetics (2)'!BH96</f>
        <v>0</v>
      </c>
      <c r="AO94" s="500">
        <f>'Bioenergetics (2)'!BI96</f>
        <v>0</v>
      </c>
      <c r="AP94" s="500">
        <f>'Bioenergetics (2)'!BJ96</f>
        <v>0</v>
      </c>
      <c r="AQ94" s="500">
        <f>'Bioenergetics (2)'!BK96</f>
        <v>0</v>
      </c>
      <c r="AR94" s="500">
        <f>'Bioenergetics (2)'!BL96</f>
        <v>0</v>
      </c>
      <c r="AS94" s="500">
        <f>'Bioenergetics (2)'!BM96</f>
        <v>0</v>
      </c>
      <c r="AT94" s="500">
        <f>'Bioenergetics (2)'!BN96</f>
        <v>0</v>
      </c>
      <c r="AU94" s="500">
        <f>'Bioenergetics (2)'!BO96</f>
        <v>0</v>
      </c>
      <c r="AV94" s="500">
        <f>'Bioenergetics (2)'!BP96</f>
        <v>0</v>
      </c>
      <c r="AW94" s="500">
        <f>'Bioenergetics (2)'!BQ96</f>
        <v>0</v>
      </c>
      <c r="AX94" s="500">
        <f>'Bioenergetics (2)'!BR96</f>
        <v>0</v>
      </c>
      <c r="AY94" s="500">
        <f>'Bioenergetics (2)'!BS96</f>
        <v>0</v>
      </c>
      <c r="AZ94" s="500">
        <f>'Bioenergetics (2)'!BT96</f>
        <v>0</v>
      </c>
      <c r="BA94" s="500">
        <f>'Bioenergetics (2)'!BU96</f>
        <v>0</v>
      </c>
      <c r="BB94" s="500">
        <f>'Bioenergetics (2)'!BV96</f>
        <v>0</v>
      </c>
      <c r="BC94" s="500">
        <f>'Bioenergetics (2)'!BW96</f>
        <v>0</v>
      </c>
      <c r="BD94" s="500">
        <f>'Bioenergetics (2)'!BX96</f>
        <v>0</v>
      </c>
      <c r="BE94" s="500">
        <f>'Bioenergetics (2)'!BY96</f>
        <v>0</v>
      </c>
      <c r="BF94" s="500">
        <f>'Bioenergetics (2)'!BZ96</f>
        <v>0</v>
      </c>
      <c r="BG94" s="500">
        <f>'Bioenergetics (2)'!CA96</f>
        <v>0</v>
      </c>
      <c r="BH94" s="500">
        <f>'Bioenergetics (2)'!CB96</f>
        <v>0</v>
      </c>
      <c r="BI94" s="500">
        <f>'Bioenergetics (2)'!CC96</f>
        <v>0</v>
      </c>
      <c r="BJ94" s="500">
        <f>'Bioenergetics (2)'!CD96</f>
        <v>0</v>
      </c>
      <c r="BK94" s="500">
        <f>'Bioenergetics (2)'!CE96</f>
        <v>0</v>
      </c>
      <c r="BL94" s="500">
        <f>'Bioenergetics (2)'!CF96</f>
        <v>0</v>
      </c>
      <c r="BM94" s="500">
        <f>'Bioenergetics (2)'!CG96</f>
        <v>0</v>
      </c>
      <c r="BN94" s="500">
        <f>'Bioenergetics (2)'!CH96</f>
        <v>0</v>
      </c>
      <c r="BO94" s="500">
        <f>'Bioenergetics (2)'!CI96</f>
        <v>0</v>
      </c>
      <c r="BP94" s="500">
        <f>'Bioenergetics (2)'!CJ96</f>
        <v>0</v>
      </c>
      <c r="BQ94" s="500">
        <f>'Bioenergetics (2)'!CK96</f>
        <v>0</v>
      </c>
      <c r="BR94" s="500">
        <f>'Bioenergetics (2)'!CL96</f>
        <v>0</v>
      </c>
      <c r="BS94" s="500">
        <f>'Bioenergetics (2)'!CM96</f>
        <v>0</v>
      </c>
      <c r="BT94" s="500">
        <f>'Bioenergetics (2)'!CN96</f>
        <v>0</v>
      </c>
      <c r="BU94" s="500">
        <f>'Bioenergetics (2)'!CO96</f>
        <v>0</v>
      </c>
      <c r="BV94" s="500">
        <f>'Bioenergetics (2)'!CP96</f>
        <v>0</v>
      </c>
      <c r="BW94" s="500">
        <f>'Bioenergetics (2)'!CQ96</f>
        <v>0</v>
      </c>
      <c r="BX94" s="500">
        <f>'Bioenergetics (2)'!CR96</f>
        <v>0</v>
      </c>
      <c r="BY94" s="500">
        <f>'Bioenergetics (2)'!CS96</f>
        <v>0</v>
      </c>
      <c r="BZ94" s="500">
        <f>'Bioenergetics (2)'!CT96</f>
        <v>0</v>
      </c>
      <c r="CA94" s="500">
        <f>'Bioenergetics (2)'!CU96</f>
        <v>0</v>
      </c>
      <c r="CB94" s="500">
        <f>'Bioenergetics (2)'!CV96</f>
        <v>0</v>
      </c>
      <c r="CC94" s="500">
        <f>'Bioenergetics (2)'!CW96</f>
        <v>0</v>
      </c>
      <c r="CD94" s="500">
        <f>'Bioenergetics (2)'!CX96</f>
        <v>0</v>
      </c>
      <c r="CE94" s="500">
        <f>'Bioenergetics (2)'!CY96</f>
        <v>0</v>
      </c>
      <c r="CF94" s="500">
        <f>'Bioenergetics (2)'!CZ96</f>
        <v>0</v>
      </c>
      <c r="CG94" s="500">
        <f>'Bioenergetics (2)'!DA96</f>
        <v>0</v>
      </c>
      <c r="CH94" s="500">
        <f>'Bioenergetics (2)'!DB96</f>
        <v>0</v>
      </c>
      <c r="CI94" s="500">
        <f>'Bioenergetics (2)'!DC96</f>
        <v>0</v>
      </c>
      <c r="CJ94" s="500">
        <f>'Bioenergetics (2)'!DD96</f>
        <v>0</v>
      </c>
      <c r="CK94" s="500">
        <f>'Bioenergetics (2)'!DE96</f>
        <v>0</v>
      </c>
      <c r="CL94" s="500">
        <f>'Bioenergetics (2)'!DF96</f>
        <v>0</v>
      </c>
      <c r="CM94" s="500">
        <f>'Bioenergetics (2)'!DG96</f>
        <v>0</v>
      </c>
      <c r="CN94" s="500">
        <f>'Bioenergetics (2)'!DH96</f>
        <v>0</v>
      </c>
      <c r="CO94" s="500">
        <f>'Bioenergetics (2)'!DI96</f>
        <v>0</v>
      </c>
      <c r="CP94" s="500">
        <f>'Bioenergetics (2)'!DJ96</f>
        <v>0</v>
      </c>
      <c r="CQ94" s="500">
        <f>'Bioenergetics (2)'!DK96</f>
        <v>0</v>
      </c>
      <c r="CR94" s="500">
        <f>'Bioenergetics (2)'!DL96</f>
        <v>0</v>
      </c>
      <c r="CS94" s="500">
        <f>'Bioenergetics (2)'!DM96</f>
        <v>0</v>
      </c>
      <c r="CT94" s="500">
        <f>'Bioenergetics (2)'!DN96</f>
        <v>0</v>
      </c>
      <c r="CU94" s="500">
        <f>'Bioenergetics (2)'!DO96</f>
        <v>0</v>
      </c>
      <c r="CV94" s="500">
        <f>'Bioenergetics (2)'!DP96</f>
        <v>0</v>
      </c>
      <c r="CW94" s="500">
        <f>'Bioenergetics (2)'!DQ96</f>
        <v>0</v>
      </c>
      <c r="CX94" s="500">
        <f>'Bioenergetics (2)'!DR96</f>
        <v>0</v>
      </c>
      <c r="CY94" s="500">
        <f>'Bioenergetics (2)'!DS96</f>
        <v>0</v>
      </c>
      <c r="CZ94" s="500">
        <f>'Bioenergetics (2)'!DT96</f>
        <v>0</v>
      </c>
      <c r="DA94" s="500">
        <f>'Bioenergetics (2)'!DU96</f>
        <v>0</v>
      </c>
      <c r="DB94" s="500">
        <f>'Bioenergetics (2)'!DV96</f>
        <v>0</v>
      </c>
      <c r="DC94" s="500">
        <f>'Bioenergetics (2)'!DW96</f>
        <v>0</v>
      </c>
      <c r="DD94" s="500">
        <f>'Bioenergetics (2)'!DX96</f>
        <v>0</v>
      </c>
      <c r="DE94" s="500">
        <f>'Bioenergetics (2)'!DY96</f>
        <v>0</v>
      </c>
      <c r="DF94" s="500">
        <f>'Bioenergetics (2)'!DZ96</f>
        <v>0</v>
      </c>
      <c r="DG94" s="500">
        <f>'Bioenergetics (2)'!EA96</f>
        <v>0</v>
      </c>
      <c r="DH94" s="500">
        <f>'Bioenergetics (2)'!EB96</f>
        <v>0</v>
      </c>
      <c r="DI94" s="500">
        <f>'Bioenergetics (2)'!EC96</f>
        <v>0</v>
      </c>
      <c r="DJ94" s="500">
        <f>'Bioenergetics (2)'!ED96</f>
        <v>0</v>
      </c>
      <c r="DK94" s="500">
        <f>'Bioenergetics (2)'!EE96</f>
        <v>0</v>
      </c>
      <c r="DL94" s="500">
        <f>'Bioenergetics (2)'!EF96</f>
        <v>0</v>
      </c>
      <c r="DM94" s="500">
        <f>'Bioenergetics (2)'!EG96</f>
        <v>0</v>
      </c>
      <c r="DN94" s="500">
        <f>'Bioenergetics (2)'!EH96</f>
        <v>0</v>
      </c>
      <c r="DO94" s="500">
        <f>'Bioenergetics (2)'!EI96</f>
        <v>0</v>
      </c>
      <c r="DP94" s="500">
        <f>'Bioenergetics (2)'!EJ96</f>
        <v>0</v>
      </c>
      <c r="DQ94" s="500">
        <f>'Bioenergetics (2)'!EK96</f>
        <v>0</v>
      </c>
      <c r="DR94" s="500">
        <f>'Bioenergetics (2)'!EL96</f>
        <v>0</v>
      </c>
      <c r="DS94" s="500">
        <f>'Bioenergetics (2)'!EM96</f>
        <v>0</v>
      </c>
      <c r="DT94" s="500">
        <f>'Bioenergetics (2)'!EQ96</f>
        <v>0</v>
      </c>
      <c r="DU94" s="500">
        <f>'Bioenergetics (2)'!ER96</f>
        <v>0</v>
      </c>
      <c r="DV94" s="500">
        <f>'Bioenergetics (2)'!ES96</f>
        <v>0</v>
      </c>
      <c r="DW94" s="500">
        <f>'Bioenergetics (2)'!ET96</f>
        <v>0</v>
      </c>
      <c r="DX94" s="500">
        <f>'Bioenergetics (2)'!EU96</f>
        <v>0</v>
      </c>
      <c r="DY94" s="500">
        <f>'Bioenergetics (2)'!EV96</f>
        <v>0</v>
      </c>
      <c r="DZ94" s="500">
        <f>'Bioenergetics (2)'!EW96</f>
        <v>0</v>
      </c>
      <c r="EA94" s="500">
        <f>'Bioenergetics (2)'!EX96</f>
        <v>0</v>
      </c>
      <c r="EB94" s="500">
        <f>'Bioenergetics (2)'!EY96</f>
        <v>0</v>
      </c>
      <c r="EC94" s="500">
        <f>'Bioenergetics (2)'!EZ96</f>
        <v>0</v>
      </c>
      <c r="ED94" s="500">
        <f>'Bioenergetics (2)'!FA96</f>
        <v>0</v>
      </c>
      <c r="EE94" s="500">
        <f>'Bioenergetics (2)'!FB96</f>
        <v>0</v>
      </c>
      <c r="EF94" s="500">
        <f>'Bioenergetics (2)'!FC96</f>
        <v>0</v>
      </c>
      <c r="EG94" s="500">
        <f>'Bioenergetics (2)'!FD96</f>
        <v>0</v>
      </c>
      <c r="EH94" s="500">
        <f>'Bioenergetics (2)'!FE96</f>
        <v>0</v>
      </c>
      <c r="EI94" s="500">
        <f>'Bioenergetics (2)'!FF96</f>
        <v>0</v>
      </c>
      <c r="EJ94" s="500">
        <f>'Bioenergetics (2)'!FG96</f>
        <v>0</v>
      </c>
      <c r="EK94" s="500">
        <f>'Bioenergetics (2)'!FH96</f>
        <v>0</v>
      </c>
      <c r="EL94" s="500">
        <f>'Bioenergetics (2)'!FI96</f>
        <v>0</v>
      </c>
      <c r="EM94" s="500">
        <f>'Bioenergetics (2)'!FJ96</f>
        <v>0</v>
      </c>
      <c r="EN94" s="500">
        <f>'Bioenergetics (2)'!FK96</f>
        <v>0</v>
      </c>
      <c r="EO94" s="500">
        <f>'Bioenergetics (2)'!FL96</f>
        <v>0</v>
      </c>
      <c r="EP94" s="500">
        <f>'Bioenergetics (2)'!FM96</f>
        <v>0</v>
      </c>
      <c r="EQ94" s="500">
        <f>'Bioenergetics (2)'!FN96</f>
        <v>0</v>
      </c>
      <c r="ER94" s="500">
        <f>'Bioenergetics (2)'!FO96</f>
        <v>0</v>
      </c>
      <c r="ES94" s="500">
        <f>'Bioenergetics (2)'!FP96</f>
        <v>0</v>
      </c>
      <c r="ET94" s="500">
        <f>'Bioenergetics (2)'!FQ96</f>
        <v>0</v>
      </c>
      <c r="EU94" s="500">
        <f>'Bioenergetics (2)'!FR96</f>
        <v>0</v>
      </c>
      <c r="EV94" s="500">
        <f>'Bioenergetics (2)'!FS96</f>
        <v>0</v>
      </c>
      <c r="EW94" s="500">
        <f>'Bioenergetics (2)'!FT96</f>
        <v>0</v>
      </c>
      <c r="EX94" s="500">
        <f>'Bioenergetics (2)'!FU96</f>
        <v>0</v>
      </c>
      <c r="EY94" s="500">
        <f>'Bioenergetics (2)'!FV96</f>
        <v>0</v>
      </c>
      <c r="EZ94" s="500">
        <f>'Bioenergetics (2)'!FW96</f>
        <v>0</v>
      </c>
      <c r="FA94" s="500">
        <f>'Bioenergetics (2)'!FX96</f>
        <v>0</v>
      </c>
      <c r="FB94" s="500">
        <f>'Bioenergetics (2)'!FY96</f>
        <v>0</v>
      </c>
      <c r="FC94" s="500">
        <f>'Bioenergetics (2)'!FZ96</f>
        <v>0</v>
      </c>
      <c r="FD94" s="500">
        <f>'Bioenergetics (2)'!GA96</f>
        <v>0</v>
      </c>
      <c r="FE94" s="500">
        <f>'Bioenergetics (2)'!GB96</f>
        <v>0</v>
      </c>
      <c r="FF94" s="500">
        <f>'Bioenergetics (2)'!GC96</f>
        <v>0</v>
      </c>
    </row>
    <row r="95" spans="1:162" x14ac:dyDescent="0.35">
      <c r="A95" s="144" t="str">
        <f>'Bioenergetics (2)'!A97</f>
        <v>Ce_An</v>
      </c>
      <c r="B95" s="500">
        <f>'Bioenergetics (2)'!V97</f>
        <v>0</v>
      </c>
      <c r="C95" s="500">
        <f>'Bioenergetics (2)'!W97</f>
        <v>0</v>
      </c>
      <c r="D95" s="500">
        <f>'Bioenergetics (2)'!X97</f>
        <v>0</v>
      </c>
      <c r="E95" s="500">
        <f>'Bioenergetics (2)'!Y97</f>
        <v>0</v>
      </c>
      <c r="F95" s="500">
        <f>'Bioenergetics (2)'!Z97</f>
        <v>0</v>
      </c>
      <c r="G95" s="500">
        <f>'Bioenergetics (2)'!AA97</f>
        <v>0</v>
      </c>
      <c r="H95" s="500">
        <f>'Bioenergetics (2)'!AB97</f>
        <v>0</v>
      </c>
      <c r="I95" s="500">
        <f>'Bioenergetics (2)'!AC97</f>
        <v>0</v>
      </c>
      <c r="J95" s="500">
        <f>'Bioenergetics (2)'!AD97</f>
        <v>0</v>
      </c>
      <c r="K95" s="500">
        <f>'Bioenergetics (2)'!AE97</f>
        <v>0</v>
      </c>
      <c r="L95" s="500">
        <f>'Bioenergetics (2)'!AF97</f>
        <v>0</v>
      </c>
      <c r="M95" s="500">
        <f>'Bioenergetics (2)'!AG97</f>
        <v>0</v>
      </c>
      <c r="N95" s="500">
        <f>'Bioenergetics (2)'!AH97</f>
        <v>0</v>
      </c>
      <c r="O95" s="500">
        <f>'Bioenergetics (2)'!AI97</f>
        <v>0</v>
      </c>
      <c r="P95" s="500">
        <f>'Bioenergetics (2)'!AJ97</f>
        <v>0</v>
      </c>
      <c r="Q95" s="500">
        <f>'Bioenergetics (2)'!AK97</f>
        <v>0</v>
      </c>
      <c r="R95" s="500">
        <f>'Bioenergetics (2)'!AL97</f>
        <v>0</v>
      </c>
      <c r="S95" s="500">
        <f>'Bioenergetics (2)'!AM97</f>
        <v>0</v>
      </c>
      <c r="T95" s="500">
        <f>'Bioenergetics (2)'!AN97</f>
        <v>0</v>
      </c>
      <c r="U95" s="500">
        <f>'Bioenergetics (2)'!AO97</f>
        <v>0</v>
      </c>
      <c r="V95" s="500">
        <f>'Bioenergetics (2)'!AP97</f>
        <v>0</v>
      </c>
      <c r="W95" s="500">
        <f>'Bioenergetics (2)'!AQ97</f>
        <v>0</v>
      </c>
      <c r="X95" s="500">
        <f>'Bioenergetics (2)'!AR97</f>
        <v>0</v>
      </c>
      <c r="Y95" s="500">
        <f>'Bioenergetics (2)'!AS97</f>
        <v>0</v>
      </c>
      <c r="Z95" s="500">
        <f>'Bioenergetics (2)'!AT97</f>
        <v>0</v>
      </c>
      <c r="AA95" s="500">
        <f>'Bioenergetics (2)'!AU97</f>
        <v>0</v>
      </c>
      <c r="AB95" s="500">
        <f>'Bioenergetics (2)'!AV97</f>
        <v>0</v>
      </c>
      <c r="AC95" s="500">
        <f>'Bioenergetics (2)'!AW97</f>
        <v>0</v>
      </c>
      <c r="AD95" s="500">
        <f>'Bioenergetics (2)'!AX97</f>
        <v>0</v>
      </c>
      <c r="AE95" s="500">
        <f>'Bioenergetics (2)'!AY97</f>
        <v>0</v>
      </c>
      <c r="AF95" s="500">
        <f>'Bioenergetics (2)'!AZ97</f>
        <v>0</v>
      </c>
      <c r="AG95" s="500">
        <f>'Bioenergetics (2)'!BA97</f>
        <v>0</v>
      </c>
      <c r="AH95" s="500">
        <f>'Bioenergetics (2)'!BB97</f>
        <v>0</v>
      </c>
      <c r="AI95" s="500">
        <f>'Bioenergetics (2)'!BC97</f>
        <v>0</v>
      </c>
      <c r="AJ95" s="500">
        <f>'Bioenergetics (2)'!BD97</f>
        <v>0</v>
      </c>
      <c r="AK95" s="500">
        <f>'Bioenergetics (2)'!BE97</f>
        <v>0</v>
      </c>
      <c r="AL95" s="500">
        <f>'Bioenergetics (2)'!BF97</f>
        <v>0</v>
      </c>
      <c r="AM95" s="500">
        <f>'Bioenergetics (2)'!BG97</f>
        <v>0</v>
      </c>
      <c r="AN95" s="500">
        <f>'Bioenergetics (2)'!BH97</f>
        <v>0</v>
      </c>
      <c r="AO95" s="500">
        <f>'Bioenergetics (2)'!BI97</f>
        <v>0</v>
      </c>
      <c r="AP95" s="500">
        <f>'Bioenergetics (2)'!BJ97</f>
        <v>0</v>
      </c>
      <c r="AQ95" s="500">
        <f>'Bioenergetics (2)'!BK97</f>
        <v>0</v>
      </c>
      <c r="AR95" s="500">
        <f>'Bioenergetics (2)'!BL97</f>
        <v>0</v>
      </c>
      <c r="AS95" s="500">
        <f>'Bioenergetics (2)'!BM97</f>
        <v>0</v>
      </c>
      <c r="AT95" s="500">
        <f>'Bioenergetics (2)'!BN97</f>
        <v>0</v>
      </c>
      <c r="AU95" s="500">
        <f>'Bioenergetics (2)'!BO97</f>
        <v>0</v>
      </c>
      <c r="AV95" s="500">
        <f>'Bioenergetics (2)'!BP97</f>
        <v>0</v>
      </c>
      <c r="AW95" s="500">
        <f>'Bioenergetics (2)'!BQ97</f>
        <v>0</v>
      </c>
      <c r="AX95" s="500">
        <f>'Bioenergetics (2)'!BR97</f>
        <v>0</v>
      </c>
      <c r="AY95" s="500">
        <f>'Bioenergetics (2)'!BS97</f>
        <v>0</v>
      </c>
      <c r="AZ95" s="500">
        <f>'Bioenergetics (2)'!BT97</f>
        <v>0</v>
      </c>
      <c r="BA95" s="500">
        <f>'Bioenergetics (2)'!BU97</f>
        <v>0</v>
      </c>
      <c r="BB95" s="500">
        <f>'Bioenergetics (2)'!BV97</f>
        <v>0</v>
      </c>
      <c r="BC95" s="500">
        <f>'Bioenergetics (2)'!BW97</f>
        <v>0</v>
      </c>
      <c r="BD95" s="500">
        <f>'Bioenergetics (2)'!BX97</f>
        <v>0</v>
      </c>
      <c r="BE95" s="500">
        <f>'Bioenergetics (2)'!BY97</f>
        <v>0</v>
      </c>
      <c r="BF95" s="500">
        <f>'Bioenergetics (2)'!BZ97</f>
        <v>0</v>
      </c>
      <c r="BG95" s="500">
        <f>'Bioenergetics (2)'!CA97</f>
        <v>0</v>
      </c>
      <c r="BH95" s="500">
        <f>'Bioenergetics (2)'!CB97</f>
        <v>0</v>
      </c>
      <c r="BI95" s="500">
        <f>'Bioenergetics (2)'!CC97</f>
        <v>0</v>
      </c>
      <c r="BJ95" s="500">
        <f>'Bioenergetics (2)'!CD97</f>
        <v>0</v>
      </c>
      <c r="BK95" s="500">
        <f>'Bioenergetics (2)'!CE97</f>
        <v>0</v>
      </c>
      <c r="BL95" s="500">
        <f>'Bioenergetics (2)'!CF97</f>
        <v>0</v>
      </c>
      <c r="BM95" s="500">
        <f>'Bioenergetics (2)'!CG97</f>
        <v>0</v>
      </c>
      <c r="BN95" s="500">
        <f>'Bioenergetics (2)'!CH97</f>
        <v>0</v>
      </c>
      <c r="BO95" s="500">
        <f>'Bioenergetics (2)'!CI97</f>
        <v>0</v>
      </c>
      <c r="BP95" s="500">
        <f>'Bioenergetics (2)'!CJ97</f>
        <v>0</v>
      </c>
      <c r="BQ95" s="500">
        <f>'Bioenergetics (2)'!CK97</f>
        <v>0</v>
      </c>
      <c r="BR95" s="500">
        <f>'Bioenergetics (2)'!CL97</f>
        <v>0</v>
      </c>
      <c r="BS95" s="500">
        <f>'Bioenergetics (2)'!CM97</f>
        <v>0</v>
      </c>
      <c r="BT95" s="500">
        <f>'Bioenergetics (2)'!CN97</f>
        <v>0</v>
      </c>
      <c r="BU95" s="500">
        <f>'Bioenergetics (2)'!CO97</f>
        <v>0</v>
      </c>
      <c r="BV95" s="500">
        <f>'Bioenergetics (2)'!CP97</f>
        <v>0</v>
      </c>
      <c r="BW95" s="500">
        <f>'Bioenergetics (2)'!CQ97</f>
        <v>0</v>
      </c>
      <c r="BX95" s="500">
        <f>'Bioenergetics (2)'!CR97</f>
        <v>0</v>
      </c>
      <c r="BY95" s="500">
        <f>'Bioenergetics (2)'!CS97</f>
        <v>0</v>
      </c>
      <c r="BZ95" s="500">
        <f>'Bioenergetics (2)'!CT97</f>
        <v>0</v>
      </c>
      <c r="CA95" s="500">
        <f>'Bioenergetics (2)'!CU97</f>
        <v>0</v>
      </c>
      <c r="CB95" s="500">
        <f>'Bioenergetics (2)'!CV97</f>
        <v>0</v>
      </c>
      <c r="CC95" s="500">
        <f>'Bioenergetics (2)'!CW97</f>
        <v>0</v>
      </c>
      <c r="CD95" s="500">
        <f>'Bioenergetics (2)'!CX97</f>
        <v>0</v>
      </c>
      <c r="CE95" s="500">
        <f>'Bioenergetics (2)'!CY97</f>
        <v>0</v>
      </c>
      <c r="CF95" s="500">
        <f>'Bioenergetics (2)'!CZ97</f>
        <v>0</v>
      </c>
      <c r="CG95" s="500">
        <f>'Bioenergetics (2)'!DA97</f>
        <v>0</v>
      </c>
      <c r="CH95" s="500">
        <f>'Bioenergetics (2)'!DB97</f>
        <v>0</v>
      </c>
      <c r="CI95" s="500">
        <f>'Bioenergetics (2)'!DC97</f>
        <v>0</v>
      </c>
      <c r="CJ95" s="500">
        <f>'Bioenergetics (2)'!DD97</f>
        <v>0</v>
      </c>
      <c r="CK95" s="500">
        <f>'Bioenergetics (2)'!DE97</f>
        <v>0</v>
      </c>
      <c r="CL95" s="500">
        <f>'Bioenergetics (2)'!DF97</f>
        <v>0</v>
      </c>
      <c r="CM95" s="500">
        <f>'Bioenergetics (2)'!DG97</f>
        <v>0</v>
      </c>
      <c r="CN95" s="500">
        <f>'Bioenergetics (2)'!DH97</f>
        <v>0</v>
      </c>
      <c r="CO95" s="500">
        <f>'Bioenergetics (2)'!DI97</f>
        <v>0</v>
      </c>
      <c r="CP95" s="500">
        <f>'Bioenergetics (2)'!DJ97</f>
        <v>0</v>
      </c>
      <c r="CQ95" s="500">
        <f>'Bioenergetics (2)'!DK97</f>
        <v>0</v>
      </c>
      <c r="CR95" s="500">
        <f>'Bioenergetics (2)'!DL97</f>
        <v>0</v>
      </c>
      <c r="CS95" s="500">
        <f>'Bioenergetics (2)'!DM97</f>
        <v>0</v>
      </c>
      <c r="CT95" s="500">
        <f>'Bioenergetics (2)'!DN97</f>
        <v>0</v>
      </c>
      <c r="CU95" s="500">
        <f>'Bioenergetics (2)'!DO97</f>
        <v>0</v>
      </c>
      <c r="CV95" s="500">
        <f>'Bioenergetics (2)'!DP97</f>
        <v>0</v>
      </c>
      <c r="CW95" s="500">
        <f>'Bioenergetics (2)'!DQ97</f>
        <v>0</v>
      </c>
      <c r="CX95" s="500">
        <f>'Bioenergetics (2)'!DR97</f>
        <v>0</v>
      </c>
      <c r="CY95" s="500">
        <f>'Bioenergetics (2)'!DS97</f>
        <v>0</v>
      </c>
      <c r="CZ95" s="500">
        <f>'Bioenergetics (2)'!DT97</f>
        <v>0</v>
      </c>
      <c r="DA95" s="500">
        <f>'Bioenergetics (2)'!DU97</f>
        <v>0</v>
      </c>
      <c r="DB95" s="500">
        <f>'Bioenergetics (2)'!DV97</f>
        <v>0</v>
      </c>
      <c r="DC95" s="500">
        <f>'Bioenergetics (2)'!DW97</f>
        <v>0</v>
      </c>
      <c r="DD95" s="500">
        <f>'Bioenergetics (2)'!DX97</f>
        <v>0</v>
      </c>
      <c r="DE95" s="500">
        <f>'Bioenergetics (2)'!DY97</f>
        <v>0</v>
      </c>
      <c r="DF95" s="500">
        <f>'Bioenergetics (2)'!DZ97</f>
        <v>0</v>
      </c>
      <c r="DG95" s="500">
        <f>'Bioenergetics (2)'!EA97</f>
        <v>0</v>
      </c>
      <c r="DH95" s="500">
        <f>'Bioenergetics (2)'!EB97</f>
        <v>0</v>
      </c>
      <c r="DI95" s="500">
        <f>'Bioenergetics (2)'!EC97</f>
        <v>0</v>
      </c>
      <c r="DJ95" s="500">
        <f>'Bioenergetics (2)'!ED97</f>
        <v>0</v>
      </c>
      <c r="DK95" s="500">
        <f>'Bioenergetics (2)'!EE97</f>
        <v>0</v>
      </c>
      <c r="DL95" s="500">
        <f>'Bioenergetics (2)'!EF97</f>
        <v>0</v>
      </c>
      <c r="DM95" s="500">
        <f>'Bioenergetics (2)'!EG97</f>
        <v>0</v>
      </c>
      <c r="DN95" s="500">
        <f>'Bioenergetics (2)'!EH97</f>
        <v>0</v>
      </c>
      <c r="DO95" s="500">
        <f>'Bioenergetics (2)'!EI97</f>
        <v>0</v>
      </c>
      <c r="DP95" s="500">
        <f>'Bioenergetics (2)'!EJ97</f>
        <v>0</v>
      </c>
      <c r="DQ95" s="500">
        <f>'Bioenergetics (2)'!EK97</f>
        <v>0</v>
      </c>
      <c r="DR95" s="500">
        <f>'Bioenergetics (2)'!EL97</f>
        <v>0</v>
      </c>
      <c r="DS95" s="500">
        <f>'Bioenergetics (2)'!EM97</f>
        <v>0</v>
      </c>
      <c r="DT95" s="500">
        <f>'Bioenergetics (2)'!EQ97</f>
        <v>0</v>
      </c>
      <c r="DU95" s="500">
        <f>'Bioenergetics (2)'!ER97</f>
        <v>0</v>
      </c>
      <c r="DV95" s="500">
        <f>'Bioenergetics (2)'!ES97</f>
        <v>0</v>
      </c>
      <c r="DW95" s="500">
        <f>'Bioenergetics (2)'!ET97</f>
        <v>0</v>
      </c>
      <c r="DX95" s="500">
        <f>'Bioenergetics (2)'!EU97</f>
        <v>0</v>
      </c>
      <c r="DY95" s="500">
        <f>'Bioenergetics (2)'!EV97</f>
        <v>0</v>
      </c>
      <c r="DZ95" s="500">
        <f>'Bioenergetics (2)'!EW97</f>
        <v>0</v>
      </c>
      <c r="EA95" s="500">
        <f>'Bioenergetics (2)'!EX97</f>
        <v>0</v>
      </c>
      <c r="EB95" s="500">
        <f>'Bioenergetics (2)'!EY97</f>
        <v>0</v>
      </c>
      <c r="EC95" s="500">
        <f>'Bioenergetics (2)'!EZ97</f>
        <v>0</v>
      </c>
      <c r="ED95" s="500">
        <f>'Bioenergetics (2)'!FA97</f>
        <v>0</v>
      </c>
      <c r="EE95" s="500">
        <f>'Bioenergetics (2)'!FB97</f>
        <v>0</v>
      </c>
      <c r="EF95" s="500">
        <f>'Bioenergetics (2)'!FC97</f>
        <v>0</v>
      </c>
      <c r="EG95" s="500">
        <f>'Bioenergetics (2)'!FD97</f>
        <v>0</v>
      </c>
      <c r="EH95" s="500">
        <f>'Bioenergetics (2)'!FE97</f>
        <v>0</v>
      </c>
      <c r="EI95" s="500">
        <f>'Bioenergetics (2)'!FF97</f>
        <v>0</v>
      </c>
      <c r="EJ95" s="500">
        <f>'Bioenergetics (2)'!FG97</f>
        <v>0</v>
      </c>
      <c r="EK95" s="500">
        <f>'Bioenergetics (2)'!FH97</f>
        <v>0</v>
      </c>
      <c r="EL95" s="500">
        <f>'Bioenergetics (2)'!FI97</f>
        <v>0</v>
      </c>
      <c r="EM95" s="500">
        <f>'Bioenergetics (2)'!FJ97</f>
        <v>0</v>
      </c>
      <c r="EN95" s="500">
        <f>'Bioenergetics (2)'!FK97</f>
        <v>0</v>
      </c>
      <c r="EO95" s="500">
        <f>'Bioenergetics (2)'!FL97</f>
        <v>0</v>
      </c>
      <c r="EP95" s="500">
        <f>'Bioenergetics (2)'!FM97</f>
        <v>0</v>
      </c>
      <c r="EQ95" s="500">
        <f>'Bioenergetics (2)'!FN97</f>
        <v>0</v>
      </c>
      <c r="ER95" s="500">
        <f>'Bioenergetics (2)'!FO97</f>
        <v>0</v>
      </c>
      <c r="ES95" s="500">
        <f>'Bioenergetics (2)'!FP97</f>
        <v>0</v>
      </c>
      <c r="ET95" s="500">
        <f>'Bioenergetics (2)'!FQ97</f>
        <v>0</v>
      </c>
      <c r="EU95" s="500">
        <f>'Bioenergetics (2)'!FR97</f>
        <v>0</v>
      </c>
      <c r="EV95" s="500">
        <f>'Bioenergetics (2)'!FS97</f>
        <v>0</v>
      </c>
      <c r="EW95" s="500">
        <f>'Bioenergetics (2)'!FT97</f>
        <v>0</v>
      </c>
      <c r="EX95" s="500">
        <f>'Bioenergetics (2)'!FU97</f>
        <v>0</v>
      </c>
      <c r="EY95" s="500">
        <f>'Bioenergetics (2)'!FV97</f>
        <v>0</v>
      </c>
      <c r="EZ95" s="500">
        <f>'Bioenergetics (2)'!FW97</f>
        <v>0</v>
      </c>
      <c r="FA95" s="500">
        <f>'Bioenergetics (2)'!FX97</f>
        <v>0</v>
      </c>
      <c r="FB95" s="500">
        <f>'Bioenergetics (2)'!FY97</f>
        <v>0</v>
      </c>
      <c r="FC95" s="500">
        <f>'Bioenergetics (2)'!FZ97</f>
        <v>0</v>
      </c>
      <c r="FD95" s="500">
        <f>'Bioenergetics (2)'!GA97</f>
        <v>0</v>
      </c>
      <c r="FE95" s="500">
        <f>'Bioenergetics (2)'!GB97</f>
        <v>0</v>
      </c>
      <c r="FF95" s="500">
        <f>'Bioenergetics (2)'!GC97</f>
        <v>0</v>
      </c>
    </row>
    <row r="96" spans="1:162" x14ac:dyDescent="0.35">
      <c r="A96" s="144" t="str">
        <f>'Bioenergetics (2)'!A98</f>
        <v>Ce_H2O</v>
      </c>
      <c r="B96" s="500">
        <f>'Bioenergetics (2)'!V98</f>
        <v>0</v>
      </c>
      <c r="C96" s="500">
        <f>'Bioenergetics (2)'!W98</f>
        <v>0</v>
      </c>
      <c r="D96" s="500">
        <f>'Bioenergetics (2)'!X98</f>
        <v>0</v>
      </c>
      <c r="E96" s="500">
        <f>'Bioenergetics (2)'!Y98</f>
        <v>0</v>
      </c>
      <c r="F96" s="500">
        <f>'Bioenergetics (2)'!Z98</f>
        <v>0</v>
      </c>
      <c r="G96" s="500">
        <f>'Bioenergetics (2)'!AA98</f>
        <v>0</v>
      </c>
      <c r="H96" s="500">
        <f>'Bioenergetics (2)'!AB98</f>
        <v>0</v>
      </c>
      <c r="I96" s="500">
        <f>'Bioenergetics (2)'!AC98</f>
        <v>0</v>
      </c>
      <c r="J96" s="500">
        <f>'Bioenergetics (2)'!AD98</f>
        <v>0</v>
      </c>
      <c r="K96" s="500">
        <f>'Bioenergetics (2)'!AE98</f>
        <v>0</v>
      </c>
      <c r="L96" s="500">
        <f>'Bioenergetics (2)'!AF98</f>
        <v>0</v>
      </c>
      <c r="M96" s="500">
        <f>'Bioenergetics (2)'!AG98</f>
        <v>0</v>
      </c>
      <c r="N96" s="500">
        <f>'Bioenergetics (2)'!AH98</f>
        <v>0</v>
      </c>
      <c r="O96" s="500">
        <f>'Bioenergetics (2)'!AI98</f>
        <v>0</v>
      </c>
      <c r="P96" s="500">
        <f>'Bioenergetics (2)'!AJ98</f>
        <v>0</v>
      </c>
      <c r="Q96" s="500">
        <f>'Bioenergetics (2)'!AK98</f>
        <v>0</v>
      </c>
      <c r="R96" s="500">
        <f>'Bioenergetics (2)'!AL98</f>
        <v>0</v>
      </c>
      <c r="S96" s="500">
        <f>'Bioenergetics (2)'!AM98</f>
        <v>0</v>
      </c>
      <c r="T96" s="500">
        <f>'Bioenergetics (2)'!AN98</f>
        <v>0</v>
      </c>
      <c r="U96" s="500">
        <f>'Bioenergetics (2)'!AO98</f>
        <v>0</v>
      </c>
      <c r="V96" s="500">
        <f>'Bioenergetics (2)'!AP98</f>
        <v>0</v>
      </c>
      <c r="W96" s="500">
        <f>'Bioenergetics (2)'!AQ98</f>
        <v>0</v>
      </c>
      <c r="X96" s="500">
        <f>'Bioenergetics (2)'!AR98</f>
        <v>0</v>
      </c>
      <c r="Y96" s="500">
        <f>'Bioenergetics (2)'!AS98</f>
        <v>0</v>
      </c>
      <c r="Z96" s="500">
        <f>'Bioenergetics (2)'!AT98</f>
        <v>0</v>
      </c>
      <c r="AA96" s="500">
        <f>'Bioenergetics (2)'!AU98</f>
        <v>0</v>
      </c>
      <c r="AB96" s="500">
        <f>'Bioenergetics (2)'!AV98</f>
        <v>0</v>
      </c>
      <c r="AC96" s="500">
        <f>'Bioenergetics (2)'!AW98</f>
        <v>0</v>
      </c>
      <c r="AD96" s="500">
        <f>'Bioenergetics (2)'!AX98</f>
        <v>0</v>
      </c>
      <c r="AE96" s="500">
        <f>'Bioenergetics (2)'!AY98</f>
        <v>0</v>
      </c>
      <c r="AF96" s="500">
        <f>'Bioenergetics (2)'!AZ98</f>
        <v>0</v>
      </c>
      <c r="AG96" s="500">
        <f>'Bioenergetics (2)'!BA98</f>
        <v>0</v>
      </c>
      <c r="AH96" s="500">
        <f>'Bioenergetics (2)'!BB98</f>
        <v>0</v>
      </c>
      <c r="AI96" s="500">
        <f>'Bioenergetics (2)'!BC98</f>
        <v>0</v>
      </c>
      <c r="AJ96" s="500">
        <f>'Bioenergetics (2)'!BD98</f>
        <v>0</v>
      </c>
      <c r="AK96" s="500">
        <f>'Bioenergetics (2)'!BE98</f>
        <v>0</v>
      </c>
      <c r="AL96" s="500">
        <f>'Bioenergetics (2)'!BF98</f>
        <v>0</v>
      </c>
      <c r="AM96" s="500">
        <f>'Bioenergetics (2)'!BG98</f>
        <v>0</v>
      </c>
      <c r="AN96" s="500">
        <f>'Bioenergetics (2)'!BH98</f>
        <v>0</v>
      </c>
      <c r="AO96" s="500">
        <f>'Bioenergetics (2)'!BI98</f>
        <v>0</v>
      </c>
      <c r="AP96" s="500">
        <f>'Bioenergetics (2)'!BJ98</f>
        <v>0</v>
      </c>
      <c r="AQ96" s="500">
        <f>'Bioenergetics (2)'!BK98</f>
        <v>0</v>
      </c>
      <c r="AR96" s="500">
        <f>'Bioenergetics (2)'!BL98</f>
        <v>0</v>
      </c>
      <c r="AS96" s="500">
        <f>'Bioenergetics (2)'!BM98</f>
        <v>0</v>
      </c>
      <c r="AT96" s="500">
        <f>'Bioenergetics (2)'!BN98</f>
        <v>0</v>
      </c>
      <c r="AU96" s="500">
        <f>'Bioenergetics (2)'!BO98</f>
        <v>0</v>
      </c>
      <c r="AV96" s="500">
        <f>'Bioenergetics (2)'!BP98</f>
        <v>0</v>
      </c>
      <c r="AW96" s="500">
        <f>'Bioenergetics (2)'!BQ98</f>
        <v>0</v>
      </c>
      <c r="AX96" s="500">
        <f>'Bioenergetics (2)'!BR98</f>
        <v>0</v>
      </c>
      <c r="AY96" s="500">
        <f>'Bioenergetics (2)'!BS98</f>
        <v>0</v>
      </c>
      <c r="AZ96" s="500">
        <f>'Bioenergetics (2)'!BT98</f>
        <v>0</v>
      </c>
      <c r="BA96" s="500">
        <f>'Bioenergetics (2)'!BU98</f>
        <v>0</v>
      </c>
      <c r="BB96" s="500">
        <f>'Bioenergetics (2)'!BV98</f>
        <v>0</v>
      </c>
      <c r="BC96" s="500">
        <f>'Bioenergetics (2)'!BW98</f>
        <v>0</v>
      </c>
      <c r="BD96" s="500">
        <f>'Bioenergetics (2)'!BX98</f>
        <v>0</v>
      </c>
      <c r="BE96" s="500">
        <f>'Bioenergetics (2)'!BY98</f>
        <v>0</v>
      </c>
      <c r="BF96" s="500">
        <f>'Bioenergetics (2)'!BZ98</f>
        <v>0</v>
      </c>
      <c r="BG96" s="500">
        <f>'Bioenergetics (2)'!CA98</f>
        <v>0</v>
      </c>
      <c r="BH96" s="500">
        <f>'Bioenergetics (2)'!CB98</f>
        <v>0</v>
      </c>
      <c r="BI96" s="500">
        <f>'Bioenergetics (2)'!CC98</f>
        <v>0</v>
      </c>
      <c r="BJ96" s="500">
        <f>'Bioenergetics (2)'!CD98</f>
        <v>0</v>
      </c>
      <c r="BK96" s="500">
        <f>'Bioenergetics (2)'!CE98</f>
        <v>0</v>
      </c>
      <c r="BL96" s="500">
        <f>'Bioenergetics (2)'!CF98</f>
        <v>0</v>
      </c>
      <c r="BM96" s="500">
        <f>'Bioenergetics (2)'!CG98</f>
        <v>0</v>
      </c>
      <c r="BN96" s="500">
        <f>'Bioenergetics (2)'!CH98</f>
        <v>0</v>
      </c>
      <c r="BO96" s="500">
        <f>'Bioenergetics (2)'!CI98</f>
        <v>0</v>
      </c>
      <c r="BP96" s="500">
        <f>'Bioenergetics (2)'!CJ98</f>
        <v>0</v>
      </c>
      <c r="BQ96" s="500">
        <f>'Bioenergetics (2)'!CK98</f>
        <v>0</v>
      </c>
      <c r="BR96" s="500">
        <f>'Bioenergetics (2)'!CL98</f>
        <v>0</v>
      </c>
      <c r="BS96" s="500">
        <f>'Bioenergetics (2)'!CM98</f>
        <v>0</v>
      </c>
      <c r="BT96" s="500">
        <f>'Bioenergetics (2)'!CN98</f>
        <v>0</v>
      </c>
      <c r="BU96" s="500">
        <f>'Bioenergetics (2)'!CO98</f>
        <v>0</v>
      </c>
      <c r="BV96" s="500">
        <f>'Bioenergetics (2)'!CP98</f>
        <v>0</v>
      </c>
      <c r="BW96" s="500">
        <f>'Bioenergetics (2)'!CQ98</f>
        <v>0</v>
      </c>
      <c r="BX96" s="500">
        <f>'Bioenergetics (2)'!CR98</f>
        <v>0</v>
      </c>
      <c r="BY96" s="500">
        <f>'Bioenergetics (2)'!CS98</f>
        <v>0</v>
      </c>
      <c r="BZ96" s="500">
        <f>'Bioenergetics (2)'!CT98</f>
        <v>0</v>
      </c>
      <c r="CA96" s="500">
        <f>'Bioenergetics (2)'!CU98</f>
        <v>0</v>
      </c>
      <c r="CB96" s="500">
        <f>'Bioenergetics (2)'!CV98</f>
        <v>0</v>
      </c>
      <c r="CC96" s="500">
        <f>'Bioenergetics (2)'!CW98</f>
        <v>0</v>
      </c>
      <c r="CD96" s="500">
        <f>'Bioenergetics (2)'!CX98</f>
        <v>0</v>
      </c>
      <c r="CE96" s="500">
        <f>'Bioenergetics (2)'!CY98</f>
        <v>0</v>
      </c>
      <c r="CF96" s="500">
        <f>'Bioenergetics (2)'!CZ98</f>
        <v>0</v>
      </c>
      <c r="CG96" s="500">
        <f>'Bioenergetics (2)'!DA98</f>
        <v>0</v>
      </c>
      <c r="CH96" s="500">
        <f>'Bioenergetics (2)'!DB98</f>
        <v>0</v>
      </c>
      <c r="CI96" s="500">
        <f>'Bioenergetics (2)'!DC98</f>
        <v>0</v>
      </c>
      <c r="CJ96" s="500">
        <f>'Bioenergetics (2)'!DD98</f>
        <v>0</v>
      </c>
      <c r="CK96" s="500">
        <f>'Bioenergetics (2)'!DE98</f>
        <v>0</v>
      </c>
      <c r="CL96" s="500">
        <f>'Bioenergetics (2)'!DF98</f>
        <v>0</v>
      </c>
      <c r="CM96" s="500">
        <f>'Bioenergetics (2)'!DG98</f>
        <v>0</v>
      </c>
      <c r="CN96" s="500">
        <f>'Bioenergetics (2)'!DH98</f>
        <v>0</v>
      </c>
      <c r="CO96" s="500">
        <f>'Bioenergetics (2)'!DI98</f>
        <v>0</v>
      </c>
      <c r="CP96" s="500">
        <f>'Bioenergetics (2)'!DJ98</f>
        <v>0</v>
      </c>
      <c r="CQ96" s="500">
        <f>'Bioenergetics (2)'!DK98</f>
        <v>0</v>
      </c>
      <c r="CR96" s="500">
        <f>'Bioenergetics (2)'!DL98</f>
        <v>0</v>
      </c>
      <c r="CS96" s="500">
        <f>'Bioenergetics (2)'!DM98</f>
        <v>0</v>
      </c>
      <c r="CT96" s="500">
        <f>'Bioenergetics (2)'!DN98</f>
        <v>0</v>
      </c>
      <c r="CU96" s="500">
        <f>'Bioenergetics (2)'!DO98</f>
        <v>0</v>
      </c>
      <c r="CV96" s="500">
        <f>'Bioenergetics (2)'!DP98</f>
        <v>0</v>
      </c>
      <c r="CW96" s="500">
        <f>'Bioenergetics (2)'!DQ98</f>
        <v>0</v>
      </c>
      <c r="CX96" s="500">
        <f>'Bioenergetics (2)'!DR98</f>
        <v>0</v>
      </c>
      <c r="CY96" s="500">
        <f>'Bioenergetics (2)'!DS98</f>
        <v>0</v>
      </c>
      <c r="CZ96" s="500">
        <f>'Bioenergetics (2)'!DT98</f>
        <v>0</v>
      </c>
      <c r="DA96" s="500">
        <f>'Bioenergetics (2)'!DU98</f>
        <v>0</v>
      </c>
      <c r="DB96" s="500">
        <f>'Bioenergetics (2)'!DV98</f>
        <v>0</v>
      </c>
      <c r="DC96" s="500">
        <f>'Bioenergetics (2)'!DW98</f>
        <v>0</v>
      </c>
      <c r="DD96" s="500">
        <f>'Bioenergetics (2)'!DX98</f>
        <v>0</v>
      </c>
      <c r="DE96" s="500">
        <f>'Bioenergetics (2)'!DY98</f>
        <v>0</v>
      </c>
      <c r="DF96" s="500">
        <f>'Bioenergetics (2)'!DZ98</f>
        <v>0</v>
      </c>
      <c r="DG96" s="500">
        <f>'Bioenergetics (2)'!EA98</f>
        <v>0</v>
      </c>
      <c r="DH96" s="500">
        <f>'Bioenergetics (2)'!EB98</f>
        <v>0</v>
      </c>
      <c r="DI96" s="500">
        <f>'Bioenergetics (2)'!EC98</f>
        <v>0</v>
      </c>
      <c r="DJ96" s="500">
        <f>'Bioenergetics (2)'!ED98</f>
        <v>0</v>
      </c>
      <c r="DK96" s="500">
        <f>'Bioenergetics (2)'!EE98</f>
        <v>0</v>
      </c>
      <c r="DL96" s="500">
        <f>'Bioenergetics (2)'!EF98</f>
        <v>0</v>
      </c>
      <c r="DM96" s="500">
        <f>'Bioenergetics (2)'!EG98</f>
        <v>0</v>
      </c>
      <c r="DN96" s="500">
        <f>'Bioenergetics (2)'!EH98</f>
        <v>0</v>
      </c>
      <c r="DO96" s="500">
        <f>'Bioenergetics (2)'!EI98</f>
        <v>0</v>
      </c>
      <c r="DP96" s="500">
        <f>'Bioenergetics (2)'!EJ98</f>
        <v>0</v>
      </c>
      <c r="DQ96" s="500">
        <f>'Bioenergetics (2)'!EK98</f>
        <v>0</v>
      </c>
      <c r="DR96" s="500">
        <f>'Bioenergetics (2)'!EL98</f>
        <v>0</v>
      </c>
      <c r="DS96" s="500">
        <f>'Bioenergetics (2)'!EM98</f>
        <v>0</v>
      </c>
      <c r="DT96" s="500">
        <f>'Bioenergetics (2)'!EQ98</f>
        <v>0</v>
      </c>
      <c r="DU96" s="500">
        <f>'Bioenergetics (2)'!ER98</f>
        <v>0</v>
      </c>
      <c r="DV96" s="500">
        <f>'Bioenergetics (2)'!ES98</f>
        <v>0</v>
      </c>
      <c r="DW96" s="500">
        <f>'Bioenergetics (2)'!ET98</f>
        <v>0</v>
      </c>
      <c r="DX96" s="500">
        <f>'Bioenergetics (2)'!EU98</f>
        <v>0</v>
      </c>
      <c r="DY96" s="500">
        <f>'Bioenergetics (2)'!EV98</f>
        <v>0</v>
      </c>
      <c r="DZ96" s="500">
        <f>'Bioenergetics (2)'!EW98</f>
        <v>0</v>
      </c>
      <c r="EA96" s="500">
        <f>'Bioenergetics (2)'!EX98</f>
        <v>0</v>
      </c>
      <c r="EB96" s="500">
        <f>'Bioenergetics (2)'!EY98</f>
        <v>0</v>
      </c>
      <c r="EC96" s="500">
        <f>'Bioenergetics (2)'!EZ98</f>
        <v>0</v>
      </c>
      <c r="ED96" s="500">
        <f>'Bioenergetics (2)'!FA98</f>
        <v>0</v>
      </c>
      <c r="EE96" s="500">
        <f>'Bioenergetics (2)'!FB98</f>
        <v>0</v>
      </c>
      <c r="EF96" s="500">
        <f>'Bioenergetics (2)'!FC98</f>
        <v>0</v>
      </c>
      <c r="EG96" s="500">
        <f>'Bioenergetics (2)'!FD98</f>
        <v>0</v>
      </c>
      <c r="EH96" s="500">
        <f>'Bioenergetics (2)'!FE98</f>
        <v>0</v>
      </c>
      <c r="EI96" s="500">
        <f>'Bioenergetics (2)'!FF98</f>
        <v>0</v>
      </c>
      <c r="EJ96" s="500">
        <f>'Bioenergetics (2)'!FG98</f>
        <v>0</v>
      </c>
      <c r="EK96" s="500">
        <f>'Bioenergetics (2)'!FH98</f>
        <v>0</v>
      </c>
      <c r="EL96" s="500">
        <f>'Bioenergetics (2)'!FI98</f>
        <v>0</v>
      </c>
      <c r="EM96" s="500">
        <f>'Bioenergetics (2)'!FJ98</f>
        <v>0</v>
      </c>
      <c r="EN96" s="500">
        <f>'Bioenergetics (2)'!FK98</f>
        <v>0</v>
      </c>
      <c r="EO96" s="500">
        <f>'Bioenergetics (2)'!FL98</f>
        <v>0</v>
      </c>
      <c r="EP96" s="500">
        <f>'Bioenergetics (2)'!FM98</f>
        <v>0</v>
      </c>
      <c r="EQ96" s="500">
        <f>'Bioenergetics (2)'!FN98</f>
        <v>0</v>
      </c>
      <c r="ER96" s="500">
        <f>'Bioenergetics (2)'!FO98</f>
        <v>0</v>
      </c>
      <c r="ES96" s="500">
        <f>'Bioenergetics (2)'!FP98</f>
        <v>0</v>
      </c>
      <c r="ET96" s="500">
        <f>'Bioenergetics (2)'!FQ98</f>
        <v>0</v>
      </c>
      <c r="EU96" s="500">
        <f>'Bioenergetics (2)'!FR98</f>
        <v>0</v>
      </c>
      <c r="EV96" s="500">
        <f>'Bioenergetics (2)'!FS98</f>
        <v>0</v>
      </c>
      <c r="EW96" s="500">
        <f>'Bioenergetics (2)'!FT98</f>
        <v>0</v>
      </c>
      <c r="EX96" s="500">
        <f>'Bioenergetics (2)'!FU98</f>
        <v>0</v>
      </c>
      <c r="EY96" s="500">
        <f>'Bioenergetics (2)'!FV98</f>
        <v>0</v>
      </c>
      <c r="EZ96" s="500">
        <f>'Bioenergetics (2)'!FW98</f>
        <v>0</v>
      </c>
      <c r="FA96" s="500">
        <f>'Bioenergetics (2)'!FX98</f>
        <v>0</v>
      </c>
      <c r="FB96" s="500">
        <f>'Bioenergetics (2)'!FY98</f>
        <v>0</v>
      </c>
      <c r="FC96" s="500">
        <f>'Bioenergetics (2)'!FZ98</f>
        <v>0</v>
      </c>
      <c r="FD96" s="500">
        <f>'Bioenergetics (2)'!GA98</f>
        <v>0</v>
      </c>
      <c r="FE96" s="500">
        <f>'Bioenergetics (2)'!GB98</f>
        <v>0</v>
      </c>
      <c r="FF96" s="500">
        <f>'Bioenergetics (2)'!GC98</f>
        <v>0</v>
      </c>
    </row>
    <row r="97" spans="1:162" x14ac:dyDescent="0.35">
      <c r="A97" s="144" t="str">
        <f>'Bioenergetics (2)'!A99</f>
        <v>Ce_H</v>
      </c>
      <c r="B97" s="500">
        <f>'Bioenergetics (2)'!V99</f>
        <v>0</v>
      </c>
      <c r="C97" s="500">
        <f>'Bioenergetics (2)'!W99</f>
        <v>0</v>
      </c>
      <c r="D97" s="500">
        <f>'Bioenergetics (2)'!X99</f>
        <v>0</v>
      </c>
      <c r="E97" s="500">
        <f>'Bioenergetics (2)'!Y99</f>
        <v>0</v>
      </c>
      <c r="F97" s="500">
        <f>'Bioenergetics (2)'!Z99</f>
        <v>0</v>
      </c>
      <c r="G97" s="500">
        <f>'Bioenergetics (2)'!AA99</f>
        <v>0</v>
      </c>
      <c r="H97" s="500">
        <f>'Bioenergetics (2)'!AB99</f>
        <v>0</v>
      </c>
      <c r="I97" s="500">
        <f>'Bioenergetics (2)'!AC99</f>
        <v>0</v>
      </c>
      <c r="J97" s="500">
        <f>'Bioenergetics (2)'!AD99</f>
        <v>0</v>
      </c>
      <c r="K97" s="500">
        <f>'Bioenergetics (2)'!AE99</f>
        <v>0</v>
      </c>
      <c r="L97" s="500">
        <f>'Bioenergetics (2)'!AF99</f>
        <v>0</v>
      </c>
      <c r="M97" s="500">
        <f>'Bioenergetics (2)'!AG99</f>
        <v>0</v>
      </c>
      <c r="N97" s="500">
        <f>'Bioenergetics (2)'!AH99</f>
        <v>0</v>
      </c>
      <c r="O97" s="500">
        <f>'Bioenergetics (2)'!AI99</f>
        <v>0</v>
      </c>
      <c r="P97" s="500">
        <f>'Bioenergetics (2)'!AJ99</f>
        <v>0</v>
      </c>
      <c r="Q97" s="500">
        <f>'Bioenergetics (2)'!AK99</f>
        <v>0</v>
      </c>
      <c r="R97" s="500">
        <f>'Bioenergetics (2)'!AL99</f>
        <v>0</v>
      </c>
      <c r="S97" s="500">
        <f>'Bioenergetics (2)'!AM99</f>
        <v>0</v>
      </c>
      <c r="T97" s="500">
        <f>'Bioenergetics (2)'!AN99</f>
        <v>0</v>
      </c>
      <c r="U97" s="500">
        <f>'Bioenergetics (2)'!AO99</f>
        <v>0</v>
      </c>
      <c r="V97" s="500">
        <f>'Bioenergetics (2)'!AP99</f>
        <v>0</v>
      </c>
      <c r="W97" s="500">
        <f>'Bioenergetics (2)'!AQ99</f>
        <v>0</v>
      </c>
      <c r="X97" s="500">
        <f>'Bioenergetics (2)'!AR99</f>
        <v>0</v>
      </c>
      <c r="Y97" s="500">
        <f>'Bioenergetics (2)'!AS99</f>
        <v>0</v>
      </c>
      <c r="Z97" s="500">
        <f>'Bioenergetics (2)'!AT99</f>
        <v>0</v>
      </c>
      <c r="AA97" s="500">
        <f>'Bioenergetics (2)'!AU99</f>
        <v>0</v>
      </c>
      <c r="AB97" s="500">
        <f>'Bioenergetics (2)'!AV99</f>
        <v>0</v>
      </c>
      <c r="AC97" s="500">
        <f>'Bioenergetics (2)'!AW99</f>
        <v>0</v>
      </c>
      <c r="AD97" s="500">
        <f>'Bioenergetics (2)'!AX99</f>
        <v>0</v>
      </c>
      <c r="AE97" s="500">
        <f>'Bioenergetics (2)'!AY99</f>
        <v>0</v>
      </c>
      <c r="AF97" s="500">
        <f>'Bioenergetics (2)'!AZ99</f>
        <v>0</v>
      </c>
      <c r="AG97" s="500">
        <f>'Bioenergetics (2)'!BA99</f>
        <v>0</v>
      </c>
      <c r="AH97" s="500">
        <f>'Bioenergetics (2)'!BB99</f>
        <v>0</v>
      </c>
      <c r="AI97" s="500">
        <f>'Bioenergetics (2)'!BC99</f>
        <v>0</v>
      </c>
      <c r="AJ97" s="500">
        <f>'Bioenergetics (2)'!BD99</f>
        <v>0</v>
      </c>
      <c r="AK97" s="500">
        <f>'Bioenergetics (2)'!BE99</f>
        <v>0</v>
      </c>
      <c r="AL97" s="500">
        <f>'Bioenergetics (2)'!BF99</f>
        <v>0</v>
      </c>
      <c r="AM97" s="500">
        <f>'Bioenergetics (2)'!BG99</f>
        <v>0</v>
      </c>
      <c r="AN97" s="500">
        <f>'Bioenergetics (2)'!BH99</f>
        <v>0</v>
      </c>
      <c r="AO97" s="500">
        <f>'Bioenergetics (2)'!BI99</f>
        <v>0</v>
      </c>
      <c r="AP97" s="500">
        <f>'Bioenergetics (2)'!BJ99</f>
        <v>0</v>
      </c>
      <c r="AQ97" s="500">
        <f>'Bioenergetics (2)'!BK99</f>
        <v>0</v>
      </c>
      <c r="AR97" s="500">
        <f>'Bioenergetics (2)'!BL99</f>
        <v>0</v>
      </c>
      <c r="AS97" s="500">
        <f>'Bioenergetics (2)'!BM99</f>
        <v>0</v>
      </c>
      <c r="AT97" s="500">
        <f>'Bioenergetics (2)'!BN99</f>
        <v>0</v>
      </c>
      <c r="AU97" s="500">
        <f>'Bioenergetics (2)'!BO99</f>
        <v>0</v>
      </c>
      <c r="AV97" s="500">
        <f>'Bioenergetics (2)'!BP99</f>
        <v>0</v>
      </c>
      <c r="AW97" s="500">
        <f>'Bioenergetics (2)'!BQ99</f>
        <v>0</v>
      </c>
      <c r="AX97" s="500">
        <f>'Bioenergetics (2)'!BR99</f>
        <v>0</v>
      </c>
      <c r="AY97" s="500">
        <f>'Bioenergetics (2)'!BS99</f>
        <v>0</v>
      </c>
      <c r="AZ97" s="500">
        <f>'Bioenergetics (2)'!BT99</f>
        <v>0</v>
      </c>
      <c r="BA97" s="500">
        <f>'Bioenergetics (2)'!BU99</f>
        <v>0</v>
      </c>
      <c r="BB97" s="500">
        <f>'Bioenergetics (2)'!BV99</f>
        <v>0</v>
      </c>
      <c r="BC97" s="500">
        <f>'Bioenergetics (2)'!BW99</f>
        <v>0</v>
      </c>
      <c r="BD97" s="500">
        <f>'Bioenergetics (2)'!BX99</f>
        <v>0</v>
      </c>
      <c r="BE97" s="500">
        <f>'Bioenergetics (2)'!BY99</f>
        <v>0</v>
      </c>
      <c r="BF97" s="500">
        <f>'Bioenergetics (2)'!BZ99</f>
        <v>0</v>
      </c>
      <c r="BG97" s="500">
        <f>'Bioenergetics (2)'!CA99</f>
        <v>0</v>
      </c>
      <c r="BH97" s="500">
        <f>'Bioenergetics (2)'!CB99</f>
        <v>0</v>
      </c>
      <c r="BI97" s="500">
        <f>'Bioenergetics (2)'!CC99</f>
        <v>0</v>
      </c>
      <c r="BJ97" s="500">
        <f>'Bioenergetics (2)'!CD99</f>
        <v>0</v>
      </c>
      <c r="BK97" s="500">
        <f>'Bioenergetics (2)'!CE99</f>
        <v>0</v>
      </c>
      <c r="BL97" s="500">
        <f>'Bioenergetics (2)'!CF99</f>
        <v>0</v>
      </c>
      <c r="BM97" s="500">
        <f>'Bioenergetics (2)'!CG99</f>
        <v>0</v>
      </c>
      <c r="BN97" s="500">
        <f>'Bioenergetics (2)'!CH99</f>
        <v>0</v>
      </c>
      <c r="BO97" s="500">
        <f>'Bioenergetics (2)'!CI99</f>
        <v>0</v>
      </c>
      <c r="BP97" s="500">
        <f>'Bioenergetics (2)'!CJ99</f>
        <v>0</v>
      </c>
      <c r="BQ97" s="500">
        <f>'Bioenergetics (2)'!CK99</f>
        <v>0</v>
      </c>
      <c r="BR97" s="500">
        <f>'Bioenergetics (2)'!CL99</f>
        <v>0</v>
      </c>
      <c r="BS97" s="500">
        <f>'Bioenergetics (2)'!CM99</f>
        <v>0</v>
      </c>
      <c r="BT97" s="500">
        <f>'Bioenergetics (2)'!CN99</f>
        <v>0</v>
      </c>
      <c r="BU97" s="500">
        <f>'Bioenergetics (2)'!CO99</f>
        <v>0</v>
      </c>
      <c r="BV97" s="500">
        <f>'Bioenergetics (2)'!CP99</f>
        <v>0</v>
      </c>
      <c r="BW97" s="500">
        <f>'Bioenergetics (2)'!CQ99</f>
        <v>0</v>
      </c>
      <c r="BX97" s="500">
        <f>'Bioenergetics (2)'!CR99</f>
        <v>0</v>
      </c>
      <c r="BY97" s="500">
        <f>'Bioenergetics (2)'!CS99</f>
        <v>0</v>
      </c>
      <c r="BZ97" s="500">
        <f>'Bioenergetics (2)'!CT99</f>
        <v>0</v>
      </c>
      <c r="CA97" s="500">
        <f>'Bioenergetics (2)'!CU99</f>
        <v>0</v>
      </c>
      <c r="CB97" s="500">
        <f>'Bioenergetics (2)'!CV99</f>
        <v>0</v>
      </c>
      <c r="CC97" s="500">
        <f>'Bioenergetics (2)'!CW99</f>
        <v>0</v>
      </c>
      <c r="CD97" s="500">
        <f>'Bioenergetics (2)'!CX99</f>
        <v>0</v>
      </c>
      <c r="CE97" s="500">
        <f>'Bioenergetics (2)'!CY99</f>
        <v>0</v>
      </c>
      <c r="CF97" s="500">
        <f>'Bioenergetics (2)'!CZ99</f>
        <v>0</v>
      </c>
      <c r="CG97" s="500">
        <f>'Bioenergetics (2)'!DA99</f>
        <v>0</v>
      </c>
      <c r="CH97" s="500">
        <f>'Bioenergetics (2)'!DB99</f>
        <v>0</v>
      </c>
      <c r="CI97" s="500">
        <f>'Bioenergetics (2)'!DC99</f>
        <v>0</v>
      </c>
      <c r="CJ97" s="500">
        <f>'Bioenergetics (2)'!DD99</f>
        <v>0</v>
      </c>
      <c r="CK97" s="500">
        <f>'Bioenergetics (2)'!DE99</f>
        <v>0</v>
      </c>
      <c r="CL97" s="500">
        <f>'Bioenergetics (2)'!DF99</f>
        <v>0</v>
      </c>
      <c r="CM97" s="500">
        <f>'Bioenergetics (2)'!DG99</f>
        <v>0</v>
      </c>
      <c r="CN97" s="500">
        <f>'Bioenergetics (2)'!DH99</f>
        <v>0</v>
      </c>
      <c r="CO97" s="500">
        <f>'Bioenergetics (2)'!DI99</f>
        <v>0</v>
      </c>
      <c r="CP97" s="500">
        <f>'Bioenergetics (2)'!DJ99</f>
        <v>0</v>
      </c>
      <c r="CQ97" s="500">
        <f>'Bioenergetics (2)'!DK99</f>
        <v>0</v>
      </c>
      <c r="CR97" s="500">
        <f>'Bioenergetics (2)'!DL99</f>
        <v>0</v>
      </c>
      <c r="CS97" s="500">
        <f>'Bioenergetics (2)'!DM99</f>
        <v>0</v>
      </c>
      <c r="CT97" s="500">
        <f>'Bioenergetics (2)'!DN99</f>
        <v>0</v>
      </c>
      <c r="CU97" s="500">
        <f>'Bioenergetics (2)'!DO99</f>
        <v>0</v>
      </c>
      <c r="CV97" s="500">
        <f>'Bioenergetics (2)'!DP99</f>
        <v>0</v>
      </c>
      <c r="CW97" s="500">
        <f>'Bioenergetics (2)'!DQ99</f>
        <v>0</v>
      </c>
      <c r="CX97" s="500">
        <f>'Bioenergetics (2)'!DR99</f>
        <v>0</v>
      </c>
      <c r="CY97" s="500">
        <f>'Bioenergetics (2)'!DS99</f>
        <v>0</v>
      </c>
      <c r="CZ97" s="500">
        <f>'Bioenergetics (2)'!DT99</f>
        <v>0</v>
      </c>
      <c r="DA97" s="500">
        <f>'Bioenergetics (2)'!DU99</f>
        <v>0</v>
      </c>
      <c r="DB97" s="500">
        <f>'Bioenergetics (2)'!DV99</f>
        <v>0</v>
      </c>
      <c r="DC97" s="500">
        <f>'Bioenergetics (2)'!DW99</f>
        <v>0</v>
      </c>
      <c r="DD97" s="500">
        <f>'Bioenergetics (2)'!DX99</f>
        <v>0</v>
      </c>
      <c r="DE97" s="500">
        <f>'Bioenergetics (2)'!DY99</f>
        <v>0</v>
      </c>
      <c r="DF97" s="500">
        <f>'Bioenergetics (2)'!DZ99</f>
        <v>0</v>
      </c>
      <c r="DG97" s="500">
        <f>'Bioenergetics (2)'!EA99</f>
        <v>0</v>
      </c>
      <c r="DH97" s="500">
        <f>'Bioenergetics (2)'!EB99</f>
        <v>0</v>
      </c>
      <c r="DI97" s="500">
        <f>'Bioenergetics (2)'!EC99</f>
        <v>0</v>
      </c>
      <c r="DJ97" s="500">
        <f>'Bioenergetics (2)'!ED99</f>
        <v>0</v>
      </c>
      <c r="DK97" s="500">
        <f>'Bioenergetics (2)'!EE99</f>
        <v>0</v>
      </c>
      <c r="DL97" s="500">
        <f>'Bioenergetics (2)'!EF99</f>
        <v>0</v>
      </c>
      <c r="DM97" s="500">
        <f>'Bioenergetics (2)'!EG99</f>
        <v>0</v>
      </c>
      <c r="DN97" s="500">
        <f>'Bioenergetics (2)'!EH99</f>
        <v>0</v>
      </c>
      <c r="DO97" s="500">
        <f>'Bioenergetics (2)'!EI99</f>
        <v>-2</v>
      </c>
      <c r="DP97" s="500">
        <f>'Bioenergetics (2)'!EJ99</f>
        <v>0</v>
      </c>
      <c r="DQ97" s="500">
        <f>'Bioenergetics (2)'!EK99</f>
        <v>0</v>
      </c>
      <c r="DR97" s="500">
        <f>'Bioenergetics (2)'!EL99</f>
        <v>0</v>
      </c>
      <c r="DS97" s="500">
        <f>'Bioenergetics (2)'!EM99</f>
        <v>0</v>
      </c>
      <c r="DT97" s="500">
        <f>'Bioenergetics (2)'!EQ99</f>
        <v>0</v>
      </c>
      <c r="DU97" s="500">
        <f>'Bioenergetics (2)'!ER99</f>
        <v>0</v>
      </c>
      <c r="DV97" s="500">
        <f>'Bioenergetics (2)'!ES99</f>
        <v>0</v>
      </c>
      <c r="DW97" s="500">
        <f>'Bioenergetics (2)'!ET99</f>
        <v>0</v>
      </c>
      <c r="DX97" s="500">
        <f>'Bioenergetics (2)'!EU99</f>
        <v>0</v>
      </c>
      <c r="DY97" s="500">
        <f>'Bioenergetics (2)'!EV99</f>
        <v>0</v>
      </c>
      <c r="DZ97" s="500">
        <f>'Bioenergetics (2)'!EW99</f>
        <v>0</v>
      </c>
      <c r="EA97" s="500">
        <f>'Bioenergetics (2)'!EX99</f>
        <v>0</v>
      </c>
      <c r="EB97" s="500">
        <f>'Bioenergetics (2)'!EY99</f>
        <v>0</v>
      </c>
      <c r="EC97" s="500">
        <f>'Bioenergetics (2)'!EZ99</f>
        <v>0</v>
      </c>
      <c r="ED97" s="500">
        <f>'Bioenergetics (2)'!FA99</f>
        <v>0</v>
      </c>
      <c r="EE97" s="500">
        <f>'Bioenergetics (2)'!FB99</f>
        <v>0</v>
      </c>
      <c r="EF97" s="500">
        <f>'Bioenergetics (2)'!FC99</f>
        <v>0</v>
      </c>
      <c r="EG97" s="500">
        <f>'Bioenergetics (2)'!FD99</f>
        <v>0</v>
      </c>
      <c r="EH97" s="500">
        <f>'Bioenergetics (2)'!FE99</f>
        <v>0</v>
      </c>
      <c r="EI97" s="500">
        <f>'Bioenergetics (2)'!FF99</f>
        <v>0</v>
      </c>
      <c r="EJ97" s="500">
        <f>'Bioenergetics (2)'!FG99</f>
        <v>0</v>
      </c>
      <c r="EK97" s="500">
        <f>'Bioenergetics (2)'!FH99</f>
        <v>0</v>
      </c>
      <c r="EL97" s="500">
        <f>'Bioenergetics (2)'!FI99</f>
        <v>0</v>
      </c>
      <c r="EM97" s="500">
        <f>'Bioenergetics (2)'!FJ99</f>
        <v>0</v>
      </c>
      <c r="EN97" s="500">
        <f>'Bioenergetics (2)'!FK99</f>
        <v>0</v>
      </c>
      <c r="EO97" s="500">
        <f>'Bioenergetics (2)'!FL99</f>
        <v>0</v>
      </c>
      <c r="EP97" s="500">
        <f>'Bioenergetics (2)'!FM99</f>
        <v>0</v>
      </c>
      <c r="EQ97" s="500">
        <f>'Bioenergetics (2)'!FN99</f>
        <v>0</v>
      </c>
      <c r="ER97" s="500">
        <f>'Bioenergetics (2)'!FO99</f>
        <v>0</v>
      </c>
      <c r="ES97" s="500">
        <f>'Bioenergetics (2)'!FP99</f>
        <v>0</v>
      </c>
      <c r="ET97" s="500">
        <f>'Bioenergetics (2)'!FQ99</f>
        <v>0</v>
      </c>
      <c r="EU97" s="500">
        <f>'Bioenergetics (2)'!FR99</f>
        <v>0</v>
      </c>
      <c r="EV97" s="500">
        <f>'Bioenergetics (2)'!FS99</f>
        <v>0</v>
      </c>
      <c r="EW97" s="500">
        <f>'Bioenergetics (2)'!FT99</f>
        <v>0</v>
      </c>
      <c r="EX97" s="500">
        <f>'Bioenergetics (2)'!FU99</f>
        <v>0</v>
      </c>
      <c r="EY97" s="500">
        <f>'Bioenergetics (2)'!FV99</f>
        <v>0</v>
      </c>
      <c r="EZ97" s="500">
        <f>'Bioenergetics (2)'!FW99</f>
        <v>0</v>
      </c>
      <c r="FA97" s="500">
        <f>'Bioenergetics (2)'!FX99</f>
        <v>0</v>
      </c>
      <c r="FB97" s="500">
        <f>'Bioenergetics (2)'!FY99</f>
        <v>0</v>
      </c>
      <c r="FC97" s="500">
        <f>'Bioenergetics (2)'!FZ99</f>
        <v>0</v>
      </c>
      <c r="FD97" s="500">
        <f>'Bioenergetics (2)'!GA99</f>
        <v>0</v>
      </c>
      <c r="FE97" s="500">
        <f>'Bioenergetics (2)'!GB99</f>
        <v>0</v>
      </c>
      <c r="FF97" s="500">
        <f>'Bioenergetics (2)'!GC99</f>
        <v>0</v>
      </c>
    </row>
    <row r="98" spans="1:162" x14ac:dyDescent="0.35">
      <c r="A98" s="144" t="str">
        <f>'Bioenergetics (2)'!A100</f>
        <v>G_H2</v>
      </c>
      <c r="B98" s="500">
        <f>'Bioenergetics (2)'!V100</f>
        <v>0</v>
      </c>
      <c r="C98" s="500">
        <f>'Bioenergetics (2)'!W100</f>
        <v>0</v>
      </c>
      <c r="D98" s="500">
        <f>'Bioenergetics (2)'!X100</f>
        <v>0</v>
      </c>
      <c r="E98" s="500">
        <f>'Bioenergetics (2)'!Y100</f>
        <v>0</v>
      </c>
      <c r="F98" s="500">
        <f>'Bioenergetics (2)'!Z100</f>
        <v>0</v>
      </c>
      <c r="G98" s="500">
        <f>'Bioenergetics (2)'!AA100</f>
        <v>0</v>
      </c>
      <c r="H98" s="500">
        <f>'Bioenergetics (2)'!AB100</f>
        <v>0</v>
      </c>
      <c r="I98" s="500">
        <f>'Bioenergetics (2)'!AC100</f>
        <v>0</v>
      </c>
      <c r="J98" s="500">
        <f>'Bioenergetics (2)'!AD100</f>
        <v>0</v>
      </c>
      <c r="K98" s="500">
        <f>'Bioenergetics (2)'!AE100</f>
        <v>0</v>
      </c>
      <c r="L98" s="500">
        <f>'Bioenergetics (2)'!AF100</f>
        <v>0</v>
      </c>
      <c r="M98" s="500">
        <f>'Bioenergetics (2)'!AG100</f>
        <v>0</v>
      </c>
      <c r="N98" s="500">
        <f>'Bioenergetics (2)'!AH100</f>
        <v>0</v>
      </c>
      <c r="O98" s="500">
        <f>'Bioenergetics (2)'!AI100</f>
        <v>0</v>
      </c>
      <c r="P98" s="500">
        <f>'Bioenergetics (2)'!AJ100</f>
        <v>0</v>
      </c>
      <c r="Q98" s="500">
        <f>'Bioenergetics (2)'!AK100</f>
        <v>0</v>
      </c>
      <c r="R98" s="500">
        <f>'Bioenergetics (2)'!AL100</f>
        <v>0</v>
      </c>
      <c r="S98" s="500">
        <f>'Bioenergetics (2)'!AM100</f>
        <v>0</v>
      </c>
      <c r="T98" s="500">
        <f>'Bioenergetics (2)'!AN100</f>
        <v>0</v>
      </c>
      <c r="U98" s="500">
        <f>'Bioenergetics (2)'!AO100</f>
        <v>0</v>
      </c>
      <c r="V98" s="500">
        <f>'Bioenergetics (2)'!AP100</f>
        <v>0</v>
      </c>
      <c r="W98" s="500">
        <f>'Bioenergetics (2)'!AQ100</f>
        <v>0</v>
      </c>
      <c r="X98" s="500">
        <f>'Bioenergetics (2)'!AR100</f>
        <v>0</v>
      </c>
      <c r="Y98" s="500">
        <f>'Bioenergetics (2)'!AS100</f>
        <v>0</v>
      </c>
      <c r="Z98" s="500">
        <f>'Bioenergetics (2)'!AT100</f>
        <v>0</v>
      </c>
      <c r="AA98" s="500">
        <f>'Bioenergetics (2)'!AU100</f>
        <v>0</v>
      </c>
      <c r="AB98" s="500">
        <f>'Bioenergetics (2)'!AV100</f>
        <v>0</v>
      </c>
      <c r="AC98" s="500">
        <f>'Bioenergetics (2)'!AW100</f>
        <v>0</v>
      </c>
      <c r="AD98" s="500">
        <f>'Bioenergetics (2)'!AX100</f>
        <v>0</v>
      </c>
      <c r="AE98" s="500">
        <f>'Bioenergetics (2)'!AY100</f>
        <v>0</v>
      </c>
      <c r="AF98" s="500">
        <f>'Bioenergetics (2)'!AZ100</f>
        <v>0</v>
      </c>
      <c r="AG98" s="500">
        <f>'Bioenergetics (2)'!BA100</f>
        <v>0</v>
      </c>
      <c r="AH98" s="500">
        <f>'Bioenergetics (2)'!BB100</f>
        <v>0</v>
      </c>
      <c r="AI98" s="500">
        <f>'Bioenergetics (2)'!BC100</f>
        <v>0</v>
      </c>
      <c r="AJ98" s="500">
        <f>'Bioenergetics (2)'!BD100</f>
        <v>0</v>
      </c>
      <c r="AK98" s="500">
        <f>'Bioenergetics (2)'!BE100</f>
        <v>0</v>
      </c>
      <c r="AL98" s="500">
        <f>'Bioenergetics (2)'!BF100</f>
        <v>0</v>
      </c>
      <c r="AM98" s="500">
        <f>'Bioenergetics (2)'!BG100</f>
        <v>0</v>
      </c>
      <c r="AN98" s="500">
        <f>'Bioenergetics (2)'!BH100</f>
        <v>0</v>
      </c>
      <c r="AO98" s="500">
        <f>'Bioenergetics (2)'!BI100</f>
        <v>0</v>
      </c>
      <c r="AP98" s="500">
        <f>'Bioenergetics (2)'!BJ100</f>
        <v>0</v>
      </c>
      <c r="AQ98" s="500">
        <f>'Bioenergetics (2)'!BK100</f>
        <v>0</v>
      </c>
      <c r="AR98" s="500">
        <f>'Bioenergetics (2)'!BL100</f>
        <v>0</v>
      </c>
      <c r="AS98" s="500">
        <f>'Bioenergetics (2)'!BM100</f>
        <v>0</v>
      </c>
      <c r="AT98" s="500">
        <f>'Bioenergetics (2)'!BN100</f>
        <v>0</v>
      </c>
      <c r="AU98" s="500">
        <f>'Bioenergetics (2)'!BO100</f>
        <v>0</v>
      </c>
      <c r="AV98" s="500">
        <f>'Bioenergetics (2)'!BP100</f>
        <v>0</v>
      </c>
      <c r="AW98" s="500">
        <f>'Bioenergetics (2)'!BQ100</f>
        <v>0</v>
      </c>
      <c r="AX98" s="500">
        <f>'Bioenergetics (2)'!BR100</f>
        <v>0</v>
      </c>
      <c r="AY98" s="500">
        <f>'Bioenergetics (2)'!BS100</f>
        <v>0</v>
      </c>
      <c r="AZ98" s="500">
        <f>'Bioenergetics (2)'!BT100</f>
        <v>0</v>
      </c>
      <c r="BA98" s="500">
        <f>'Bioenergetics (2)'!BU100</f>
        <v>0</v>
      </c>
      <c r="BB98" s="500">
        <f>'Bioenergetics (2)'!BV100</f>
        <v>0</v>
      </c>
      <c r="BC98" s="500">
        <f>'Bioenergetics (2)'!BW100</f>
        <v>0</v>
      </c>
      <c r="BD98" s="500">
        <f>'Bioenergetics (2)'!BX100</f>
        <v>0</v>
      </c>
      <c r="BE98" s="500">
        <f>'Bioenergetics (2)'!BY100</f>
        <v>0</v>
      </c>
      <c r="BF98" s="500">
        <f>'Bioenergetics (2)'!BZ100</f>
        <v>0</v>
      </c>
      <c r="BG98" s="500">
        <f>'Bioenergetics (2)'!CA100</f>
        <v>0</v>
      </c>
      <c r="BH98" s="500">
        <f>'Bioenergetics (2)'!CB100</f>
        <v>0</v>
      </c>
      <c r="BI98" s="500">
        <f>'Bioenergetics (2)'!CC100</f>
        <v>0</v>
      </c>
      <c r="BJ98" s="500">
        <f>'Bioenergetics (2)'!CD100</f>
        <v>0</v>
      </c>
      <c r="BK98" s="500">
        <f>'Bioenergetics (2)'!CE100</f>
        <v>0</v>
      </c>
      <c r="BL98" s="500">
        <f>'Bioenergetics (2)'!CF100</f>
        <v>0</v>
      </c>
      <c r="BM98" s="500">
        <f>'Bioenergetics (2)'!CG100</f>
        <v>0</v>
      </c>
      <c r="BN98" s="500">
        <f>'Bioenergetics (2)'!CH100</f>
        <v>0</v>
      </c>
      <c r="BO98" s="500">
        <f>'Bioenergetics (2)'!CI100</f>
        <v>0</v>
      </c>
      <c r="BP98" s="500">
        <f>'Bioenergetics (2)'!CJ100</f>
        <v>0</v>
      </c>
      <c r="BQ98" s="500">
        <f>'Bioenergetics (2)'!CK100</f>
        <v>0</v>
      </c>
      <c r="BR98" s="500">
        <f>'Bioenergetics (2)'!CL100</f>
        <v>0</v>
      </c>
      <c r="BS98" s="500">
        <f>'Bioenergetics (2)'!CM100</f>
        <v>0</v>
      </c>
      <c r="BT98" s="500">
        <f>'Bioenergetics (2)'!CN100</f>
        <v>0</v>
      </c>
      <c r="BU98" s="500">
        <f>'Bioenergetics (2)'!CO100</f>
        <v>0</v>
      </c>
      <c r="BV98" s="500">
        <f>'Bioenergetics (2)'!CP100</f>
        <v>0</v>
      </c>
      <c r="BW98" s="500">
        <f>'Bioenergetics (2)'!CQ100</f>
        <v>0</v>
      </c>
      <c r="BX98" s="500">
        <f>'Bioenergetics (2)'!CR100</f>
        <v>0</v>
      </c>
      <c r="BY98" s="500">
        <f>'Bioenergetics (2)'!CS100</f>
        <v>0</v>
      </c>
      <c r="BZ98" s="500">
        <f>'Bioenergetics (2)'!CT100</f>
        <v>0</v>
      </c>
      <c r="CA98" s="500">
        <f>'Bioenergetics (2)'!CU100</f>
        <v>0</v>
      </c>
      <c r="CB98" s="500">
        <f>'Bioenergetics (2)'!CV100</f>
        <v>0</v>
      </c>
      <c r="CC98" s="500">
        <f>'Bioenergetics (2)'!CW100</f>
        <v>0</v>
      </c>
      <c r="CD98" s="500">
        <f>'Bioenergetics (2)'!CX100</f>
        <v>0</v>
      </c>
      <c r="CE98" s="500">
        <f>'Bioenergetics (2)'!CY100</f>
        <v>0</v>
      </c>
      <c r="CF98" s="500">
        <f>'Bioenergetics (2)'!CZ100</f>
        <v>0</v>
      </c>
      <c r="CG98" s="500">
        <f>'Bioenergetics (2)'!DA100</f>
        <v>0</v>
      </c>
      <c r="CH98" s="500">
        <f>'Bioenergetics (2)'!DB100</f>
        <v>0</v>
      </c>
      <c r="CI98" s="500">
        <f>'Bioenergetics (2)'!DC100</f>
        <v>0</v>
      </c>
      <c r="CJ98" s="500">
        <f>'Bioenergetics (2)'!DD100</f>
        <v>0</v>
      </c>
      <c r="CK98" s="500">
        <f>'Bioenergetics (2)'!DE100</f>
        <v>0</v>
      </c>
      <c r="CL98" s="500">
        <f>'Bioenergetics (2)'!DF100</f>
        <v>0</v>
      </c>
      <c r="CM98" s="500">
        <f>'Bioenergetics (2)'!DG100</f>
        <v>0</v>
      </c>
      <c r="CN98" s="500">
        <f>'Bioenergetics (2)'!DH100</f>
        <v>0</v>
      </c>
      <c r="CO98" s="500">
        <f>'Bioenergetics (2)'!DI100</f>
        <v>0</v>
      </c>
      <c r="CP98" s="500">
        <f>'Bioenergetics (2)'!DJ100</f>
        <v>0</v>
      </c>
      <c r="CQ98" s="500">
        <f>'Bioenergetics (2)'!DK100</f>
        <v>0</v>
      </c>
      <c r="CR98" s="500">
        <f>'Bioenergetics (2)'!DL100</f>
        <v>0</v>
      </c>
      <c r="CS98" s="500">
        <f>'Bioenergetics (2)'!DM100</f>
        <v>0</v>
      </c>
      <c r="CT98" s="500">
        <f>'Bioenergetics (2)'!DN100</f>
        <v>0</v>
      </c>
      <c r="CU98" s="500">
        <f>'Bioenergetics (2)'!DO100</f>
        <v>0</v>
      </c>
      <c r="CV98" s="500">
        <f>'Bioenergetics (2)'!DP100</f>
        <v>0</v>
      </c>
      <c r="CW98" s="500">
        <f>'Bioenergetics (2)'!DQ100</f>
        <v>0</v>
      </c>
      <c r="CX98" s="500">
        <f>'Bioenergetics (2)'!DR100</f>
        <v>0</v>
      </c>
      <c r="CY98" s="500">
        <f>'Bioenergetics (2)'!DS100</f>
        <v>0</v>
      </c>
      <c r="CZ98" s="500">
        <f>'Bioenergetics (2)'!DT100</f>
        <v>0</v>
      </c>
      <c r="DA98" s="500">
        <f>'Bioenergetics (2)'!DU100</f>
        <v>0</v>
      </c>
      <c r="DB98" s="500">
        <f>'Bioenergetics (2)'!DV100</f>
        <v>0</v>
      </c>
      <c r="DC98" s="500">
        <f>'Bioenergetics (2)'!DW100</f>
        <v>0</v>
      </c>
      <c r="DD98" s="500">
        <f>'Bioenergetics (2)'!DX100</f>
        <v>0</v>
      </c>
      <c r="DE98" s="500">
        <f>'Bioenergetics (2)'!DY100</f>
        <v>0</v>
      </c>
      <c r="DF98" s="500">
        <f>'Bioenergetics (2)'!DZ100</f>
        <v>0</v>
      </c>
      <c r="DG98" s="500">
        <f>'Bioenergetics (2)'!EA100</f>
        <v>0</v>
      </c>
      <c r="DH98" s="500">
        <f>'Bioenergetics (2)'!EB100</f>
        <v>0</v>
      </c>
      <c r="DI98" s="500">
        <f>'Bioenergetics (2)'!EC100</f>
        <v>0</v>
      </c>
      <c r="DJ98" s="500">
        <f>'Bioenergetics (2)'!ED100</f>
        <v>0</v>
      </c>
      <c r="DK98" s="500">
        <f>'Bioenergetics (2)'!EE100</f>
        <v>0</v>
      </c>
      <c r="DL98" s="500">
        <f>'Bioenergetics (2)'!EF100</f>
        <v>0</v>
      </c>
      <c r="DM98" s="500">
        <f>'Bioenergetics (2)'!EG100</f>
        <v>0</v>
      </c>
      <c r="DN98" s="500">
        <f>'Bioenergetics (2)'!EH100</f>
        <v>0</v>
      </c>
      <c r="DO98" s="500">
        <f>'Bioenergetics (2)'!EI100</f>
        <v>0</v>
      </c>
      <c r="DP98" s="500">
        <f>'Bioenergetics (2)'!EJ100</f>
        <v>0</v>
      </c>
      <c r="DQ98" s="500">
        <f>'Bioenergetics (2)'!EK100</f>
        <v>0</v>
      </c>
      <c r="DR98" s="500">
        <f>'Bioenergetics (2)'!EL100</f>
        <v>0</v>
      </c>
      <c r="DS98" s="500">
        <f>'Bioenergetics (2)'!EM100</f>
        <v>0</v>
      </c>
      <c r="DT98" s="500">
        <f>'Bioenergetics (2)'!EQ100</f>
        <v>0</v>
      </c>
      <c r="DU98" s="500">
        <f>'Bioenergetics (2)'!ER100</f>
        <v>0</v>
      </c>
      <c r="DV98" s="500">
        <f>'Bioenergetics (2)'!ES100</f>
        <v>0</v>
      </c>
      <c r="DW98" s="500">
        <f>'Bioenergetics (2)'!ET100</f>
        <v>0</v>
      </c>
      <c r="DX98" s="500">
        <f>'Bioenergetics (2)'!EU100</f>
        <v>0</v>
      </c>
      <c r="DY98" s="500">
        <f>'Bioenergetics (2)'!EV100</f>
        <v>0</v>
      </c>
      <c r="DZ98" s="500">
        <f>'Bioenergetics (2)'!EW100</f>
        <v>0</v>
      </c>
      <c r="EA98" s="500">
        <f>'Bioenergetics (2)'!EX100</f>
        <v>0</v>
      </c>
      <c r="EB98" s="500">
        <f>'Bioenergetics (2)'!EY100</f>
        <v>0</v>
      </c>
      <c r="EC98" s="500">
        <f>'Bioenergetics (2)'!EZ100</f>
        <v>0</v>
      </c>
      <c r="ED98" s="500">
        <f>'Bioenergetics (2)'!FA100</f>
        <v>0</v>
      </c>
      <c r="EE98" s="500">
        <f>'Bioenergetics (2)'!FB100</f>
        <v>0</v>
      </c>
      <c r="EF98" s="500">
        <f>'Bioenergetics (2)'!FC100</f>
        <v>0</v>
      </c>
      <c r="EG98" s="500">
        <f>'Bioenergetics (2)'!FD100</f>
        <v>0</v>
      </c>
      <c r="EH98" s="500">
        <f>'Bioenergetics (2)'!FE100</f>
        <v>0</v>
      </c>
      <c r="EI98" s="500">
        <f>'Bioenergetics (2)'!FF100</f>
        <v>0</v>
      </c>
      <c r="EJ98" s="500">
        <f>'Bioenergetics (2)'!FG100</f>
        <v>0</v>
      </c>
      <c r="EK98" s="500">
        <f>'Bioenergetics (2)'!FH100</f>
        <v>0</v>
      </c>
      <c r="EL98" s="500">
        <f>'Bioenergetics (2)'!FI100</f>
        <v>0</v>
      </c>
      <c r="EM98" s="500">
        <f>'Bioenergetics (2)'!FJ100</f>
        <v>0</v>
      </c>
      <c r="EN98" s="500">
        <f>'Bioenergetics (2)'!FK100</f>
        <v>0</v>
      </c>
      <c r="EO98" s="500">
        <f>'Bioenergetics (2)'!FL100</f>
        <v>0</v>
      </c>
      <c r="EP98" s="500">
        <f>'Bioenergetics (2)'!FM100</f>
        <v>0</v>
      </c>
      <c r="EQ98" s="500">
        <f>'Bioenergetics (2)'!FN100</f>
        <v>0</v>
      </c>
      <c r="ER98" s="500">
        <f>'Bioenergetics (2)'!FO100</f>
        <v>0</v>
      </c>
      <c r="ES98" s="500">
        <f>'Bioenergetics (2)'!FP100</f>
        <v>0</v>
      </c>
      <c r="ET98" s="500">
        <f>'Bioenergetics (2)'!FQ100</f>
        <v>0</v>
      </c>
      <c r="EU98" s="500">
        <f>'Bioenergetics (2)'!FR100</f>
        <v>0</v>
      </c>
      <c r="EV98" s="500">
        <f>'Bioenergetics (2)'!FS100</f>
        <v>0</v>
      </c>
      <c r="EW98" s="500">
        <f>'Bioenergetics (2)'!FT100</f>
        <v>0</v>
      </c>
      <c r="EX98" s="500">
        <f>'Bioenergetics (2)'!FU100</f>
        <v>0</v>
      </c>
      <c r="EY98" s="500">
        <f>'Bioenergetics (2)'!FV100</f>
        <v>0</v>
      </c>
      <c r="EZ98" s="500">
        <f>'Bioenergetics (2)'!FW100</f>
        <v>0</v>
      </c>
      <c r="FA98" s="500">
        <f>'Bioenergetics (2)'!FX100</f>
        <v>0</v>
      </c>
      <c r="FB98" s="500">
        <f>'Bioenergetics (2)'!FY100</f>
        <v>0</v>
      </c>
      <c r="FC98" s="500">
        <f>'Bioenergetics (2)'!FZ100</f>
        <v>0</v>
      </c>
      <c r="FD98" s="500">
        <f>'Bioenergetics (2)'!GA100</f>
        <v>0</v>
      </c>
      <c r="FE98" s="500">
        <f>'Bioenergetics (2)'!GB100</f>
        <v>1</v>
      </c>
      <c r="FF98" s="500">
        <f>'Bioenergetics (2)'!GC100</f>
        <v>0</v>
      </c>
    </row>
    <row r="99" spans="1:162" x14ac:dyDescent="0.35">
      <c r="A99" s="144" t="str">
        <f>'Bioenergetics (2)'!A101</f>
        <v>G_CO2</v>
      </c>
      <c r="B99" s="500">
        <f>'Bioenergetics (2)'!V101</f>
        <v>0</v>
      </c>
      <c r="C99" s="500">
        <f>'Bioenergetics (2)'!W101</f>
        <v>0</v>
      </c>
      <c r="D99" s="500">
        <f>'Bioenergetics (2)'!X101</f>
        <v>0</v>
      </c>
      <c r="E99" s="500">
        <f>'Bioenergetics (2)'!Y101</f>
        <v>0</v>
      </c>
      <c r="F99" s="500">
        <f>'Bioenergetics (2)'!Z101</f>
        <v>0</v>
      </c>
      <c r="G99" s="500">
        <f>'Bioenergetics (2)'!AA101</f>
        <v>0</v>
      </c>
      <c r="H99" s="500">
        <f>'Bioenergetics (2)'!AB101</f>
        <v>0</v>
      </c>
      <c r="I99" s="500">
        <f>'Bioenergetics (2)'!AC101</f>
        <v>0</v>
      </c>
      <c r="J99" s="500">
        <f>'Bioenergetics (2)'!AD101</f>
        <v>0</v>
      </c>
      <c r="K99" s="500">
        <f>'Bioenergetics (2)'!AE101</f>
        <v>0</v>
      </c>
      <c r="L99" s="500">
        <f>'Bioenergetics (2)'!AF101</f>
        <v>0</v>
      </c>
      <c r="M99" s="500">
        <f>'Bioenergetics (2)'!AG101</f>
        <v>0</v>
      </c>
      <c r="N99" s="500">
        <f>'Bioenergetics (2)'!AH101</f>
        <v>0</v>
      </c>
      <c r="O99" s="500">
        <f>'Bioenergetics (2)'!AI101</f>
        <v>0</v>
      </c>
      <c r="P99" s="500">
        <f>'Bioenergetics (2)'!AJ101</f>
        <v>0</v>
      </c>
      <c r="Q99" s="500">
        <f>'Bioenergetics (2)'!AK101</f>
        <v>0</v>
      </c>
      <c r="R99" s="500">
        <f>'Bioenergetics (2)'!AL101</f>
        <v>0</v>
      </c>
      <c r="S99" s="500">
        <f>'Bioenergetics (2)'!AM101</f>
        <v>0</v>
      </c>
      <c r="T99" s="500">
        <f>'Bioenergetics (2)'!AN101</f>
        <v>0</v>
      </c>
      <c r="U99" s="500">
        <f>'Bioenergetics (2)'!AO101</f>
        <v>0</v>
      </c>
      <c r="V99" s="500">
        <f>'Bioenergetics (2)'!AP101</f>
        <v>0</v>
      </c>
      <c r="W99" s="500">
        <f>'Bioenergetics (2)'!AQ101</f>
        <v>0</v>
      </c>
      <c r="X99" s="500">
        <f>'Bioenergetics (2)'!AR101</f>
        <v>0</v>
      </c>
      <c r="Y99" s="500">
        <f>'Bioenergetics (2)'!AS101</f>
        <v>0</v>
      </c>
      <c r="Z99" s="500">
        <f>'Bioenergetics (2)'!AT101</f>
        <v>0</v>
      </c>
      <c r="AA99" s="500">
        <f>'Bioenergetics (2)'!AU101</f>
        <v>0</v>
      </c>
      <c r="AB99" s="500">
        <f>'Bioenergetics (2)'!AV101</f>
        <v>0</v>
      </c>
      <c r="AC99" s="500">
        <f>'Bioenergetics (2)'!AW101</f>
        <v>0</v>
      </c>
      <c r="AD99" s="500">
        <f>'Bioenergetics (2)'!AX101</f>
        <v>0</v>
      </c>
      <c r="AE99" s="500">
        <f>'Bioenergetics (2)'!AY101</f>
        <v>0</v>
      </c>
      <c r="AF99" s="500">
        <f>'Bioenergetics (2)'!AZ101</f>
        <v>0</v>
      </c>
      <c r="AG99" s="500">
        <f>'Bioenergetics (2)'!BA101</f>
        <v>0</v>
      </c>
      <c r="AH99" s="500">
        <f>'Bioenergetics (2)'!BB101</f>
        <v>0</v>
      </c>
      <c r="AI99" s="500">
        <f>'Bioenergetics (2)'!BC101</f>
        <v>0</v>
      </c>
      <c r="AJ99" s="500">
        <f>'Bioenergetics (2)'!BD101</f>
        <v>0</v>
      </c>
      <c r="AK99" s="500">
        <f>'Bioenergetics (2)'!BE101</f>
        <v>0</v>
      </c>
      <c r="AL99" s="500">
        <f>'Bioenergetics (2)'!BF101</f>
        <v>0</v>
      </c>
      <c r="AM99" s="500">
        <f>'Bioenergetics (2)'!BG101</f>
        <v>0</v>
      </c>
      <c r="AN99" s="500">
        <f>'Bioenergetics (2)'!BH101</f>
        <v>0</v>
      </c>
      <c r="AO99" s="500">
        <f>'Bioenergetics (2)'!BI101</f>
        <v>0</v>
      </c>
      <c r="AP99" s="500">
        <f>'Bioenergetics (2)'!BJ101</f>
        <v>0</v>
      </c>
      <c r="AQ99" s="500">
        <f>'Bioenergetics (2)'!BK101</f>
        <v>0</v>
      </c>
      <c r="AR99" s="500">
        <f>'Bioenergetics (2)'!BL101</f>
        <v>0</v>
      </c>
      <c r="AS99" s="500">
        <f>'Bioenergetics (2)'!BM101</f>
        <v>0</v>
      </c>
      <c r="AT99" s="500">
        <f>'Bioenergetics (2)'!BN101</f>
        <v>0</v>
      </c>
      <c r="AU99" s="500">
        <f>'Bioenergetics (2)'!BO101</f>
        <v>0</v>
      </c>
      <c r="AV99" s="500">
        <f>'Bioenergetics (2)'!BP101</f>
        <v>0</v>
      </c>
      <c r="AW99" s="500">
        <f>'Bioenergetics (2)'!BQ101</f>
        <v>0</v>
      </c>
      <c r="AX99" s="500">
        <f>'Bioenergetics (2)'!BR101</f>
        <v>0</v>
      </c>
      <c r="AY99" s="500">
        <f>'Bioenergetics (2)'!BS101</f>
        <v>0</v>
      </c>
      <c r="AZ99" s="500">
        <f>'Bioenergetics (2)'!BT101</f>
        <v>0</v>
      </c>
      <c r="BA99" s="500">
        <f>'Bioenergetics (2)'!BU101</f>
        <v>0</v>
      </c>
      <c r="BB99" s="500">
        <f>'Bioenergetics (2)'!BV101</f>
        <v>0</v>
      </c>
      <c r="BC99" s="500">
        <f>'Bioenergetics (2)'!BW101</f>
        <v>0</v>
      </c>
      <c r="BD99" s="500">
        <f>'Bioenergetics (2)'!BX101</f>
        <v>0</v>
      </c>
      <c r="BE99" s="500">
        <f>'Bioenergetics (2)'!BY101</f>
        <v>0</v>
      </c>
      <c r="BF99" s="500">
        <f>'Bioenergetics (2)'!BZ101</f>
        <v>0</v>
      </c>
      <c r="BG99" s="500">
        <f>'Bioenergetics (2)'!CA101</f>
        <v>0</v>
      </c>
      <c r="BH99" s="500">
        <f>'Bioenergetics (2)'!CB101</f>
        <v>0</v>
      </c>
      <c r="BI99" s="500">
        <f>'Bioenergetics (2)'!CC101</f>
        <v>0</v>
      </c>
      <c r="BJ99" s="500">
        <f>'Bioenergetics (2)'!CD101</f>
        <v>0</v>
      </c>
      <c r="BK99" s="500">
        <f>'Bioenergetics (2)'!CE101</f>
        <v>0</v>
      </c>
      <c r="BL99" s="500">
        <f>'Bioenergetics (2)'!CF101</f>
        <v>0</v>
      </c>
      <c r="BM99" s="500">
        <f>'Bioenergetics (2)'!CG101</f>
        <v>0</v>
      </c>
      <c r="BN99" s="500">
        <f>'Bioenergetics (2)'!CH101</f>
        <v>0</v>
      </c>
      <c r="BO99" s="500">
        <f>'Bioenergetics (2)'!CI101</f>
        <v>0</v>
      </c>
      <c r="BP99" s="500">
        <f>'Bioenergetics (2)'!CJ101</f>
        <v>0</v>
      </c>
      <c r="BQ99" s="500">
        <f>'Bioenergetics (2)'!CK101</f>
        <v>0</v>
      </c>
      <c r="BR99" s="500">
        <f>'Bioenergetics (2)'!CL101</f>
        <v>0</v>
      </c>
      <c r="BS99" s="500">
        <f>'Bioenergetics (2)'!CM101</f>
        <v>0</v>
      </c>
      <c r="BT99" s="500">
        <f>'Bioenergetics (2)'!CN101</f>
        <v>0</v>
      </c>
      <c r="BU99" s="500">
        <f>'Bioenergetics (2)'!CO101</f>
        <v>0</v>
      </c>
      <c r="BV99" s="500">
        <f>'Bioenergetics (2)'!CP101</f>
        <v>0</v>
      </c>
      <c r="BW99" s="500">
        <f>'Bioenergetics (2)'!CQ101</f>
        <v>0</v>
      </c>
      <c r="BX99" s="500">
        <f>'Bioenergetics (2)'!CR101</f>
        <v>0</v>
      </c>
      <c r="BY99" s="500">
        <f>'Bioenergetics (2)'!CS101</f>
        <v>0</v>
      </c>
      <c r="BZ99" s="500">
        <f>'Bioenergetics (2)'!CT101</f>
        <v>0</v>
      </c>
      <c r="CA99" s="500">
        <f>'Bioenergetics (2)'!CU101</f>
        <v>0</v>
      </c>
      <c r="CB99" s="500">
        <f>'Bioenergetics (2)'!CV101</f>
        <v>0</v>
      </c>
      <c r="CC99" s="500">
        <f>'Bioenergetics (2)'!CW101</f>
        <v>0</v>
      </c>
      <c r="CD99" s="500">
        <f>'Bioenergetics (2)'!CX101</f>
        <v>0</v>
      </c>
      <c r="CE99" s="500">
        <f>'Bioenergetics (2)'!CY101</f>
        <v>0</v>
      </c>
      <c r="CF99" s="500">
        <f>'Bioenergetics (2)'!CZ101</f>
        <v>0</v>
      </c>
      <c r="CG99" s="500">
        <f>'Bioenergetics (2)'!DA101</f>
        <v>0</v>
      </c>
      <c r="CH99" s="500">
        <f>'Bioenergetics (2)'!DB101</f>
        <v>0</v>
      </c>
      <c r="CI99" s="500">
        <f>'Bioenergetics (2)'!DC101</f>
        <v>0</v>
      </c>
      <c r="CJ99" s="500">
        <f>'Bioenergetics (2)'!DD101</f>
        <v>0</v>
      </c>
      <c r="CK99" s="500">
        <f>'Bioenergetics (2)'!DE101</f>
        <v>0</v>
      </c>
      <c r="CL99" s="500">
        <f>'Bioenergetics (2)'!DF101</f>
        <v>0</v>
      </c>
      <c r="CM99" s="500">
        <f>'Bioenergetics (2)'!DG101</f>
        <v>0</v>
      </c>
      <c r="CN99" s="500">
        <f>'Bioenergetics (2)'!DH101</f>
        <v>0</v>
      </c>
      <c r="CO99" s="500">
        <f>'Bioenergetics (2)'!DI101</f>
        <v>0</v>
      </c>
      <c r="CP99" s="500">
        <f>'Bioenergetics (2)'!DJ101</f>
        <v>0</v>
      </c>
      <c r="CQ99" s="500">
        <f>'Bioenergetics (2)'!DK101</f>
        <v>0</v>
      </c>
      <c r="CR99" s="500">
        <f>'Bioenergetics (2)'!DL101</f>
        <v>0</v>
      </c>
      <c r="CS99" s="500">
        <f>'Bioenergetics (2)'!DM101</f>
        <v>0</v>
      </c>
      <c r="CT99" s="500">
        <f>'Bioenergetics (2)'!DN101</f>
        <v>0</v>
      </c>
      <c r="CU99" s="500">
        <f>'Bioenergetics (2)'!DO101</f>
        <v>0</v>
      </c>
      <c r="CV99" s="500">
        <f>'Bioenergetics (2)'!DP101</f>
        <v>0</v>
      </c>
      <c r="CW99" s="500">
        <f>'Bioenergetics (2)'!DQ101</f>
        <v>0</v>
      </c>
      <c r="CX99" s="500">
        <f>'Bioenergetics (2)'!DR101</f>
        <v>0</v>
      </c>
      <c r="CY99" s="500">
        <f>'Bioenergetics (2)'!DS101</f>
        <v>0</v>
      </c>
      <c r="CZ99" s="500">
        <f>'Bioenergetics (2)'!DT101</f>
        <v>0</v>
      </c>
      <c r="DA99" s="500">
        <f>'Bioenergetics (2)'!DU101</f>
        <v>0</v>
      </c>
      <c r="DB99" s="500">
        <f>'Bioenergetics (2)'!DV101</f>
        <v>0</v>
      </c>
      <c r="DC99" s="500">
        <f>'Bioenergetics (2)'!DW101</f>
        <v>0</v>
      </c>
      <c r="DD99" s="500">
        <f>'Bioenergetics (2)'!DX101</f>
        <v>0</v>
      </c>
      <c r="DE99" s="500">
        <f>'Bioenergetics (2)'!DY101</f>
        <v>0</v>
      </c>
      <c r="DF99" s="500">
        <f>'Bioenergetics (2)'!DZ101</f>
        <v>0</v>
      </c>
      <c r="DG99" s="500">
        <f>'Bioenergetics (2)'!EA101</f>
        <v>0</v>
      </c>
      <c r="DH99" s="500">
        <f>'Bioenergetics (2)'!EB101</f>
        <v>0</v>
      </c>
      <c r="DI99" s="500">
        <f>'Bioenergetics (2)'!EC101</f>
        <v>0</v>
      </c>
      <c r="DJ99" s="500">
        <f>'Bioenergetics (2)'!ED101</f>
        <v>0</v>
      </c>
      <c r="DK99" s="500">
        <f>'Bioenergetics (2)'!EE101</f>
        <v>0</v>
      </c>
      <c r="DL99" s="500">
        <f>'Bioenergetics (2)'!EF101</f>
        <v>0</v>
      </c>
      <c r="DM99" s="500">
        <f>'Bioenergetics (2)'!EG101</f>
        <v>0</v>
      </c>
      <c r="DN99" s="500">
        <f>'Bioenergetics (2)'!EH101</f>
        <v>0</v>
      </c>
      <c r="DO99" s="500">
        <f>'Bioenergetics (2)'!EI101</f>
        <v>0</v>
      </c>
      <c r="DP99" s="500">
        <f>'Bioenergetics (2)'!EJ101</f>
        <v>0</v>
      </c>
      <c r="DQ99" s="500">
        <f>'Bioenergetics (2)'!EK101</f>
        <v>0</v>
      </c>
      <c r="DR99" s="500">
        <f>'Bioenergetics (2)'!EL101</f>
        <v>0</v>
      </c>
      <c r="DS99" s="500">
        <f>'Bioenergetics (2)'!EM101</f>
        <v>0</v>
      </c>
      <c r="DT99" s="500">
        <f>'Bioenergetics (2)'!EQ101</f>
        <v>0</v>
      </c>
      <c r="DU99" s="500">
        <f>'Bioenergetics (2)'!ER101</f>
        <v>0</v>
      </c>
      <c r="DV99" s="500">
        <f>'Bioenergetics (2)'!ES101</f>
        <v>0</v>
      </c>
      <c r="DW99" s="500">
        <f>'Bioenergetics (2)'!ET101</f>
        <v>0</v>
      </c>
      <c r="DX99" s="500">
        <f>'Bioenergetics (2)'!EU101</f>
        <v>0</v>
      </c>
      <c r="DY99" s="500">
        <f>'Bioenergetics (2)'!EV101</f>
        <v>0</v>
      </c>
      <c r="DZ99" s="500">
        <f>'Bioenergetics (2)'!EW101</f>
        <v>0</v>
      </c>
      <c r="EA99" s="500">
        <f>'Bioenergetics (2)'!EX101</f>
        <v>0</v>
      </c>
      <c r="EB99" s="500">
        <f>'Bioenergetics (2)'!EY101</f>
        <v>0</v>
      </c>
      <c r="EC99" s="500">
        <f>'Bioenergetics (2)'!EZ101</f>
        <v>0</v>
      </c>
      <c r="ED99" s="500">
        <f>'Bioenergetics (2)'!FA101</f>
        <v>0</v>
      </c>
      <c r="EE99" s="500">
        <f>'Bioenergetics (2)'!FB101</f>
        <v>0</v>
      </c>
      <c r="EF99" s="500">
        <f>'Bioenergetics (2)'!FC101</f>
        <v>0</v>
      </c>
      <c r="EG99" s="500">
        <f>'Bioenergetics (2)'!FD101</f>
        <v>0</v>
      </c>
      <c r="EH99" s="500">
        <f>'Bioenergetics (2)'!FE101</f>
        <v>0</v>
      </c>
      <c r="EI99" s="500">
        <f>'Bioenergetics (2)'!FF101</f>
        <v>0</v>
      </c>
      <c r="EJ99" s="500">
        <f>'Bioenergetics (2)'!FG101</f>
        <v>0</v>
      </c>
      <c r="EK99" s="500">
        <f>'Bioenergetics (2)'!FH101</f>
        <v>0</v>
      </c>
      <c r="EL99" s="500">
        <f>'Bioenergetics (2)'!FI101</f>
        <v>0</v>
      </c>
      <c r="EM99" s="500">
        <f>'Bioenergetics (2)'!FJ101</f>
        <v>0</v>
      </c>
      <c r="EN99" s="500">
        <f>'Bioenergetics (2)'!FK101</f>
        <v>0</v>
      </c>
      <c r="EO99" s="500">
        <f>'Bioenergetics (2)'!FL101</f>
        <v>0</v>
      </c>
      <c r="EP99" s="500">
        <f>'Bioenergetics (2)'!FM101</f>
        <v>0</v>
      </c>
      <c r="EQ99" s="500">
        <f>'Bioenergetics (2)'!FN101</f>
        <v>0</v>
      </c>
      <c r="ER99" s="500">
        <f>'Bioenergetics (2)'!FO101</f>
        <v>0</v>
      </c>
      <c r="ES99" s="500">
        <f>'Bioenergetics (2)'!FP101</f>
        <v>0</v>
      </c>
      <c r="ET99" s="500">
        <f>'Bioenergetics (2)'!FQ101</f>
        <v>0</v>
      </c>
      <c r="EU99" s="500">
        <f>'Bioenergetics (2)'!FR101</f>
        <v>0</v>
      </c>
      <c r="EV99" s="500">
        <f>'Bioenergetics (2)'!FS101</f>
        <v>0</v>
      </c>
      <c r="EW99" s="500">
        <f>'Bioenergetics (2)'!FT101</f>
        <v>0</v>
      </c>
      <c r="EX99" s="500">
        <f>'Bioenergetics (2)'!FU101</f>
        <v>0</v>
      </c>
      <c r="EY99" s="500">
        <f>'Bioenergetics (2)'!FV101</f>
        <v>0</v>
      </c>
      <c r="EZ99" s="500">
        <f>'Bioenergetics (2)'!FW101</f>
        <v>0</v>
      </c>
      <c r="FA99" s="500">
        <f>'Bioenergetics (2)'!FX101</f>
        <v>0</v>
      </c>
      <c r="FB99" s="500">
        <f>'Bioenergetics (2)'!FY101</f>
        <v>0</v>
      </c>
      <c r="FC99" s="500">
        <f>'Bioenergetics (2)'!FZ101</f>
        <v>0</v>
      </c>
      <c r="FD99" s="500">
        <f>'Bioenergetics (2)'!GA101</f>
        <v>0</v>
      </c>
      <c r="FE99" s="500">
        <f>'Bioenergetics (2)'!GB101</f>
        <v>0</v>
      </c>
      <c r="FF99" s="500">
        <f>'Bioenergetics (2)'!GC101</f>
        <v>1</v>
      </c>
    </row>
    <row r="100" spans="1:162" s="646" customFormat="1" ht="15" thickBot="1" x14ac:dyDescent="0.4">
      <c r="A100" s="645" t="str">
        <f>'Bioenergetics (2)'!A102</f>
        <v>G_N2</v>
      </c>
      <c r="B100" s="702">
        <f>'Bioenergetics (2)'!V102</f>
        <v>0</v>
      </c>
      <c r="C100" s="702">
        <f>'Bioenergetics (2)'!W102</f>
        <v>0</v>
      </c>
      <c r="D100" s="702">
        <f>'Bioenergetics (2)'!X102</f>
        <v>0</v>
      </c>
      <c r="E100" s="702">
        <f>'Bioenergetics (2)'!Y102</f>
        <v>0</v>
      </c>
      <c r="F100" s="702">
        <f>'Bioenergetics (2)'!Z102</f>
        <v>0</v>
      </c>
      <c r="G100" s="702">
        <f>'Bioenergetics (2)'!AA102</f>
        <v>0</v>
      </c>
      <c r="H100" s="702">
        <f>'Bioenergetics (2)'!AB102</f>
        <v>0</v>
      </c>
      <c r="I100" s="702">
        <f>'Bioenergetics (2)'!AC102</f>
        <v>0</v>
      </c>
      <c r="J100" s="702">
        <f>'Bioenergetics (2)'!AD102</f>
        <v>0</v>
      </c>
      <c r="K100" s="500">
        <f>'Bioenergetics (2)'!AE102</f>
        <v>0</v>
      </c>
      <c r="L100" s="702">
        <f>'Bioenergetics (2)'!AF102</f>
        <v>0</v>
      </c>
      <c r="M100" s="702">
        <f>'Bioenergetics (2)'!AG102</f>
        <v>0</v>
      </c>
      <c r="N100" s="702">
        <f>'Bioenergetics (2)'!AH102</f>
        <v>0</v>
      </c>
      <c r="O100" s="702">
        <f>'Bioenergetics (2)'!AI102</f>
        <v>0</v>
      </c>
      <c r="P100" s="702">
        <f>'Bioenergetics (2)'!AJ102</f>
        <v>0</v>
      </c>
      <c r="Q100" s="702">
        <f>'Bioenergetics (2)'!AK102</f>
        <v>0</v>
      </c>
      <c r="R100" s="702">
        <f>'Bioenergetics (2)'!AL102</f>
        <v>0</v>
      </c>
      <c r="S100" s="702">
        <f>'Bioenergetics (2)'!AM102</f>
        <v>0</v>
      </c>
      <c r="T100" s="702">
        <f>'Bioenergetics (2)'!AN102</f>
        <v>0</v>
      </c>
      <c r="U100" s="702">
        <f>'Bioenergetics (2)'!AO102</f>
        <v>0</v>
      </c>
      <c r="V100" s="702">
        <f>'Bioenergetics (2)'!AP102</f>
        <v>0</v>
      </c>
      <c r="W100" s="702">
        <f>'Bioenergetics (2)'!AQ102</f>
        <v>0</v>
      </c>
      <c r="X100" s="702">
        <f>'Bioenergetics (2)'!AR102</f>
        <v>0</v>
      </c>
      <c r="Y100" s="702">
        <f>'Bioenergetics (2)'!AS102</f>
        <v>0</v>
      </c>
      <c r="Z100" s="702">
        <f>'Bioenergetics (2)'!AT102</f>
        <v>0</v>
      </c>
      <c r="AA100" s="702">
        <f>'Bioenergetics (2)'!AU102</f>
        <v>0</v>
      </c>
      <c r="AB100" s="702">
        <f>'Bioenergetics (2)'!AV102</f>
        <v>0</v>
      </c>
      <c r="AC100" s="702">
        <f>'Bioenergetics (2)'!AW102</f>
        <v>0</v>
      </c>
      <c r="AD100" s="702">
        <f>'Bioenergetics (2)'!AX102</f>
        <v>0</v>
      </c>
      <c r="AE100" s="702">
        <f>'Bioenergetics (2)'!AY102</f>
        <v>0</v>
      </c>
      <c r="AF100" s="702">
        <f>'Bioenergetics (2)'!AZ102</f>
        <v>0</v>
      </c>
      <c r="AG100" s="702">
        <f>'Bioenergetics (2)'!BA102</f>
        <v>0</v>
      </c>
      <c r="AH100" s="702">
        <f>'Bioenergetics (2)'!BB102</f>
        <v>0</v>
      </c>
      <c r="AI100" s="702">
        <f>'Bioenergetics (2)'!BC102</f>
        <v>0</v>
      </c>
      <c r="AJ100" s="702">
        <f>'Bioenergetics (2)'!BD102</f>
        <v>0</v>
      </c>
      <c r="AK100" s="702">
        <f>'Bioenergetics (2)'!BE102</f>
        <v>0</v>
      </c>
      <c r="AL100" s="702">
        <f>'Bioenergetics (2)'!BF102</f>
        <v>0</v>
      </c>
      <c r="AM100" s="702">
        <f>'Bioenergetics (2)'!BG102</f>
        <v>0</v>
      </c>
      <c r="AN100" s="702">
        <f>'Bioenergetics (2)'!BH102</f>
        <v>0</v>
      </c>
      <c r="AO100" s="702">
        <f>'Bioenergetics (2)'!BI102</f>
        <v>0</v>
      </c>
      <c r="AP100" s="702">
        <f>'Bioenergetics (2)'!BJ102</f>
        <v>0</v>
      </c>
      <c r="AQ100" s="702">
        <f>'Bioenergetics (2)'!BK102</f>
        <v>0</v>
      </c>
      <c r="AR100" s="702">
        <f>'Bioenergetics (2)'!BL102</f>
        <v>0</v>
      </c>
      <c r="AS100" s="702">
        <f>'Bioenergetics (2)'!BM102</f>
        <v>0</v>
      </c>
      <c r="AT100" s="702">
        <f>'Bioenergetics (2)'!BN102</f>
        <v>0</v>
      </c>
      <c r="AU100" s="702">
        <f>'Bioenergetics (2)'!BO102</f>
        <v>0</v>
      </c>
      <c r="AV100" s="702">
        <f>'Bioenergetics (2)'!BP102</f>
        <v>0</v>
      </c>
      <c r="AW100" s="702">
        <f>'Bioenergetics (2)'!BQ102</f>
        <v>0</v>
      </c>
      <c r="AX100" s="702">
        <f>'Bioenergetics (2)'!BR102</f>
        <v>0</v>
      </c>
      <c r="AY100" s="702">
        <f>'Bioenergetics (2)'!BS102</f>
        <v>0</v>
      </c>
      <c r="AZ100" s="702">
        <f>'Bioenergetics (2)'!BT102</f>
        <v>0</v>
      </c>
      <c r="BA100" s="702">
        <f>'Bioenergetics (2)'!BU102</f>
        <v>0</v>
      </c>
      <c r="BB100" s="702">
        <f>'Bioenergetics (2)'!BV102</f>
        <v>0</v>
      </c>
      <c r="BC100" s="702">
        <f>'Bioenergetics (2)'!BW102</f>
        <v>0</v>
      </c>
      <c r="BD100" s="702">
        <f>'Bioenergetics (2)'!BX102</f>
        <v>0</v>
      </c>
      <c r="BE100" s="702">
        <f>'Bioenergetics (2)'!BY102</f>
        <v>0</v>
      </c>
      <c r="BF100" s="702">
        <f>'Bioenergetics (2)'!BZ102</f>
        <v>0</v>
      </c>
      <c r="BG100" s="702">
        <f>'Bioenergetics (2)'!CA102</f>
        <v>0</v>
      </c>
      <c r="BH100" s="702">
        <f>'Bioenergetics (2)'!CB102</f>
        <v>0</v>
      </c>
      <c r="BI100" s="702">
        <f>'Bioenergetics (2)'!CC102</f>
        <v>0</v>
      </c>
      <c r="BJ100" s="702">
        <f>'Bioenergetics (2)'!CD102</f>
        <v>0</v>
      </c>
      <c r="BK100" s="702">
        <f>'Bioenergetics (2)'!CE102</f>
        <v>0</v>
      </c>
      <c r="BL100" s="702">
        <f>'Bioenergetics (2)'!CF102</f>
        <v>0</v>
      </c>
      <c r="BM100" s="702">
        <f>'Bioenergetics (2)'!CG102</f>
        <v>0</v>
      </c>
      <c r="BN100" s="702">
        <f>'Bioenergetics (2)'!CH102</f>
        <v>0</v>
      </c>
      <c r="BO100" s="702">
        <f>'Bioenergetics (2)'!CI102</f>
        <v>0</v>
      </c>
      <c r="BP100" s="702">
        <f>'Bioenergetics (2)'!CJ102</f>
        <v>0</v>
      </c>
      <c r="BQ100" s="702">
        <f>'Bioenergetics (2)'!CK102</f>
        <v>0</v>
      </c>
      <c r="BR100" s="702">
        <f>'Bioenergetics (2)'!CL102</f>
        <v>0</v>
      </c>
      <c r="BS100" s="702">
        <f>'Bioenergetics (2)'!CM102</f>
        <v>0</v>
      </c>
      <c r="BT100" s="702">
        <f>'Bioenergetics (2)'!CN102</f>
        <v>0</v>
      </c>
      <c r="BU100" s="702">
        <f>'Bioenergetics (2)'!CO102</f>
        <v>0</v>
      </c>
      <c r="BV100" s="702">
        <f>'Bioenergetics (2)'!CP102</f>
        <v>0</v>
      </c>
      <c r="BW100" s="702">
        <f>'Bioenergetics (2)'!CQ102</f>
        <v>0</v>
      </c>
      <c r="BX100" s="702">
        <f>'Bioenergetics (2)'!CR102</f>
        <v>0</v>
      </c>
      <c r="BY100" s="702">
        <f>'Bioenergetics (2)'!CS102</f>
        <v>0</v>
      </c>
      <c r="BZ100" s="702">
        <f>'Bioenergetics (2)'!CT102</f>
        <v>0</v>
      </c>
      <c r="CA100" s="702">
        <f>'Bioenergetics (2)'!CU102</f>
        <v>0</v>
      </c>
      <c r="CB100" s="702">
        <f>'Bioenergetics (2)'!CV102</f>
        <v>0</v>
      </c>
      <c r="CC100" s="702">
        <f>'Bioenergetics (2)'!CW102</f>
        <v>0</v>
      </c>
      <c r="CD100" s="702">
        <f>'Bioenergetics (2)'!CX102</f>
        <v>0</v>
      </c>
      <c r="CE100" s="702">
        <f>'Bioenergetics (2)'!CY102</f>
        <v>0</v>
      </c>
      <c r="CF100" s="702">
        <f>'Bioenergetics (2)'!CZ102</f>
        <v>0</v>
      </c>
      <c r="CG100" s="702">
        <f>'Bioenergetics (2)'!DA102</f>
        <v>0</v>
      </c>
      <c r="CH100" s="702">
        <f>'Bioenergetics (2)'!DB102</f>
        <v>0</v>
      </c>
      <c r="CI100" s="702">
        <f>'Bioenergetics (2)'!DC102</f>
        <v>0</v>
      </c>
      <c r="CJ100" s="702">
        <f>'Bioenergetics (2)'!DD102</f>
        <v>0</v>
      </c>
      <c r="CK100" s="702">
        <f>'Bioenergetics (2)'!DE102</f>
        <v>0</v>
      </c>
      <c r="CL100" s="702">
        <f>'Bioenergetics (2)'!DF102</f>
        <v>0</v>
      </c>
      <c r="CM100" s="702">
        <f>'Bioenergetics (2)'!DG102</f>
        <v>0</v>
      </c>
      <c r="CN100" s="702">
        <f>'Bioenergetics (2)'!DH102</f>
        <v>0</v>
      </c>
      <c r="CO100" s="702">
        <f>'Bioenergetics (2)'!DI102</f>
        <v>0</v>
      </c>
      <c r="CP100" s="702">
        <f>'Bioenergetics (2)'!DJ102</f>
        <v>0</v>
      </c>
      <c r="CQ100" s="702">
        <f>'Bioenergetics (2)'!DK102</f>
        <v>0</v>
      </c>
      <c r="CR100" s="702">
        <f>'Bioenergetics (2)'!DL102</f>
        <v>0</v>
      </c>
      <c r="CS100" s="702">
        <f>'Bioenergetics (2)'!DM102</f>
        <v>0</v>
      </c>
      <c r="CT100" s="702">
        <f>'Bioenergetics (2)'!DN102</f>
        <v>0</v>
      </c>
      <c r="CU100" s="702">
        <f>'Bioenergetics (2)'!DO102</f>
        <v>0</v>
      </c>
      <c r="CV100" s="702">
        <f>'Bioenergetics (2)'!DP102</f>
        <v>0</v>
      </c>
      <c r="CW100" s="702">
        <f>'Bioenergetics (2)'!DQ102</f>
        <v>0</v>
      </c>
      <c r="CX100" s="702">
        <f>'Bioenergetics (2)'!DR102</f>
        <v>0</v>
      </c>
      <c r="CY100" s="702">
        <f>'Bioenergetics (2)'!DS102</f>
        <v>0</v>
      </c>
      <c r="CZ100" s="702">
        <f>'Bioenergetics (2)'!DT102</f>
        <v>0</v>
      </c>
      <c r="DA100" s="702">
        <f>'Bioenergetics (2)'!DU102</f>
        <v>0</v>
      </c>
      <c r="DB100" s="702">
        <f>'Bioenergetics (2)'!DV102</f>
        <v>0</v>
      </c>
      <c r="DC100" s="702">
        <f>'Bioenergetics (2)'!DW102</f>
        <v>0</v>
      </c>
      <c r="DD100" s="702">
        <f>'Bioenergetics (2)'!DX102</f>
        <v>0</v>
      </c>
      <c r="DE100" s="702">
        <f>'Bioenergetics (2)'!DY102</f>
        <v>0</v>
      </c>
      <c r="DF100" s="702">
        <f>'Bioenergetics (2)'!DZ102</f>
        <v>0</v>
      </c>
      <c r="DG100" s="702">
        <f>'Bioenergetics (2)'!EA102</f>
        <v>0</v>
      </c>
      <c r="DH100" s="702">
        <f>'Bioenergetics (2)'!EB102</f>
        <v>0</v>
      </c>
      <c r="DI100" s="702">
        <f>'Bioenergetics (2)'!EC102</f>
        <v>0</v>
      </c>
      <c r="DJ100" s="702">
        <f>'Bioenergetics (2)'!ED102</f>
        <v>0</v>
      </c>
      <c r="DK100" s="702">
        <f>'Bioenergetics (2)'!EE102</f>
        <v>0</v>
      </c>
      <c r="DL100" s="702">
        <f>'Bioenergetics (2)'!EF102</f>
        <v>0</v>
      </c>
      <c r="DM100" s="702">
        <f>'Bioenergetics (2)'!EG102</f>
        <v>0</v>
      </c>
      <c r="DN100" s="702">
        <f>'Bioenergetics (2)'!EH102</f>
        <v>0</v>
      </c>
      <c r="DO100" s="702">
        <f>'Bioenergetics (2)'!EI102</f>
        <v>0</v>
      </c>
      <c r="DP100" s="702">
        <f>'Bioenergetics (2)'!EJ102</f>
        <v>0</v>
      </c>
      <c r="DQ100" s="702">
        <f>'Bioenergetics (2)'!EK102</f>
        <v>0</v>
      </c>
      <c r="DR100" s="702">
        <f>'Bioenergetics (2)'!EL102</f>
        <v>0</v>
      </c>
      <c r="DS100" s="702">
        <f>'Bioenergetics (2)'!EM102</f>
        <v>0</v>
      </c>
      <c r="DT100" s="702">
        <f>'Bioenergetics (2)'!EQ102</f>
        <v>0</v>
      </c>
      <c r="DU100" s="702">
        <f>'Bioenergetics (2)'!ER102</f>
        <v>0</v>
      </c>
      <c r="DV100" s="702">
        <f>'Bioenergetics (2)'!ES102</f>
        <v>0</v>
      </c>
      <c r="DW100" s="702">
        <f>'Bioenergetics (2)'!ET102</f>
        <v>0</v>
      </c>
      <c r="DX100" s="702">
        <f>'Bioenergetics (2)'!EU102</f>
        <v>0</v>
      </c>
      <c r="DY100" s="702">
        <f>'Bioenergetics (2)'!EV102</f>
        <v>0</v>
      </c>
      <c r="DZ100" s="702">
        <f>'Bioenergetics (2)'!EW102</f>
        <v>0</v>
      </c>
      <c r="EA100" s="702">
        <f>'Bioenergetics (2)'!EX102</f>
        <v>0</v>
      </c>
      <c r="EB100" s="702">
        <f>'Bioenergetics (2)'!EY102</f>
        <v>0</v>
      </c>
      <c r="EC100" s="702">
        <f>'Bioenergetics (2)'!EZ102</f>
        <v>0</v>
      </c>
      <c r="ED100" s="702">
        <f>'Bioenergetics (2)'!FA102</f>
        <v>0</v>
      </c>
      <c r="EE100" s="702">
        <f>'Bioenergetics (2)'!FB102</f>
        <v>0</v>
      </c>
      <c r="EF100" s="702">
        <f>'Bioenergetics (2)'!FC102</f>
        <v>0</v>
      </c>
      <c r="EG100" s="702">
        <f>'Bioenergetics (2)'!FD102</f>
        <v>0</v>
      </c>
      <c r="EH100" s="702">
        <f>'Bioenergetics (2)'!FE102</f>
        <v>0</v>
      </c>
      <c r="EI100" s="702">
        <f>'Bioenergetics (2)'!FF102</f>
        <v>0</v>
      </c>
      <c r="EJ100" s="702">
        <f>'Bioenergetics (2)'!FG102</f>
        <v>0</v>
      </c>
      <c r="EK100" s="702">
        <f>'Bioenergetics (2)'!FH102</f>
        <v>0</v>
      </c>
      <c r="EL100" s="702">
        <f>'Bioenergetics (2)'!FI102</f>
        <v>0</v>
      </c>
      <c r="EM100" s="702">
        <f>'Bioenergetics (2)'!FJ102</f>
        <v>0</v>
      </c>
      <c r="EN100" s="702">
        <f>'Bioenergetics (2)'!FK102</f>
        <v>0</v>
      </c>
      <c r="EO100" s="702">
        <f>'Bioenergetics (2)'!FL102</f>
        <v>0</v>
      </c>
      <c r="EP100" s="702">
        <f>'Bioenergetics (2)'!FM102</f>
        <v>0</v>
      </c>
      <c r="EQ100" s="702">
        <f>'Bioenergetics (2)'!FN102</f>
        <v>0</v>
      </c>
      <c r="ER100" s="702">
        <f>'Bioenergetics (2)'!FO102</f>
        <v>0</v>
      </c>
      <c r="ES100" s="702">
        <f>'Bioenergetics (2)'!FP102</f>
        <v>0</v>
      </c>
      <c r="ET100" s="702">
        <f>'Bioenergetics (2)'!FQ102</f>
        <v>0</v>
      </c>
      <c r="EU100" s="702">
        <f>'Bioenergetics (2)'!FR102</f>
        <v>0</v>
      </c>
      <c r="EV100" s="702">
        <f>'Bioenergetics (2)'!FS102</f>
        <v>0</v>
      </c>
      <c r="EW100" s="702">
        <f>'Bioenergetics (2)'!FT102</f>
        <v>0</v>
      </c>
      <c r="EX100" s="702">
        <f>'Bioenergetics (2)'!FU102</f>
        <v>0</v>
      </c>
      <c r="EY100" s="702">
        <f>'Bioenergetics (2)'!FV102</f>
        <v>0</v>
      </c>
      <c r="EZ100" s="702">
        <f>'Bioenergetics (2)'!FW102</f>
        <v>0</v>
      </c>
      <c r="FA100" s="702">
        <f>'Bioenergetics (2)'!FX102</f>
        <v>0</v>
      </c>
      <c r="FB100" s="702">
        <f>'Bioenergetics (2)'!FY102</f>
        <v>0</v>
      </c>
      <c r="FC100" s="702">
        <f>'Bioenergetics (2)'!FZ102</f>
        <v>0</v>
      </c>
      <c r="FD100" s="702">
        <f>'Bioenergetics (2)'!GA102</f>
        <v>0</v>
      </c>
      <c r="FE100" s="702">
        <f>'Bioenergetics (2)'!GB102</f>
        <v>0</v>
      </c>
      <c r="FF100" s="702">
        <f>'Bioenergetics (2)'!GC102</f>
        <v>0</v>
      </c>
    </row>
    <row r="101" spans="1:162" s="500" customFormat="1" ht="13" x14ac:dyDescent="0.3">
      <c r="A101" s="643" t="s">
        <v>766</v>
      </c>
      <c r="B101" s="500">
        <v>0</v>
      </c>
      <c r="C101" s="500">
        <v>0</v>
      </c>
      <c r="D101" s="500">
        <v>0</v>
      </c>
      <c r="E101" s="500">
        <v>0</v>
      </c>
      <c r="F101" s="500">
        <v>0</v>
      </c>
      <c r="G101" s="500">
        <v>0</v>
      </c>
      <c r="H101" s="500">
        <v>0</v>
      </c>
      <c r="I101" s="500">
        <v>0.5</v>
      </c>
      <c r="J101" s="500">
        <v>1</v>
      </c>
      <c r="K101" s="500">
        <v>0</v>
      </c>
      <c r="L101" s="500">
        <v>0</v>
      </c>
      <c r="M101" s="500">
        <v>0</v>
      </c>
      <c r="N101" s="500">
        <v>0</v>
      </c>
      <c r="O101" s="500">
        <v>0</v>
      </c>
      <c r="P101" s="500">
        <v>0.5</v>
      </c>
      <c r="Q101" s="500">
        <v>0</v>
      </c>
      <c r="R101" s="500">
        <v>0.5</v>
      </c>
      <c r="S101" s="500">
        <v>1</v>
      </c>
      <c r="T101" s="500">
        <v>1</v>
      </c>
      <c r="U101" s="500">
        <v>1</v>
      </c>
      <c r="V101" s="500">
        <v>0</v>
      </c>
      <c r="W101" s="500">
        <v>1</v>
      </c>
      <c r="X101" s="500">
        <v>1</v>
      </c>
      <c r="Y101" s="500">
        <v>0</v>
      </c>
      <c r="Z101" s="500">
        <v>0</v>
      </c>
      <c r="AA101" s="500">
        <v>0</v>
      </c>
      <c r="AB101" s="500">
        <v>0.5</v>
      </c>
      <c r="AC101" s="500">
        <v>0</v>
      </c>
      <c r="AD101" s="500">
        <v>0.5</v>
      </c>
      <c r="AE101" s="500">
        <v>1</v>
      </c>
      <c r="AF101" s="500">
        <v>1</v>
      </c>
      <c r="AG101" s="500">
        <v>0</v>
      </c>
      <c r="AH101" s="500">
        <v>1</v>
      </c>
      <c r="AI101" s="500">
        <v>0</v>
      </c>
      <c r="AJ101" s="500">
        <v>0</v>
      </c>
      <c r="AK101" s="500">
        <v>0</v>
      </c>
      <c r="AL101" s="500">
        <v>0</v>
      </c>
      <c r="AM101" s="500">
        <v>0.5</v>
      </c>
      <c r="AN101" s="500">
        <v>0</v>
      </c>
      <c r="AO101" s="500">
        <v>0.5</v>
      </c>
      <c r="AP101" s="500">
        <v>1</v>
      </c>
      <c r="AQ101" s="500">
        <v>1</v>
      </c>
      <c r="AR101" s="500">
        <v>1</v>
      </c>
      <c r="AS101" s="500">
        <v>1</v>
      </c>
      <c r="AT101" s="500">
        <v>2</v>
      </c>
      <c r="AU101" s="500">
        <v>0</v>
      </c>
      <c r="AV101" s="500">
        <v>0</v>
      </c>
      <c r="AW101" s="500">
        <v>0</v>
      </c>
      <c r="AX101" s="500">
        <v>0</v>
      </c>
      <c r="AY101" s="500">
        <v>0.5</v>
      </c>
      <c r="AZ101" s="500">
        <v>0</v>
      </c>
      <c r="BA101" s="500">
        <v>0.5</v>
      </c>
      <c r="BB101" s="500">
        <v>1</v>
      </c>
      <c r="BC101" s="500">
        <v>1</v>
      </c>
      <c r="BD101" s="500">
        <v>1</v>
      </c>
      <c r="BE101" s="500">
        <v>0</v>
      </c>
      <c r="BF101" s="500">
        <v>0</v>
      </c>
      <c r="BG101" s="500">
        <v>0</v>
      </c>
      <c r="BH101" s="500">
        <v>0.5</v>
      </c>
      <c r="BI101" s="500">
        <v>1</v>
      </c>
      <c r="BJ101" s="500">
        <v>0</v>
      </c>
      <c r="BK101" s="500">
        <v>0</v>
      </c>
      <c r="BL101" s="500">
        <v>0</v>
      </c>
      <c r="BM101" s="500">
        <v>0</v>
      </c>
      <c r="BN101" s="500">
        <v>0</v>
      </c>
      <c r="BO101" s="500">
        <v>0</v>
      </c>
      <c r="BP101" s="500">
        <v>0.5</v>
      </c>
      <c r="BQ101" s="500">
        <v>0</v>
      </c>
      <c r="BR101" s="500">
        <v>0.5</v>
      </c>
      <c r="BS101" s="500">
        <v>1</v>
      </c>
      <c r="BT101" s="500">
        <v>1</v>
      </c>
      <c r="BU101" s="500">
        <v>1</v>
      </c>
      <c r="BV101" s="500">
        <v>0</v>
      </c>
      <c r="BW101" s="500">
        <v>0</v>
      </c>
      <c r="BX101" s="500">
        <v>0</v>
      </c>
      <c r="BY101" s="500">
        <v>0</v>
      </c>
      <c r="BZ101" s="500">
        <v>1</v>
      </c>
      <c r="CA101" s="500">
        <v>1</v>
      </c>
      <c r="CB101" s="500">
        <v>1</v>
      </c>
      <c r="CC101" s="500">
        <v>0</v>
      </c>
      <c r="CD101" s="500">
        <v>0</v>
      </c>
      <c r="CE101" s="500">
        <v>0</v>
      </c>
      <c r="CF101" s="500">
        <v>0</v>
      </c>
      <c r="CG101" s="500">
        <v>0</v>
      </c>
      <c r="CH101" s="500">
        <v>0</v>
      </c>
      <c r="CI101" s="500">
        <v>0</v>
      </c>
      <c r="CJ101" s="500">
        <v>0</v>
      </c>
      <c r="CK101" s="500">
        <v>0</v>
      </c>
      <c r="CL101" s="500">
        <v>0</v>
      </c>
      <c r="CM101" s="500">
        <v>0</v>
      </c>
      <c r="CN101" s="500">
        <v>0</v>
      </c>
      <c r="CO101" s="500">
        <v>0</v>
      </c>
      <c r="CP101" s="500">
        <v>0</v>
      </c>
      <c r="CQ101" s="500">
        <v>1</v>
      </c>
      <c r="CR101" s="500">
        <v>0</v>
      </c>
      <c r="CS101" s="500">
        <v>0</v>
      </c>
      <c r="CT101" s="500">
        <v>0</v>
      </c>
      <c r="CU101" s="500">
        <v>0</v>
      </c>
      <c r="CV101" s="500">
        <v>0</v>
      </c>
      <c r="CW101" s="500">
        <v>0</v>
      </c>
      <c r="CX101" s="500">
        <v>0</v>
      </c>
      <c r="CY101" s="500">
        <v>0</v>
      </c>
      <c r="CZ101" s="500">
        <v>1</v>
      </c>
      <c r="DA101" s="500">
        <v>1</v>
      </c>
      <c r="DB101" s="500">
        <v>0</v>
      </c>
      <c r="DC101" s="500">
        <v>0</v>
      </c>
      <c r="DD101" s="500">
        <v>0.5</v>
      </c>
      <c r="DE101" s="500">
        <v>0.5</v>
      </c>
      <c r="DF101" s="500">
        <v>0</v>
      </c>
      <c r="DG101" s="500">
        <v>0</v>
      </c>
      <c r="DH101" s="500">
        <v>0.5</v>
      </c>
      <c r="DI101" s="500">
        <v>0.5</v>
      </c>
      <c r="DJ101" s="500">
        <v>0</v>
      </c>
      <c r="DK101" s="500">
        <v>1</v>
      </c>
      <c r="DL101" s="774">
        <v>1</v>
      </c>
      <c r="DM101" s="500">
        <v>0</v>
      </c>
      <c r="DN101" s="644">
        <v>1</v>
      </c>
      <c r="DO101" s="644">
        <v>1</v>
      </c>
      <c r="DP101" s="644">
        <v>1</v>
      </c>
      <c r="DQ101" s="644">
        <v>1</v>
      </c>
      <c r="DR101" s="644">
        <v>1</v>
      </c>
      <c r="DS101" s="644">
        <v>1</v>
      </c>
      <c r="DT101" s="644">
        <v>0</v>
      </c>
      <c r="DU101" s="644">
        <v>1</v>
      </c>
      <c r="DV101" s="644">
        <v>0</v>
      </c>
      <c r="DW101" s="500">
        <v>0</v>
      </c>
      <c r="DX101" s="500">
        <v>0</v>
      </c>
      <c r="DY101" s="500">
        <v>0</v>
      </c>
      <c r="DZ101" s="500">
        <v>0</v>
      </c>
      <c r="EA101" s="500">
        <v>0</v>
      </c>
      <c r="EB101" s="500">
        <v>0</v>
      </c>
      <c r="EC101" s="500">
        <v>0</v>
      </c>
      <c r="ED101" s="500">
        <v>0</v>
      </c>
      <c r="EE101" s="500">
        <v>0</v>
      </c>
      <c r="EF101" s="500">
        <v>0</v>
      </c>
      <c r="EG101" s="500">
        <v>0</v>
      </c>
      <c r="EH101" s="500">
        <v>0</v>
      </c>
      <c r="EI101" s="500">
        <v>0</v>
      </c>
      <c r="EJ101" s="500">
        <v>0</v>
      </c>
      <c r="EK101" s="500">
        <v>0</v>
      </c>
      <c r="EL101" s="500">
        <v>0</v>
      </c>
      <c r="EM101" s="644">
        <v>1</v>
      </c>
      <c r="EN101" s="644">
        <v>1</v>
      </c>
      <c r="EO101" s="644">
        <v>1</v>
      </c>
      <c r="EP101" s="644">
        <v>1</v>
      </c>
      <c r="EQ101" s="644">
        <v>1</v>
      </c>
      <c r="ER101" s="644">
        <v>1</v>
      </c>
      <c r="ES101" s="644">
        <v>1</v>
      </c>
      <c r="ET101" s="644">
        <v>1</v>
      </c>
      <c r="EU101" s="644">
        <v>1</v>
      </c>
      <c r="EV101" s="644">
        <v>1</v>
      </c>
      <c r="EW101" s="644">
        <v>1</v>
      </c>
      <c r="EX101" s="644">
        <v>1</v>
      </c>
      <c r="EY101" s="644">
        <v>1</v>
      </c>
      <c r="EZ101" s="644">
        <v>1</v>
      </c>
      <c r="FA101" s="644">
        <v>1</v>
      </c>
      <c r="FB101" s="644">
        <v>0</v>
      </c>
      <c r="FC101" s="644">
        <v>1</v>
      </c>
      <c r="FD101" s="644">
        <v>1</v>
      </c>
      <c r="FE101" s="644">
        <v>0</v>
      </c>
      <c r="FF101" s="500">
        <v>0</v>
      </c>
    </row>
    <row r="102" spans="1:162" x14ac:dyDescent="0.35">
      <c r="A102" s="352"/>
      <c r="B102" s="352"/>
      <c r="C102" s="352"/>
    </row>
  </sheetData>
  <conditionalFormatting sqref="EM101:FE101 DT101:DV101 B2:FF100">
    <cfRule type="cellIs" dxfId="28" priority="31" operator="notEqual">
      <formula>0</formula>
    </cfRule>
  </conditionalFormatting>
  <conditionalFormatting sqref="EM101:FE101 DT101:DV101 B2:FF100">
    <cfRule type="containsText" dxfId="27" priority="21" operator="containsText" text="NA">
      <formula>NOT(ISERROR(SEARCH("NA",B2)))</formula>
    </cfRule>
  </conditionalFormatting>
  <conditionalFormatting sqref="FJ101:XFD101">
    <cfRule type="containsText" dxfId="26" priority="7" operator="containsText" text="NA">
      <formula>NOT(ISERROR(SEARCH("NA",FJ101)))</formula>
    </cfRule>
  </conditionalFormatting>
  <conditionalFormatting sqref="DN101:DS101">
    <cfRule type="cellIs" dxfId="25" priority="2" operator="notEqual">
      <formula>0</formula>
    </cfRule>
  </conditionalFormatting>
  <conditionalFormatting sqref="DN101:DS101">
    <cfRule type="containsText" dxfId="24" priority="1" operator="containsText" text="NA">
      <formula>NOT(ISERROR(SEARCH("NA",DN101)))</formula>
    </cfRule>
  </conditionalFormatting>
  <pageMargins left="0.7" right="0.7" top="0.75" bottom="0.75" header="0.3" footer="0.3"/>
  <pageSetup paperSize="9" scale="16" orientation="portrait" horizontalDpi="1200" verticalDpi="1200" r:id="rId1"/>
  <colBreaks count="1" manualBreakCount="1">
    <brk id="113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CX22"/>
  <sheetViews>
    <sheetView zoomScaleNormal="100" workbookViewId="0">
      <selection activeCell="BV2" sqref="BV2"/>
    </sheetView>
  </sheetViews>
  <sheetFormatPr baseColWidth="10" defaultColWidth="11.453125" defaultRowHeight="12.5" x14ac:dyDescent="0.35"/>
  <cols>
    <col min="1" max="4" width="11.453125" style="12"/>
    <col min="5" max="5" width="12" style="12" bestFit="1" customWidth="1"/>
    <col min="6" max="25" width="11.453125" style="12"/>
    <col min="26" max="26" width="12.36328125" style="12" bestFit="1" customWidth="1"/>
    <col min="27" max="16384" width="11.453125" style="12"/>
  </cols>
  <sheetData>
    <row r="1" spans="1:102" s="11" customFormat="1" ht="13" x14ac:dyDescent="0.3">
      <c r="A1" s="146" t="s">
        <v>350</v>
      </c>
      <c r="B1" s="147" t="s">
        <v>351</v>
      </c>
      <c r="C1" s="146" t="s">
        <v>352</v>
      </c>
      <c r="D1" s="62" t="s">
        <v>35</v>
      </c>
      <c r="E1" s="62" t="s">
        <v>36</v>
      </c>
      <c r="F1" s="425" t="s">
        <v>894</v>
      </c>
      <c r="G1" s="425" t="s">
        <v>909</v>
      </c>
      <c r="H1" s="425" t="s">
        <v>941</v>
      </c>
      <c r="I1" s="425" t="s">
        <v>966</v>
      </c>
      <c r="J1" s="425" t="s">
        <v>977</v>
      </c>
      <c r="K1" s="425" t="s">
        <v>1030</v>
      </c>
      <c r="L1" s="425" t="s">
        <v>1031</v>
      </c>
      <c r="M1" s="425" t="s">
        <v>1046</v>
      </c>
      <c r="N1" s="425" t="s">
        <v>1080</v>
      </c>
      <c r="O1" s="425" t="s">
        <v>1097</v>
      </c>
      <c r="P1" s="425" t="s">
        <v>1124</v>
      </c>
      <c r="Q1" s="425" t="s">
        <v>1140</v>
      </c>
      <c r="R1" s="425" t="s">
        <v>1126</v>
      </c>
      <c r="S1" s="425" t="s">
        <v>1181</v>
      </c>
      <c r="T1" s="425" t="s">
        <v>1251</v>
      </c>
      <c r="U1" s="425" t="s">
        <v>1257</v>
      </c>
      <c r="V1" s="425" t="s">
        <v>1271</v>
      </c>
      <c r="W1" s="62" t="s">
        <v>37</v>
      </c>
      <c r="X1" s="62" t="s">
        <v>38</v>
      </c>
      <c r="Y1" s="62" t="s">
        <v>39</v>
      </c>
      <c r="Z1" s="62" t="s">
        <v>40</v>
      </c>
      <c r="AA1" s="62" t="s">
        <v>41</v>
      </c>
      <c r="AB1" s="62" t="s">
        <v>1116</v>
      </c>
      <c r="AC1" s="62" t="s">
        <v>884</v>
      </c>
      <c r="AD1" s="62" t="s">
        <v>1107</v>
      </c>
      <c r="AE1" s="62" t="s">
        <v>1142</v>
      </c>
      <c r="AF1" s="62" t="s">
        <v>47</v>
      </c>
      <c r="AG1" s="62" t="s">
        <v>49</v>
      </c>
      <c r="AH1" s="62" t="s">
        <v>51</v>
      </c>
      <c r="AI1" s="62" t="s">
        <v>1048</v>
      </c>
      <c r="AJ1" s="62" t="s">
        <v>1180</v>
      </c>
      <c r="AK1" s="62" t="s">
        <v>1356</v>
      </c>
      <c r="AL1" s="62" t="s">
        <v>54</v>
      </c>
      <c r="AM1" s="62" t="s">
        <v>55</v>
      </c>
      <c r="AN1" s="62" t="s">
        <v>56</v>
      </c>
      <c r="AO1" s="62" t="s">
        <v>81</v>
      </c>
      <c r="AP1" s="62" t="s">
        <v>744</v>
      </c>
      <c r="AQ1" s="62" t="s">
        <v>83</v>
      </c>
      <c r="AR1" s="333" t="s">
        <v>84</v>
      </c>
      <c r="AS1" s="62" t="s">
        <v>72</v>
      </c>
      <c r="AT1" s="62" t="s">
        <v>73</v>
      </c>
      <c r="AU1" s="62" t="s">
        <v>76</v>
      </c>
      <c r="AV1" s="62" t="s">
        <v>77</v>
      </c>
      <c r="AW1" s="62" t="s">
        <v>852</v>
      </c>
      <c r="AX1" s="62" t="s">
        <v>853</v>
      </c>
      <c r="AY1" s="62" t="s">
        <v>57</v>
      </c>
      <c r="AZ1" s="62" t="s">
        <v>78</v>
      </c>
      <c r="BA1" s="62" t="s">
        <v>79</v>
      </c>
      <c r="BB1" s="330" t="s">
        <v>34</v>
      </c>
      <c r="BC1" s="331" t="s">
        <v>85</v>
      </c>
      <c r="BD1" s="332" t="s">
        <v>86</v>
      </c>
      <c r="BE1" s="422" t="s">
        <v>895</v>
      </c>
      <c r="BF1" s="520" t="s">
        <v>910</v>
      </c>
      <c r="BG1" s="520" t="s">
        <v>942</v>
      </c>
      <c r="BH1" s="520" t="s">
        <v>967</v>
      </c>
      <c r="BI1" s="520" t="s">
        <v>978</v>
      </c>
      <c r="BJ1" s="520" t="s">
        <v>1006</v>
      </c>
      <c r="BK1" s="520" t="s">
        <v>1032</v>
      </c>
      <c r="BL1" s="520" t="s">
        <v>1047</v>
      </c>
      <c r="BM1" s="520" t="s">
        <v>1081</v>
      </c>
      <c r="BN1" s="520" t="s">
        <v>1096</v>
      </c>
      <c r="BO1" s="520" t="s">
        <v>1121</v>
      </c>
      <c r="BP1" s="520" t="s">
        <v>1139</v>
      </c>
      <c r="BQ1" s="520" t="s">
        <v>1123</v>
      </c>
      <c r="BR1" s="520" t="s">
        <v>1182</v>
      </c>
      <c r="BS1" s="520" t="s">
        <v>1240</v>
      </c>
      <c r="BT1" s="520" t="s">
        <v>1258</v>
      </c>
      <c r="BU1" s="520" t="s">
        <v>1272</v>
      </c>
      <c r="BV1" s="332" t="s">
        <v>87</v>
      </c>
      <c r="BW1" s="332" t="s">
        <v>88</v>
      </c>
      <c r="BX1" s="332" t="s">
        <v>89</v>
      </c>
      <c r="BY1" s="332" t="s">
        <v>90</v>
      </c>
      <c r="BZ1" s="332" t="s">
        <v>91</v>
      </c>
      <c r="CA1" s="332" t="s">
        <v>1119</v>
      </c>
      <c r="CB1" s="332" t="s">
        <v>885</v>
      </c>
      <c r="CC1" s="332" t="s">
        <v>1120</v>
      </c>
      <c r="CD1" s="332" t="s">
        <v>1143</v>
      </c>
      <c r="CE1" s="332" t="s">
        <v>96</v>
      </c>
      <c r="CF1" s="332" t="s">
        <v>98</v>
      </c>
      <c r="CG1" s="332" t="s">
        <v>100</v>
      </c>
      <c r="CH1" s="332" t="s">
        <v>1049</v>
      </c>
      <c r="CI1" s="332" t="s">
        <v>1179</v>
      </c>
      <c r="CJ1" s="332" t="s">
        <v>1357</v>
      </c>
      <c r="CK1" s="332" t="s">
        <v>103</v>
      </c>
      <c r="CL1" s="332" t="s">
        <v>104</v>
      </c>
      <c r="CM1" s="332" t="s">
        <v>105</v>
      </c>
      <c r="CN1" s="332" t="s">
        <v>107</v>
      </c>
      <c r="CO1" s="332" t="s">
        <v>742</v>
      </c>
      <c r="CP1" s="332" t="s">
        <v>109</v>
      </c>
      <c r="CQ1" s="332" t="s">
        <v>110</v>
      </c>
      <c r="CR1" s="331" t="s">
        <v>111</v>
      </c>
      <c r="CS1" s="333" t="s">
        <v>113</v>
      </c>
      <c r="CT1" s="379" t="s">
        <v>812</v>
      </c>
      <c r="CU1" s="62"/>
      <c r="CV1" s="62"/>
      <c r="CW1" s="62"/>
      <c r="CX1" s="62"/>
    </row>
    <row r="2" spans="1:102" s="508" customFormat="1" ht="13" x14ac:dyDescent="0.3">
      <c r="A2" s="14">
        <v>0</v>
      </c>
      <c r="B2" s="507">
        <v>0</v>
      </c>
      <c r="C2" s="14">
        <f>2/8</f>
        <v>0.25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5">
        <v>4.7434446025443E-2</v>
      </c>
      <c r="BD2" s="14">
        <v>0</v>
      </c>
      <c r="BE2" s="148">
        <v>6.5662568872115805E-5</v>
      </c>
      <c r="BF2" s="148">
        <v>1.2488835430779101E-4</v>
      </c>
      <c r="BG2" s="148">
        <v>1.9022758335555601E-5</v>
      </c>
      <c r="BH2" s="148">
        <v>2.8607392682929798E-5</v>
      </c>
      <c r="BI2" s="148">
        <v>6.6101159958926296E-5</v>
      </c>
      <c r="BJ2" s="148">
        <v>2.0484578565386599E-4</v>
      </c>
      <c r="BK2" s="148">
        <v>1.21367785784301E-4</v>
      </c>
      <c r="BL2" s="148">
        <v>4.5803124151674301E-5</v>
      </c>
      <c r="BM2" s="148">
        <v>3.8404052459902897E-4</v>
      </c>
      <c r="BN2" s="148">
        <v>4.8069063235390999E-4</v>
      </c>
      <c r="BO2" s="148">
        <v>1.19220695797327E-4</v>
      </c>
      <c r="BP2" s="148">
        <v>9.69358489099324E-5</v>
      </c>
      <c r="BQ2" s="148">
        <v>1.94639623187319E-4</v>
      </c>
      <c r="BR2" s="148">
        <v>2.3848050947191201E-5</v>
      </c>
      <c r="BS2" s="148">
        <v>1.1028318694272E-3</v>
      </c>
      <c r="BT2" s="148">
        <v>3.6281356467522398E-5</v>
      </c>
      <c r="BU2" s="148">
        <v>4.2695615927753398E-5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f>CL2+CN2</f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/>
      <c r="CV2" s="14"/>
      <c r="CW2" s="14"/>
      <c r="CX2" s="14"/>
    </row>
    <row r="3" spans="1:102" ht="14" x14ac:dyDescent="0.35">
      <c r="BC3" s="771"/>
      <c r="BE3" s="769"/>
      <c r="BF3" s="769"/>
      <c r="BG3" s="769"/>
      <c r="BH3" s="769"/>
      <c r="BI3" s="769"/>
      <c r="BJ3" s="769"/>
      <c r="BK3" s="769"/>
      <c r="BL3" s="769"/>
      <c r="BM3" s="769"/>
      <c r="BN3" s="769"/>
      <c r="BO3" s="769"/>
      <c r="BP3" s="769"/>
      <c r="BQ3" s="769"/>
      <c r="BR3" s="769"/>
      <c r="BS3" s="769"/>
      <c r="BT3" s="769"/>
      <c r="BU3" s="769"/>
    </row>
    <row r="4" spans="1:102" x14ac:dyDescent="0.35">
      <c r="BE4" s="770"/>
      <c r="BF4" s="770"/>
      <c r="BG4" s="770"/>
      <c r="BH4" s="770"/>
      <c r="BI4" s="770"/>
      <c r="BJ4" s="770"/>
      <c r="BK4" s="770"/>
      <c r="BL4" s="770"/>
      <c r="BM4" s="770"/>
      <c r="BN4" s="770"/>
      <c r="BO4" s="770"/>
      <c r="BP4" s="770"/>
      <c r="BQ4" s="770"/>
      <c r="BR4" s="770"/>
      <c r="BS4" s="770"/>
      <c r="BT4" s="770"/>
      <c r="BU4" s="770"/>
    </row>
    <row r="6" spans="1:102" x14ac:dyDescent="0.35"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BE6" s="148"/>
    </row>
    <row r="7" spans="1:102" x14ac:dyDescent="0.35">
      <c r="BE7" s="148"/>
    </row>
    <row r="8" spans="1:102" x14ac:dyDescent="0.35">
      <c r="BE8" s="148"/>
    </row>
    <row r="9" spans="1:102" ht="13" x14ac:dyDescent="0.3">
      <c r="BE9" s="148"/>
      <c r="BP9" s="145"/>
    </row>
    <row r="10" spans="1:102" x14ac:dyDescent="0.35">
      <c r="BE10" s="148"/>
      <c r="CN10" s="148"/>
    </row>
    <row r="11" spans="1:102" x14ac:dyDescent="0.35">
      <c r="BE11" s="148"/>
    </row>
    <row r="12" spans="1:102" x14ac:dyDescent="0.35">
      <c r="BE12" s="148"/>
    </row>
    <row r="13" spans="1:102" x14ac:dyDescent="0.35">
      <c r="BE13" s="148"/>
    </row>
    <row r="14" spans="1:102" x14ac:dyDescent="0.35">
      <c r="BE14" s="148"/>
    </row>
    <row r="15" spans="1:102" x14ac:dyDescent="0.35">
      <c r="BE15" s="148"/>
    </row>
    <row r="16" spans="1:102" x14ac:dyDescent="0.35">
      <c r="BE16" s="148"/>
    </row>
    <row r="17" spans="57:57" x14ac:dyDescent="0.35">
      <c r="BE17" s="148"/>
    </row>
    <row r="18" spans="57:57" x14ac:dyDescent="0.35">
      <c r="BE18" s="148"/>
    </row>
    <row r="19" spans="57:57" x14ac:dyDescent="0.35">
      <c r="BE19" s="148"/>
    </row>
    <row r="20" spans="57:57" x14ac:dyDescent="0.35">
      <c r="BE20" s="148"/>
    </row>
    <row r="21" spans="57:57" x14ac:dyDescent="0.35">
      <c r="BE21" s="148"/>
    </row>
    <row r="22" spans="57:57" x14ac:dyDescent="0.35">
      <c r="BE22" s="148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>
      <selection activeCell="C14" sqref="C14"/>
    </sheetView>
  </sheetViews>
  <sheetFormatPr baseColWidth="10" defaultColWidth="11.54296875" defaultRowHeight="14.5" x14ac:dyDescent="0.35"/>
  <sheetData>
    <row r="1" spans="1:3" x14ac:dyDescent="0.35">
      <c r="A1" s="422" t="s">
        <v>895</v>
      </c>
      <c r="B1" s="237">
        <f>FeedProgram!BE2</f>
        <v>6.5662568872115805E-5</v>
      </c>
      <c r="C1" s="358">
        <f>B1/$B$1</f>
        <v>1</v>
      </c>
    </row>
    <row r="2" spans="1:3" x14ac:dyDescent="0.35">
      <c r="A2" s="520" t="s">
        <v>910</v>
      </c>
      <c r="B2" s="237">
        <f>FeedProgram!BF2</f>
        <v>1.2488835430779101E-4</v>
      </c>
      <c r="C2" s="358">
        <f t="shared" ref="C2:C17" si="0">B2/$B$1</f>
        <v>1.9019717999614536</v>
      </c>
    </row>
    <row r="3" spans="1:3" x14ac:dyDescent="0.35">
      <c r="A3" s="520" t="s">
        <v>942</v>
      </c>
      <c r="B3" s="237">
        <f>FeedProgram!BG2</f>
        <v>1.9022758335555601E-5</v>
      </c>
      <c r="C3" s="358">
        <f t="shared" si="0"/>
        <v>0.28970475359567882</v>
      </c>
    </row>
    <row r="4" spans="1:3" x14ac:dyDescent="0.35">
      <c r="A4" s="520" t="s">
        <v>967</v>
      </c>
      <c r="B4" s="237">
        <f>FeedProgram!BH2</f>
        <v>2.8607392682929798E-5</v>
      </c>
      <c r="C4" s="358">
        <f t="shared" si="0"/>
        <v>0.43567276112278608</v>
      </c>
    </row>
    <row r="5" spans="1:3" x14ac:dyDescent="0.35">
      <c r="A5" s="520" t="s">
        <v>978</v>
      </c>
      <c r="B5" s="237">
        <f>FeedProgram!BI2</f>
        <v>6.6101159958926296E-5</v>
      </c>
      <c r="C5" s="358">
        <f t="shared" si="0"/>
        <v>1.0066794689020573</v>
      </c>
    </row>
    <row r="6" spans="1:3" x14ac:dyDescent="0.35">
      <c r="A6" s="520" t="s">
        <v>1006</v>
      </c>
      <c r="B6" s="237">
        <f>FeedProgram!BJ2</f>
        <v>2.0484578565386599E-4</v>
      </c>
      <c r="C6" s="358">
        <f t="shared" si="0"/>
        <v>3.1196736462264054</v>
      </c>
    </row>
    <row r="7" spans="1:3" x14ac:dyDescent="0.35">
      <c r="A7" s="520" t="s">
        <v>1032</v>
      </c>
      <c r="B7" s="237">
        <f>FeedProgram!BK2</f>
        <v>1.21367785784301E-4</v>
      </c>
      <c r="C7" s="358">
        <f t="shared" si="0"/>
        <v>1.8483557355283569</v>
      </c>
    </row>
    <row r="8" spans="1:3" x14ac:dyDescent="0.35">
      <c r="A8" s="520" t="s">
        <v>1047</v>
      </c>
      <c r="B8" s="237">
        <f>FeedProgram!BL2</f>
        <v>4.5803124151674301E-5</v>
      </c>
      <c r="C8" s="358">
        <f t="shared" si="0"/>
        <v>0.69755303422381032</v>
      </c>
    </row>
    <row r="9" spans="1:3" x14ac:dyDescent="0.35">
      <c r="A9" s="520" t="s">
        <v>1081</v>
      </c>
      <c r="B9" s="237">
        <f>FeedProgram!BM2</f>
        <v>3.8404052459902897E-4</v>
      </c>
      <c r="C9" s="358">
        <f t="shared" si="0"/>
        <v>5.8486978379871948</v>
      </c>
    </row>
    <row r="10" spans="1:3" x14ac:dyDescent="0.35">
      <c r="A10" s="520" t="s">
        <v>1096</v>
      </c>
      <c r="B10" s="237">
        <f>FeedProgram!BN2</f>
        <v>4.8069063235390999E-4</v>
      </c>
      <c r="C10" s="358">
        <f t="shared" si="0"/>
        <v>7.3206187423172775</v>
      </c>
    </row>
    <row r="11" spans="1:3" x14ac:dyDescent="0.35">
      <c r="A11" s="520" t="s">
        <v>1121</v>
      </c>
      <c r="B11" s="237">
        <f>FeedProgram!BO2</f>
        <v>1.19220695797327E-4</v>
      </c>
      <c r="C11" s="358">
        <f t="shared" si="0"/>
        <v>1.8156568931916266</v>
      </c>
    </row>
    <row r="12" spans="1:3" x14ac:dyDescent="0.35">
      <c r="A12" s="520" t="s">
        <v>1139</v>
      </c>
      <c r="B12" s="237">
        <f>FeedProgram!BP2</f>
        <v>9.69358489099324E-5</v>
      </c>
      <c r="C12" s="358">
        <f t="shared" si="0"/>
        <v>1.4762725640345313</v>
      </c>
    </row>
    <row r="13" spans="1:3" x14ac:dyDescent="0.35">
      <c r="A13" s="520" t="s">
        <v>1123</v>
      </c>
      <c r="B13" s="237">
        <f>FeedProgram!BQ2</f>
        <v>1.94639623187319E-4</v>
      </c>
      <c r="C13" s="358">
        <f t="shared" si="0"/>
        <v>2.964240152809106</v>
      </c>
    </row>
    <row r="14" spans="1:3" x14ac:dyDescent="0.35">
      <c r="A14" s="520" t="s">
        <v>1182</v>
      </c>
      <c r="B14" s="237">
        <f>FeedProgram!BR2</f>
        <v>2.3848050947191201E-5</v>
      </c>
      <c r="C14" s="358">
        <f t="shared" si="0"/>
        <v>0.36319095272738389</v>
      </c>
    </row>
    <row r="15" spans="1:3" x14ac:dyDescent="0.35">
      <c r="A15" s="520" t="s">
        <v>1240</v>
      </c>
      <c r="B15" s="237">
        <f>FeedProgram!BS2</f>
        <v>1.1028318694272E-3</v>
      </c>
      <c r="C15" s="358">
        <f t="shared" si="0"/>
        <v>16.795442036010982</v>
      </c>
    </row>
    <row r="16" spans="1:3" x14ac:dyDescent="0.35">
      <c r="A16" s="520" t="s">
        <v>1258</v>
      </c>
      <c r="B16" s="237">
        <f>FeedProgram!BT2</f>
        <v>3.6281356467522398E-5</v>
      </c>
      <c r="C16" s="358">
        <f t="shared" si="0"/>
        <v>0.55254244679619291</v>
      </c>
    </row>
    <row r="17" spans="1:3" x14ac:dyDescent="0.35">
      <c r="A17" s="520" t="s">
        <v>1272</v>
      </c>
      <c r="B17" s="237">
        <f>FeedProgram!BU2</f>
        <v>4.2695615927753398E-5</v>
      </c>
      <c r="C17" s="358">
        <f t="shared" si="0"/>
        <v>0.65022762071504137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tabColor rgb="FFFF0000"/>
  </sheetPr>
  <dimension ref="A1:DU122"/>
  <sheetViews>
    <sheetView topLeftCell="A41" zoomScale="90" zoomScaleNormal="90" workbookViewId="0">
      <pane xSplit="1" topLeftCell="CQ1" activePane="topRight" state="frozen"/>
      <selection activeCell="A2" sqref="A2"/>
      <selection pane="topRight" activeCell="CI8" sqref="CI8:CI9"/>
    </sheetView>
  </sheetViews>
  <sheetFormatPr baseColWidth="10" defaultColWidth="11.453125" defaultRowHeight="14.5" x14ac:dyDescent="0.35"/>
  <cols>
    <col min="1" max="1" width="14.6328125" style="28" customWidth="1"/>
    <col min="2" max="2" width="3.453125" style="1" customWidth="1"/>
    <col min="3" max="3" width="3.54296875" style="1" customWidth="1"/>
    <col min="4" max="4" width="3.453125" style="1" customWidth="1"/>
    <col min="5" max="5" width="3.54296875" style="1" customWidth="1"/>
    <col min="6" max="6" width="3.453125" style="1" customWidth="1"/>
    <col min="7" max="7" width="3.90625" style="1" customWidth="1"/>
    <col min="8" max="8" width="7.6328125" style="1" customWidth="1"/>
    <col min="9" max="9" width="9.453125" style="1" customWidth="1"/>
    <col min="10" max="10" width="12" style="1" customWidth="1"/>
    <col min="11" max="11" width="11.6328125" style="1" customWidth="1"/>
    <col min="12" max="12" width="11.54296875" style="1" customWidth="1"/>
    <col min="13" max="15" width="12" style="1" customWidth="1"/>
    <col min="16" max="17" width="10.36328125" style="1" customWidth="1"/>
    <col min="18" max="19" width="12" style="1" customWidth="1"/>
    <col min="20" max="20" width="2.54296875" style="1" customWidth="1"/>
    <col min="21" max="22" width="12" style="1" customWidth="1"/>
    <col min="23" max="26" width="10.6328125" style="1" customWidth="1"/>
    <col min="27" max="27" width="15.08984375" style="1" customWidth="1"/>
    <col min="28" max="46" width="10.6328125" style="1" customWidth="1"/>
    <col min="47" max="51" width="14.08984375" style="1" customWidth="1"/>
    <col min="52" max="52" width="16.08984375" style="1" customWidth="1"/>
    <col min="53" max="54" width="15.36328125" style="1" customWidth="1"/>
    <col min="55" max="55" width="21.08984375" style="1" customWidth="1"/>
    <col min="56" max="68" width="10.6328125" style="1" customWidth="1"/>
    <col min="69" max="69" width="14.6328125" style="1" customWidth="1"/>
    <col min="70" max="70" width="17.453125" style="1" customWidth="1"/>
    <col min="71" max="71" width="12.6328125" style="1" customWidth="1"/>
    <col min="72" max="73" width="12.90625" style="1" customWidth="1"/>
    <col min="74" max="81" width="10.6328125" style="1" customWidth="1"/>
    <col min="82" max="82" width="17" style="1" customWidth="1"/>
    <col min="83" max="85" width="10.6328125" style="1" customWidth="1"/>
    <col min="86" max="93" width="10.6328125" customWidth="1"/>
    <col min="94" max="94" width="12.36328125" customWidth="1"/>
    <col min="95" max="95" width="11" customWidth="1"/>
    <col min="96" max="96" width="13.08984375" customWidth="1"/>
  </cols>
  <sheetData>
    <row r="1" spans="1:125" x14ac:dyDescent="0.35"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H1" s="1">
        <v>10</v>
      </c>
      <c r="AK1" s="1">
        <v>11</v>
      </c>
      <c r="AO1" s="1">
        <v>12</v>
      </c>
      <c r="AP1" s="1">
        <v>13</v>
      </c>
      <c r="AQ1" s="1">
        <v>14</v>
      </c>
      <c r="AR1" s="1">
        <v>15</v>
      </c>
      <c r="AS1" s="1">
        <v>16</v>
      </c>
      <c r="AT1" s="1">
        <v>17</v>
      </c>
      <c r="AU1" s="1">
        <v>18</v>
      </c>
      <c r="AZ1" s="1">
        <v>19</v>
      </c>
      <c r="BB1" s="1">
        <v>20</v>
      </c>
      <c r="BC1" s="1">
        <v>21</v>
      </c>
      <c r="BD1" s="1">
        <v>22</v>
      </c>
      <c r="BE1" s="1">
        <v>23</v>
      </c>
      <c r="BI1" s="1">
        <v>24</v>
      </c>
      <c r="BJ1" s="1">
        <v>25</v>
      </c>
      <c r="BP1" s="1">
        <v>26</v>
      </c>
      <c r="BQ1" s="1">
        <v>27</v>
      </c>
      <c r="BR1" s="1">
        <v>28</v>
      </c>
      <c r="BT1" s="1">
        <v>29</v>
      </c>
      <c r="BV1" s="1">
        <v>30</v>
      </c>
      <c r="BW1" s="1">
        <v>31</v>
      </c>
      <c r="BY1" s="1">
        <v>32</v>
      </c>
      <c r="CA1" s="1">
        <v>33</v>
      </c>
      <c r="CC1" s="1">
        <v>34</v>
      </c>
      <c r="CD1" s="1">
        <v>35</v>
      </c>
      <c r="CE1" s="1">
        <v>36</v>
      </c>
      <c r="CH1" s="1">
        <v>37</v>
      </c>
      <c r="CI1" s="1"/>
      <c r="CJ1" s="1"/>
      <c r="CK1" s="1">
        <v>38</v>
      </c>
      <c r="CL1" s="1">
        <v>39</v>
      </c>
      <c r="CM1" s="1">
        <v>40</v>
      </c>
      <c r="CN1" s="1">
        <v>41</v>
      </c>
      <c r="CO1" s="1">
        <v>42</v>
      </c>
      <c r="CP1" s="1">
        <v>43</v>
      </c>
      <c r="CQ1" s="1">
        <v>44</v>
      </c>
      <c r="CR1" s="1">
        <v>45</v>
      </c>
    </row>
    <row r="2" spans="1:125" s="2" customFormat="1" ht="14" x14ac:dyDescent="0.3">
      <c r="A2" s="52" t="s">
        <v>116</v>
      </c>
      <c r="B2" s="783" t="s">
        <v>124</v>
      </c>
      <c r="C2" s="784"/>
      <c r="D2" s="784"/>
      <c r="E2" s="784"/>
      <c r="F2" s="784"/>
      <c r="G2" s="785"/>
      <c r="H2" s="53"/>
      <c r="I2" s="53"/>
      <c r="J2" s="54"/>
      <c r="K2" s="54"/>
      <c r="L2" s="54"/>
      <c r="M2" s="54"/>
      <c r="N2" s="54"/>
      <c r="O2" s="55"/>
      <c r="P2" s="53"/>
      <c r="Q2" s="53"/>
      <c r="R2" s="55"/>
      <c r="S2" s="55"/>
      <c r="T2" s="165"/>
      <c r="U2" s="142" t="s">
        <v>714</v>
      </c>
      <c r="V2" s="142" t="s">
        <v>714</v>
      </c>
      <c r="W2" s="166" t="s">
        <v>0</v>
      </c>
      <c r="X2" s="287" t="s">
        <v>713</v>
      </c>
      <c r="Y2" s="250" t="str">
        <f>Y3</f>
        <v>(PPP) (Heter. Lactate)</v>
      </c>
      <c r="Z2" s="250" t="str">
        <f>Z3</f>
        <v>EDP</v>
      </c>
      <c r="AA2" s="143" t="str">
        <f t="shared" ref="AA2:CR2" si="0">AA3</f>
        <v>Pyr &gt; AcCoA (Fd)</v>
      </c>
      <c r="AB2" s="143" t="str">
        <f t="shared" si="0"/>
        <v>Pyr &gt; AcCoA (For)</v>
      </c>
      <c r="AC2" s="143" t="str">
        <f t="shared" si="0"/>
        <v>AcCoA &gt; Ac-P</v>
      </c>
      <c r="AD2" s="143" t="str">
        <f t="shared" si="0"/>
        <v>Ac-P &gt; Ac</v>
      </c>
      <c r="AE2" s="395" t="str">
        <f t="shared" si="0"/>
        <v>AcCoA &gt; Ac</v>
      </c>
      <c r="AF2" s="412" t="str">
        <f t="shared" si="0"/>
        <v>Pyr &gt; Ac (Fd)</v>
      </c>
      <c r="AG2" s="412" t="str">
        <f t="shared" si="0"/>
        <v>Pyr &gt; Ac (For)</v>
      </c>
      <c r="AH2" s="143" t="str">
        <f t="shared" si="0"/>
        <v>AcCoa &gt; AcAld</v>
      </c>
      <c r="AI2" s="412" t="str">
        <f t="shared" si="0"/>
        <v>Pyr &gt; AcAld (Fd)</v>
      </c>
      <c r="AJ2" s="412" t="str">
        <f t="shared" si="0"/>
        <v>Pyr &gt; AcAld (For)</v>
      </c>
      <c r="AK2" s="143" t="str">
        <f t="shared" si="0"/>
        <v>AcAld &gt; EtOH</v>
      </c>
      <c r="AL2" s="143" t="str">
        <f t="shared" si="0"/>
        <v>AcCoA &gt; EtOH</v>
      </c>
      <c r="AM2" s="412" t="str">
        <f>AM3</f>
        <v>Pyr &gt; EtOH (Fd)</v>
      </c>
      <c r="AN2" s="412" t="str">
        <f>AN3</f>
        <v>Pyr &gt; EtOH (For)</v>
      </c>
      <c r="AO2" s="143" t="str">
        <f t="shared" si="0"/>
        <v>AcAcCoA&gt;AcAc</v>
      </c>
      <c r="AP2" s="250" t="str">
        <f t="shared" si="0"/>
        <v>Ac&gt;AcCoA</v>
      </c>
      <c r="AQ2" s="250" t="str">
        <f t="shared" si="0"/>
        <v>Ac+AcAcCoA&gt;AcAc+AcCoA</v>
      </c>
      <c r="AR2" s="250" t="str">
        <f t="shared" si="0"/>
        <v>Bu&gt; BuCoA</v>
      </c>
      <c r="AS2" s="250" t="str">
        <f t="shared" si="0"/>
        <v>Bu+AcAcCoA &gt; AcAc+BuCoA</v>
      </c>
      <c r="AT2" s="143" t="str">
        <f t="shared" si="0"/>
        <v>AcAc &gt; Actn + CO2</v>
      </c>
      <c r="AU2" s="143" t="str">
        <f t="shared" ref="AU2:BA2" si="1">AU3</f>
        <v>AcCoA &gt; AcAcCoA</v>
      </c>
      <c r="AV2" s="412" t="str">
        <f t="shared" si="1"/>
        <v>Pyr &gt; AcAc (Fd)</v>
      </c>
      <c r="AW2" s="412" t="str">
        <f t="shared" si="1"/>
        <v>Pyr &gt; AcAc (For)</v>
      </c>
      <c r="AX2" s="412" t="str">
        <f t="shared" si="1"/>
        <v>Pyr &gt; Actn (Fd)</v>
      </c>
      <c r="AY2" s="412" t="str">
        <f t="shared" si="1"/>
        <v>Pyr &gt; Actn (For)</v>
      </c>
      <c r="AZ2" s="143" t="str">
        <f t="shared" si="1"/>
        <v>AcAcCoA &gt; 3HBuCoA</v>
      </c>
      <c r="BA2" s="395" t="str">
        <f t="shared" si="1"/>
        <v>AcAcCoA &gt; BuCoA</v>
      </c>
      <c r="BB2" s="143" t="str">
        <f t="shared" si="0"/>
        <v>3HBuCoA &gt; CrotCoA</v>
      </c>
      <c r="BC2" s="143" t="str">
        <f t="shared" si="0"/>
        <v>CrotCoA &gt; BuCoA</v>
      </c>
      <c r="BD2" s="143" t="str">
        <f t="shared" si="0"/>
        <v>BuCoA &gt; Bu-P</v>
      </c>
      <c r="BE2" s="143" t="str">
        <f t="shared" si="0"/>
        <v>Bu-P &gt; Bu</v>
      </c>
      <c r="BF2" s="395" t="str">
        <f t="shared" si="0"/>
        <v>BuCoA &gt; Bu</v>
      </c>
      <c r="BG2" s="412" t="str">
        <f>BG3</f>
        <v>Pyr &gt; Bu (Fd)</v>
      </c>
      <c r="BH2" s="412" t="str">
        <f>BH3</f>
        <v>Pyr &gt; Bu (For)</v>
      </c>
      <c r="BI2" s="143" t="str">
        <f t="shared" si="0"/>
        <v>BuCoA &gt; BuAld</v>
      </c>
      <c r="BJ2" s="143" t="str">
        <f t="shared" si="0"/>
        <v>BuAld &gt; BuOH</v>
      </c>
      <c r="BK2" s="412" t="str">
        <f>BK3</f>
        <v>Pyr &gt; BuAld (Fd)</v>
      </c>
      <c r="BL2" s="412" t="str">
        <f>BL3</f>
        <v>Pyr &gt; BuAld (For)</v>
      </c>
      <c r="BM2" s="412" t="str">
        <f t="shared" si="0"/>
        <v>Pyr &gt; BuOH (Fd)</v>
      </c>
      <c r="BN2" s="412" t="str">
        <f t="shared" si="0"/>
        <v>Pyr &gt; BuOH (For)</v>
      </c>
      <c r="BO2" s="143" t="str">
        <f>BO3</f>
        <v>BuCoA + Ac &gt; AcCoA + Butyrate</v>
      </c>
      <c r="BP2" s="412" t="str">
        <f t="shared" si="0"/>
        <v>Pyr &gt; Lac</v>
      </c>
      <c r="BQ2" s="143" t="str">
        <f t="shared" si="0"/>
        <v>Lac &gt; LacCoA</v>
      </c>
      <c r="BR2" s="143" t="str">
        <f t="shared" si="0"/>
        <v>LacCoA &gt; AcrylCoA</v>
      </c>
      <c r="BS2" s="143" t="str">
        <f t="shared" si="0"/>
        <v>Lac &gt;AcrylCoA</v>
      </c>
      <c r="BT2" s="143" t="str">
        <f t="shared" si="0"/>
        <v>AcrylCoA &gt; ProCoA</v>
      </c>
      <c r="BU2" s="395" t="str">
        <f>BU3</f>
        <v>LacCoA &gt; ProCoA</v>
      </c>
      <c r="BV2" s="412" t="str">
        <f t="shared" si="0"/>
        <v>Pyr &gt; OAA</v>
      </c>
      <c r="BW2" s="143" t="str">
        <f t="shared" si="0"/>
        <v>OAA &gt; Mal</v>
      </c>
      <c r="BX2" s="412" t="str">
        <f>BX3</f>
        <v>Pyr &gt; Mal</v>
      </c>
      <c r="BY2" s="143" t="str">
        <f t="shared" si="0"/>
        <v>Mal &gt; Fum</v>
      </c>
      <c r="BZ2" s="412" t="str">
        <f t="shared" si="0"/>
        <v>Pyr &gt; Fum</v>
      </c>
      <c r="CA2" s="143" t="str">
        <f t="shared" si="0"/>
        <v>Fum &gt; Succ</v>
      </c>
      <c r="CB2" s="412" t="str">
        <f>CB3</f>
        <v>Pyr &gt; Succ</v>
      </c>
      <c r="CC2" s="143" t="str">
        <f t="shared" si="0"/>
        <v>Succ &gt; SuccCoA</v>
      </c>
      <c r="CD2" s="143" t="str">
        <f t="shared" si="0"/>
        <v>SuccCoA &gt; MmalCoA</v>
      </c>
      <c r="CE2" s="143" t="str">
        <f t="shared" si="0"/>
        <v>MmalCoA &gt; ProCoA</v>
      </c>
      <c r="CF2" s="395" t="str">
        <f>CF3</f>
        <v>SuccCoA &gt; ProCoA</v>
      </c>
      <c r="CG2" s="143" t="str">
        <f>CG3</f>
        <v>Succ &gt; ProCoA</v>
      </c>
      <c r="CH2" s="143" t="str">
        <f t="shared" si="0"/>
        <v>ProCoA &gt; Pro</v>
      </c>
      <c r="CI2" s="412" t="str">
        <f>CI3</f>
        <v>Pyr &gt; Pro (OAA)</v>
      </c>
      <c r="CJ2" s="412" t="str">
        <f>CJ3</f>
        <v>Pyr &gt; Pro (Lac)</v>
      </c>
      <c r="CK2" s="143" t="str">
        <f t="shared" si="0"/>
        <v>NADH &gt; H2</v>
      </c>
      <c r="CL2" s="250" t="str">
        <f t="shared" si="0"/>
        <v>NADPH &gt; H2</v>
      </c>
      <c r="CM2" s="250" t="str">
        <f t="shared" si="0"/>
        <v>FADH2 &gt; H2</v>
      </c>
      <c r="CN2" s="250" t="str">
        <f t="shared" si="0"/>
        <v>Fd(red) &gt; H2</v>
      </c>
      <c r="CO2" s="250" t="str">
        <f t="shared" si="0"/>
        <v>For &gt; H2</v>
      </c>
      <c r="CP2" s="250" t="str">
        <f t="shared" si="0"/>
        <v>Fd(red) &gt; NADH</v>
      </c>
      <c r="CQ2" s="250" t="str">
        <f t="shared" si="0"/>
        <v>FADH2 &gt; NADH</v>
      </c>
      <c r="CR2" s="250" t="str">
        <f t="shared" si="0"/>
        <v>FFADH2 &gt; NADH</v>
      </c>
      <c r="CS2" s="291" t="s">
        <v>715</v>
      </c>
      <c r="CT2" s="214" t="s">
        <v>718</v>
      </c>
      <c r="CU2" s="291" t="s">
        <v>705</v>
      </c>
      <c r="CV2" s="214" t="s">
        <v>706</v>
      </c>
      <c r="CW2" s="214" t="s">
        <v>707</v>
      </c>
      <c r="CX2" s="314" t="str">
        <f>CX3</f>
        <v>GluTr</v>
      </c>
      <c r="CY2" s="221" t="str">
        <f t="shared" ref="CY2:DT2" si="2">CY3</f>
        <v>PyrTr</v>
      </c>
      <c r="CZ2" s="221" t="str">
        <f t="shared" si="2"/>
        <v>ForTr</v>
      </c>
      <c r="DA2" s="221" t="str">
        <f t="shared" si="2"/>
        <v>AcTr</v>
      </c>
      <c r="DB2" s="221" t="str">
        <f t="shared" si="2"/>
        <v>LacTr</v>
      </c>
      <c r="DC2" s="221" t="str">
        <f t="shared" si="2"/>
        <v>ProTr</v>
      </c>
      <c r="DD2" s="221" t="str">
        <f t="shared" si="2"/>
        <v>BuTr</v>
      </c>
      <c r="DE2" s="221" t="str">
        <f t="shared" si="2"/>
        <v>AcAcTr</v>
      </c>
      <c r="DF2" s="221" t="str">
        <f t="shared" si="2"/>
        <v>ActnTr</v>
      </c>
      <c r="DG2" s="221" t="str">
        <f t="shared" si="2"/>
        <v>OAATr</v>
      </c>
      <c r="DH2" s="221" t="str">
        <f t="shared" si="2"/>
        <v>MalTr</v>
      </c>
      <c r="DI2" s="221" t="str">
        <f t="shared" si="2"/>
        <v>FumTr</v>
      </c>
      <c r="DJ2" s="221" t="str">
        <f t="shared" si="2"/>
        <v>SuccTr</v>
      </c>
      <c r="DK2" s="221" t="str">
        <f t="shared" si="2"/>
        <v>AcAldTr</v>
      </c>
      <c r="DL2" s="221" t="str">
        <f t="shared" si="2"/>
        <v>EtOHTr</v>
      </c>
      <c r="DM2" s="221" t="str">
        <f t="shared" si="2"/>
        <v>BuAldTr</v>
      </c>
      <c r="DN2" s="221" t="str">
        <f t="shared" si="2"/>
        <v>BuOHTr</v>
      </c>
      <c r="DO2" s="221" t="str">
        <f t="shared" si="2"/>
        <v>H2Tr</v>
      </c>
      <c r="DP2" s="221" t="str">
        <f t="shared" si="2"/>
        <v>NH3Tr</v>
      </c>
      <c r="DQ2" s="221" t="str">
        <f t="shared" si="2"/>
        <v>CO2Tr</v>
      </c>
      <c r="DR2" s="221" t="str">
        <f t="shared" si="2"/>
        <v>G_H2Tr</v>
      </c>
      <c r="DS2" s="221" t="str">
        <f t="shared" si="2"/>
        <v>G_NH3Tr</v>
      </c>
      <c r="DT2" s="255" t="str">
        <f t="shared" si="2"/>
        <v>G_CO2Tr</v>
      </c>
      <c r="DU2" s="254"/>
    </row>
    <row r="3" spans="1:125" ht="174.75" customHeight="1" x14ac:dyDescent="0.35">
      <c r="A3" s="190"/>
      <c r="B3" s="56" t="s">
        <v>119</v>
      </c>
      <c r="C3" s="56" t="s">
        <v>120</v>
      </c>
      <c r="D3" s="56" t="s">
        <v>121</v>
      </c>
      <c r="E3" s="56" t="s">
        <v>28</v>
      </c>
      <c r="F3" s="56" t="s">
        <v>122</v>
      </c>
      <c r="G3" s="56" t="s">
        <v>123</v>
      </c>
      <c r="H3" s="57" t="s">
        <v>125</v>
      </c>
      <c r="I3" s="257" t="s">
        <v>708</v>
      </c>
      <c r="J3" s="57" t="s">
        <v>357</v>
      </c>
      <c r="K3" s="57" t="s">
        <v>134</v>
      </c>
      <c r="L3" s="257" t="s">
        <v>711</v>
      </c>
      <c r="M3" s="57" t="s">
        <v>139</v>
      </c>
      <c r="N3" s="257" t="s">
        <v>712</v>
      </c>
      <c r="O3" s="57" t="s">
        <v>135</v>
      </c>
      <c r="P3" s="57" t="s">
        <v>661</v>
      </c>
      <c r="Q3" s="257" t="s">
        <v>709</v>
      </c>
      <c r="R3" s="57" t="s">
        <v>658</v>
      </c>
      <c r="S3" s="262" t="s">
        <v>710</v>
      </c>
      <c r="T3" s="3"/>
      <c r="U3" s="215" t="s">
        <v>758</v>
      </c>
      <c r="V3" s="215" t="s">
        <v>684</v>
      </c>
      <c r="W3" s="213" t="s">
        <v>0</v>
      </c>
      <c r="X3" s="164" t="s">
        <v>1</v>
      </c>
      <c r="Y3" s="164" t="s">
        <v>726</v>
      </c>
      <c r="Z3" s="164" t="s">
        <v>784</v>
      </c>
      <c r="AA3" s="163" t="s">
        <v>2</v>
      </c>
      <c r="AB3" s="163" t="s">
        <v>3</v>
      </c>
      <c r="AC3" s="163" t="s">
        <v>4</v>
      </c>
      <c r="AD3" s="163" t="s">
        <v>5</v>
      </c>
      <c r="AE3" s="213" t="s">
        <v>827</v>
      </c>
      <c r="AF3" s="411" t="s">
        <v>829</v>
      </c>
      <c r="AG3" s="411" t="s">
        <v>830</v>
      </c>
      <c r="AH3" s="163" t="s">
        <v>6</v>
      </c>
      <c r="AI3" s="411" t="s">
        <v>831</v>
      </c>
      <c r="AJ3" s="411" t="s">
        <v>832</v>
      </c>
      <c r="AK3" s="163" t="s">
        <v>7</v>
      </c>
      <c r="AL3" s="163" t="s">
        <v>786</v>
      </c>
      <c r="AM3" s="411" t="s">
        <v>833</v>
      </c>
      <c r="AN3" s="411" t="s">
        <v>834</v>
      </c>
      <c r="AO3" s="163" t="s">
        <v>141</v>
      </c>
      <c r="AP3" s="163" t="s">
        <v>140</v>
      </c>
      <c r="AQ3" s="163" t="s">
        <v>117</v>
      </c>
      <c r="AR3" s="163" t="s">
        <v>142</v>
      </c>
      <c r="AS3" s="163" t="s">
        <v>126</v>
      </c>
      <c r="AT3" s="163" t="s">
        <v>8</v>
      </c>
      <c r="AU3" s="163" t="s">
        <v>9</v>
      </c>
      <c r="AV3" s="411" t="s">
        <v>835</v>
      </c>
      <c r="AW3" s="411" t="s">
        <v>836</v>
      </c>
      <c r="AX3" s="411" t="s">
        <v>837</v>
      </c>
      <c r="AY3" s="411" t="s">
        <v>838</v>
      </c>
      <c r="AZ3" s="163" t="s">
        <v>10</v>
      </c>
      <c r="BA3" s="213" t="s">
        <v>826</v>
      </c>
      <c r="BB3" s="163" t="s">
        <v>11</v>
      </c>
      <c r="BC3" s="163" t="s">
        <v>12</v>
      </c>
      <c r="BD3" s="163" t="s">
        <v>13</v>
      </c>
      <c r="BE3" s="163" t="s">
        <v>14</v>
      </c>
      <c r="BF3" s="213" t="s">
        <v>828</v>
      </c>
      <c r="BG3" s="411" t="s">
        <v>839</v>
      </c>
      <c r="BH3" s="411" t="s">
        <v>840</v>
      </c>
      <c r="BI3" s="163" t="s">
        <v>15</v>
      </c>
      <c r="BJ3" s="163" t="s">
        <v>16</v>
      </c>
      <c r="BK3" s="411" t="s">
        <v>848</v>
      </c>
      <c r="BL3" s="411" t="s">
        <v>849</v>
      </c>
      <c r="BM3" s="411" t="s">
        <v>841</v>
      </c>
      <c r="BN3" s="411" t="s">
        <v>842</v>
      </c>
      <c r="BO3" s="163" t="s">
        <v>817</v>
      </c>
      <c r="BP3" s="411" t="s">
        <v>17</v>
      </c>
      <c r="BQ3" s="163" t="s">
        <v>118</v>
      </c>
      <c r="BR3" s="163" t="s">
        <v>18</v>
      </c>
      <c r="BS3" s="163" t="s">
        <v>787</v>
      </c>
      <c r="BT3" s="163" t="s">
        <v>19</v>
      </c>
      <c r="BU3" s="213" t="s">
        <v>824</v>
      </c>
      <c r="BV3" s="411" t="s">
        <v>20</v>
      </c>
      <c r="BW3" s="163" t="s">
        <v>21</v>
      </c>
      <c r="BX3" s="411" t="s">
        <v>843</v>
      </c>
      <c r="BY3" s="163" t="s">
        <v>22</v>
      </c>
      <c r="BZ3" s="411" t="s">
        <v>844</v>
      </c>
      <c r="CA3" s="163" t="s">
        <v>23</v>
      </c>
      <c r="CB3" s="411" t="s">
        <v>845</v>
      </c>
      <c r="CC3" s="163" t="s">
        <v>24</v>
      </c>
      <c r="CD3" s="163" t="s">
        <v>25</v>
      </c>
      <c r="CE3" s="163" t="s">
        <v>26</v>
      </c>
      <c r="CF3" s="213" t="s">
        <v>825</v>
      </c>
      <c r="CG3" s="163" t="s">
        <v>785</v>
      </c>
      <c r="CH3" s="163" t="s">
        <v>27</v>
      </c>
      <c r="CI3" s="411" t="s">
        <v>847</v>
      </c>
      <c r="CJ3" s="411" t="s">
        <v>846</v>
      </c>
      <c r="CK3" s="163" t="s">
        <v>771</v>
      </c>
      <c r="CL3" s="204" t="s">
        <v>772</v>
      </c>
      <c r="CM3" s="204" t="s">
        <v>778</v>
      </c>
      <c r="CN3" s="163" t="s">
        <v>770</v>
      </c>
      <c r="CO3" s="163" t="s">
        <v>773</v>
      </c>
      <c r="CP3" s="290" t="s">
        <v>782</v>
      </c>
      <c r="CQ3" s="351" t="s">
        <v>783</v>
      </c>
      <c r="CR3" s="351" t="s">
        <v>860</v>
      </c>
      <c r="CS3" s="292" t="s">
        <v>660</v>
      </c>
      <c r="CT3" s="306" t="s">
        <v>721</v>
      </c>
      <c r="CU3" s="292" t="s">
        <v>702</v>
      </c>
      <c r="CV3" s="216" t="s">
        <v>703</v>
      </c>
      <c r="CW3" s="313" t="s">
        <v>704</v>
      </c>
      <c r="CX3" s="315" t="s">
        <v>358</v>
      </c>
      <c r="CY3" s="256" t="s">
        <v>359</v>
      </c>
      <c r="CZ3" s="256" t="s">
        <v>360</v>
      </c>
      <c r="DA3" s="256" t="s">
        <v>361</v>
      </c>
      <c r="DB3" s="256" t="s">
        <v>362</v>
      </c>
      <c r="DC3" s="256" t="s">
        <v>363</v>
      </c>
      <c r="DD3" s="256" t="s">
        <v>364</v>
      </c>
      <c r="DE3" s="256" t="s">
        <v>365</v>
      </c>
      <c r="DF3" s="256" t="s">
        <v>366</v>
      </c>
      <c r="DG3" s="256" t="s">
        <v>367</v>
      </c>
      <c r="DH3" s="256" t="s">
        <v>368</v>
      </c>
      <c r="DI3" s="256" t="s">
        <v>369</v>
      </c>
      <c r="DJ3" s="256" t="s">
        <v>370</v>
      </c>
      <c r="DK3" s="256" t="s">
        <v>371</v>
      </c>
      <c r="DL3" s="256" t="s">
        <v>372</v>
      </c>
      <c r="DM3" s="256" t="s">
        <v>373</v>
      </c>
      <c r="DN3" s="256" t="s">
        <v>374</v>
      </c>
      <c r="DO3" s="256" t="s">
        <v>375</v>
      </c>
      <c r="DP3" s="256" t="s">
        <v>376</v>
      </c>
      <c r="DQ3" s="256" t="s">
        <v>377</v>
      </c>
      <c r="DR3" s="256" t="s">
        <v>638</v>
      </c>
      <c r="DS3" s="256" t="s">
        <v>639</v>
      </c>
      <c r="DT3" s="256" t="s">
        <v>640</v>
      </c>
    </row>
    <row r="4" spans="1:125" x14ac:dyDescent="0.35">
      <c r="A4" s="17" t="s">
        <v>35</v>
      </c>
      <c r="B4" s="185">
        <v>6</v>
      </c>
      <c r="C4" s="185">
        <v>12</v>
      </c>
      <c r="D4" s="185">
        <v>6</v>
      </c>
      <c r="E4" s="185">
        <v>0</v>
      </c>
      <c r="F4" s="185">
        <v>0</v>
      </c>
      <c r="G4" s="185">
        <v>0</v>
      </c>
      <c r="H4" s="195">
        <v>0</v>
      </c>
      <c r="I4" s="260">
        <v>0</v>
      </c>
      <c r="J4" s="191">
        <f>States!B1</f>
        <v>1E-4</v>
      </c>
      <c r="K4" s="191">
        <f>'Cte Keq'!L3</f>
        <v>1E-4</v>
      </c>
      <c r="L4" s="258">
        <f>'Cte Keq'!L3</f>
        <v>1E-4</v>
      </c>
      <c r="M4" s="269">
        <f>LN(K4)</f>
        <v>-9.2103403719761818</v>
      </c>
      <c r="N4" s="270">
        <f>LN(L4)</f>
        <v>-9.2103403719761818</v>
      </c>
      <c r="O4" s="271">
        <f>DataBaseSpecies_2!D4</f>
        <v>-917.22</v>
      </c>
      <c r="P4" s="271">
        <f>(H4^2)*SQRT($B$114)/(1+$B$117*SQRT($B$114))</f>
        <v>0</v>
      </c>
      <c r="Q4" s="280">
        <f t="shared" ref="P4:Q7" si="3">(I4^2)*SQRT($B$114)/(1+$B$117*SQRT($B$114))</f>
        <v>0</v>
      </c>
      <c r="R4" s="281">
        <f t="shared" ref="R4:R20" si="4">$B$108*$B$109*M4+H4*$B$110*$B$112</f>
        <v>-22.830767631555663</v>
      </c>
      <c r="S4" s="280">
        <f>$B$108*$B$109*N4+I4*$B$110*$B$112</f>
        <v>-22.830767631555663</v>
      </c>
      <c r="T4" s="3"/>
      <c r="U4" s="35">
        <v>-1</v>
      </c>
      <c r="V4" s="35">
        <v>0</v>
      </c>
      <c r="W4" s="35">
        <f>1/-U58</f>
        <v>-0.20333333333333334</v>
      </c>
      <c r="X4" s="37">
        <v>-1</v>
      </c>
      <c r="Y4" s="37">
        <v>-1</v>
      </c>
      <c r="Z4" s="37">
        <v>-1</v>
      </c>
      <c r="AA4" s="37">
        <v>0</v>
      </c>
      <c r="AB4" s="37">
        <v>0</v>
      </c>
      <c r="AC4" s="37">
        <v>0</v>
      </c>
      <c r="AD4" s="37">
        <v>0</v>
      </c>
      <c r="AE4" s="37">
        <f>AC4+AD4</f>
        <v>0</v>
      </c>
      <c r="AF4" s="37">
        <f>AA4+AC4+AD4</f>
        <v>0</v>
      </c>
      <c r="AG4" s="37">
        <f>AB4+AC4+AD4</f>
        <v>0</v>
      </c>
      <c r="AH4" s="37">
        <v>0</v>
      </c>
      <c r="AI4" s="37">
        <f>AA4+AH4</f>
        <v>0</v>
      </c>
      <c r="AJ4" s="37">
        <f>AB4+AH4</f>
        <v>0</v>
      </c>
      <c r="AK4" s="37">
        <v>0</v>
      </c>
      <c r="AL4" s="37">
        <f>AH4+AK4</f>
        <v>0</v>
      </c>
      <c r="AM4" s="37">
        <f>AA4+AH4+AK4</f>
        <v>0</v>
      </c>
      <c r="AN4" s="37">
        <f>AB4+AH4+AK4</f>
        <v>0</v>
      </c>
      <c r="AO4" s="37">
        <v>0</v>
      </c>
      <c r="AP4" s="37">
        <v>0</v>
      </c>
      <c r="AQ4" s="37">
        <v>0</v>
      </c>
      <c r="AR4" s="37">
        <v>0</v>
      </c>
      <c r="AS4" s="37">
        <v>0</v>
      </c>
      <c r="AT4" s="37">
        <v>0</v>
      </c>
      <c r="AU4" s="37">
        <v>0</v>
      </c>
      <c r="AV4" s="37">
        <f>AA4+AU4+0.5*AO4</f>
        <v>0</v>
      </c>
      <c r="AW4" s="37">
        <f>AB4+AU4+0.5*AO4</f>
        <v>0</v>
      </c>
      <c r="AX4" s="37">
        <f>AA4+AU4+0.5*AO4+0.5*AT4</f>
        <v>0</v>
      </c>
      <c r="AY4" s="37">
        <f>AB4+AU4+0.5*AO4+0.5*AT4</f>
        <v>0</v>
      </c>
      <c r="AZ4" s="37">
        <v>0</v>
      </c>
      <c r="BA4" s="37">
        <f>AZ4+BB4+BC4</f>
        <v>0</v>
      </c>
      <c r="BB4" s="37">
        <v>0</v>
      </c>
      <c r="BC4" s="37">
        <v>0</v>
      </c>
      <c r="BD4" s="37">
        <v>0</v>
      </c>
      <c r="BE4" s="37">
        <v>0</v>
      </c>
      <c r="BF4" s="37">
        <f>BD4+BE4</f>
        <v>0</v>
      </c>
      <c r="BG4" s="37">
        <f>AA4+AU4+0.5*(AZ4+BB4+BC4+BD4+BE4)</f>
        <v>0</v>
      </c>
      <c r="BH4" s="37">
        <f>AB4+AU4+0.5*(AZ4+BB4+BC4+BD4+BE4)</f>
        <v>0</v>
      </c>
      <c r="BI4" s="37">
        <v>0</v>
      </c>
      <c r="BJ4" s="37">
        <v>0</v>
      </c>
      <c r="BK4" s="37">
        <f>AA4+AU4+0.5*(AZ4+BB4+BC4+BI4)</f>
        <v>0</v>
      </c>
      <c r="BL4" s="37">
        <f>AB4+AU4+0.5*(AZ4+BB4+BC4+BI4)</f>
        <v>0</v>
      </c>
      <c r="BM4" s="37">
        <f>AA4+AU4+0.5*(AZ4+BB4+BC4+BI4+BJ4)</f>
        <v>0</v>
      </c>
      <c r="BN4" s="37">
        <f>AB4+AU4+0.5*(AZ4+BB4+BC4+BI4+BJ4)</f>
        <v>0</v>
      </c>
      <c r="BO4" s="37">
        <v>0</v>
      </c>
      <c r="BP4" s="37">
        <v>0</v>
      </c>
      <c r="BQ4" s="37">
        <v>0</v>
      </c>
      <c r="BR4" s="37">
        <v>0</v>
      </c>
      <c r="BS4" s="37">
        <f>BQ4+BR4</f>
        <v>0</v>
      </c>
      <c r="BT4" s="37">
        <v>0</v>
      </c>
      <c r="BU4" s="37">
        <f>BR4+BT4</f>
        <v>0</v>
      </c>
      <c r="BV4" s="37">
        <v>0</v>
      </c>
      <c r="BW4" s="37">
        <v>0</v>
      </c>
      <c r="BX4" s="37">
        <f>BV4+BW4</f>
        <v>0</v>
      </c>
      <c r="BY4" s="37">
        <v>0</v>
      </c>
      <c r="BZ4" s="37">
        <f>BX4+BY4</f>
        <v>0</v>
      </c>
      <c r="CA4" s="37">
        <v>0</v>
      </c>
      <c r="CB4" s="37">
        <f>BZ4+CA4</f>
        <v>0</v>
      </c>
      <c r="CC4" s="37">
        <v>0</v>
      </c>
      <c r="CD4" s="37">
        <v>0</v>
      </c>
      <c r="CE4" s="37">
        <v>0</v>
      </c>
      <c r="CF4" s="37">
        <f>CD4+CE4</f>
        <v>0</v>
      </c>
      <c r="CG4" s="37">
        <f>CC4+CD4+CE4</f>
        <v>0</v>
      </c>
      <c r="CH4" s="37">
        <v>0</v>
      </c>
      <c r="CI4" s="199">
        <f>CB4+CC4+CD4+CE4+CH4</f>
        <v>0</v>
      </c>
      <c r="CJ4" s="199">
        <f>BP4+BQ4+BR4+BT4+CH4</f>
        <v>0</v>
      </c>
      <c r="CK4" s="199">
        <v>0</v>
      </c>
      <c r="CL4" s="37">
        <v>0</v>
      </c>
      <c r="CM4" s="35">
        <v>0</v>
      </c>
      <c r="CN4" s="35">
        <v>0</v>
      </c>
      <c r="CO4" s="37">
        <v>0</v>
      </c>
      <c r="CP4" s="37">
        <v>0</v>
      </c>
      <c r="CQ4" s="37">
        <v>0</v>
      </c>
      <c r="CR4" s="41">
        <v>0</v>
      </c>
      <c r="CS4" s="293">
        <v>0</v>
      </c>
      <c r="CT4" s="199">
        <v>0</v>
      </c>
      <c r="CU4" s="293">
        <v>0</v>
      </c>
      <c r="CV4" s="37">
        <v>0</v>
      </c>
      <c r="CW4" s="199">
        <v>0</v>
      </c>
      <c r="CX4" s="294">
        <v>-1</v>
      </c>
      <c r="CY4" s="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8">
        <v>0</v>
      </c>
      <c r="DF4" s="38">
        <v>0</v>
      </c>
      <c r="DG4" s="38">
        <v>0</v>
      </c>
      <c r="DH4" s="38">
        <v>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7">
        <v>0</v>
      </c>
      <c r="DS4" s="37">
        <v>0</v>
      </c>
      <c r="DT4" s="37">
        <v>0</v>
      </c>
    </row>
    <row r="5" spans="1:125" x14ac:dyDescent="0.35">
      <c r="A5" s="17" t="s">
        <v>36</v>
      </c>
      <c r="B5" s="186">
        <v>3</v>
      </c>
      <c r="C5" s="186">
        <v>3</v>
      </c>
      <c r="D5" s="186">
        <v>3</v>
      </c>
      <c r="E5" s="186">
        <v>0</v>
      </c>
      <c r="F5" s="186">
        <v>0</v>
      </c>
      <c r="G5" s="186">
        <v>0</v>
      </c>
      <c r="H5" s="196">
        <v>-1</v>
      </c>
      <c r="I5" s="261">
        <v>0</v>
      </c>
      <c r="J5" s="192">
        <f>States!B2</f>
        <v>7.4999998155119499E-3</v>
      </c>
      <c r="K5" s="192">
        <f>'Cte Keq'!M4</f>
        <v>7.4998113117390637E-3</v>
      </c>
      <c r="L5" s="259">
        <v>0.01</v>
      </c>
      <c r="M5" s="272">
        <f t="shared" ref="M5:M30" si="5">LN(K5)</f>
        <v>-4.8928774171911424</v>
      </c>
      <c r="N5" s="273">
        <f t="shared" ref="N5:N25" si="6">LN(L5)</f>
        <v>-4.6051701859880909</v>
      </c>
      <c r="O5" s="274">
        <f>DataBaseSpecies_2!E5</f>
        <v>-472.3</v>
      </c>
      <c r="P5" s="274">
        <f>(H5^2)*SQRT($B$114)/(1+$B$117*SQRT($B$114))</f>
        <v>0.16951060818320071</v>
      </c>
      <c r="Q5" s="282">
        <f t="shared" si="3"/>
        <v>0</v>
      </c>
      <c r="R5" s="283">
        <f t="shared" si="4"/>
        <v>7.1684420043079289</v>
      </c>
      <c r="S5" s="282">
        <f t="shared" ref="S5:S35" si="7">$B$108*$B$109*N5+I5*$B$110*$B$112</f>
        <v>-11.415383815777831</v>
      </c>
      <c r="T5" s="3"/>
      <c r="U5" s="36">
        <v>0</v>
      </c>
      <c r="V5" s="36">
        <v>-1</v>
      </c>
      <c r="W5" s="36">
        <v>0</v>
      </c>
      <c r="X5" s="38">
        <v>2</v>
      </c>
      <c r="Y5" s="38">
        <v>1</v>
      </c>
      <c r="Z5" s="38">
        <v>2</v>
      </c>
      <c r="AA5" s="38">
        <v>-1</v>
      </c>
      <c r="AB5" s="38">
        <v>-1</v>
      </c>
      <c r="AC5" s="38">
        <v>0</v>
      </c>
      <c r="AD5" s="38">
        <v>0</v>
      </c>
      <c r="AE5" s="38">
        <f t="shared" ref="AE5:AE68" si="8">AC5+AD5</f>
        <v>0</v>
      </c>
      <c r="AF5" s="38">
        <f t="shared" ref="AF5:AF68" si="9">AA5+AC5+AD5</f>
        <v>-1</v>
      </c>
      <c r="AG5" s="38">
        <f t="shared" ref="AG5:AG68" si="10">AB5+AC5+AD5</f>
        <v>-1</v>
      </c>
      <c r="AH5" s="38">
        <v>0</v>
      </c>
      <c r="AI5" s="38">
        <f t="shared" ref="AI5:AI68" si="11">AA5+AH5</f>
        <v>-1</v>
      </c>
      <c r="AJ5" s="38">
        <f t="shared" ref="AJ5:AJ68" si="12">AB5+AH5</f>
        <v>-1</v>
      </c>
      <c r="AK5" s="38">
        <v>0</v>
      </c>
      <c r="AL5" s="38">
        <f t="shared" ref="AL5:AL68" si="13">AH5+AK5</f>
        <v>0</v>
      </c>
      <c r="AM5" s="38">
        <f t="shared" ref="AM5:AM68" si="14">AA5+AH5+AK5</f>
        <v>-1</v>
      </c>
      <c r="AN5" s="38">
        <f t="shared" ref="AN5:AN68" si="15">AB5+AH5+AK5</f>
        <v>-1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f t="shared" ref="AV5:AV68" si="16">AA5+AU5+0.5*AO5</f>
        <v>-1</v>
      </c>
      <c r="AW5" s="38">
        <f t="shared" ref="AW5:AW68" si="17">AB5+AU5+0.5*AO5</f>
        <v>-1</v>
      </c>
      <c r="AX5" s="38">
        <f t="shared" ref="AX5:AX68" si="18">AA5+AU5+0.5*AO5+0.5*AT5</f>
        <v>-1</v>
      </c>
      <c r="AY5" s="38">
        <f t="shared" ref="AY5:AY68" si="19">AB5+AU5+0.5*AO5+0.5*AT5</f>
        <v>-1</v>
      </c>
      <c r="AZ5" s="38">
        <v>0</v>
      </c>
      <c r="BA5" s="38">
        <f t="shared" ref="BA5:BA68" si="20">AZ5+BB5+BC5</f>
        <v>0</v>
      </c>
      <c r="BB5" s="38">
        <v>0</v>
      </c>
      <c r="BC5" s="38">
        <v>0</v>
      </c>
      <c r="BD5" s="38">
        <v>0</v>
      </c>
      <c r="BE5" s="38">
        <v>0</v>
      </c>
      <c r="BF5" s="38">
        <f t="shared" ref="BF5:BF68" si="21">BD5+BE5</f>
        <v>0</v>
      </c>
      <c r="BG5" s="38">
        <f t="shared" ref="BG5:BG68" si="22">AA5+AU5+0.5*(AZ5+BB5+BC5+BD5+BE5)</f>
        <v>-1</v>
      </c>
      <c r="BH5" s="38">
        <f t="shared" ref="BH5:BH68" si="23">AB5+AU5+0.5*(AZ5+BB5+BC5+BD5+BE5)</f>
        <v>-1</v>
      </c>
      <c r="BI5" s="38">
        <v>0</v>
      </c>
      <c r="BJ5" s="38">
        <v>0</v>
      </c>
      <c r="BK5" s="38">
        <f t="shared" ref="BK5:BK68" si="24">AA5+AU5+0.5*(AZ5+BB5+BC5+BI5)</f>
        <v>-1</v>
      </c>
      <c r="BL5" s="38">
        <f t="shared" ref="BL5:BL68" si="25">AB5+AU5+0.5*(AZ5+BB5+BC5+BI5)</f>
        <v>-1</v>
      </c>
      <c r="BM5" s="38">
        <f t="shared" ref="BM5:BM68" si="26">AA5+AU5+0.5*(AZ5+BB5+BC5+BI5+BJ5)</f>
        <v>-1</v>
      </c>
      <c r="BN5" s="38">
        <f t="shared" ref="BN5:BN68" si="27">AB5+AU5+0.5*(AZ5+BB5+BC5+BI5+BJ5)</f>
        <v>-1</v>
      </c>
      <c r="BO5" s="38">
        <v>0</v>
      </c>
      <c r="BP5" s="38">
        <v>-1</v>
      </c>
      <c r="BQ5" s="38">
        <v>0</v>
      </c>
      <c r="BR5" s="38">
        <v>0</v>
      </c>
      <c r="BS5" s="38">
        <f t="shared" ref="BS5:BS68" si="28">BQ5+BR5</f>
        <v>0</v>
      </c>
      <c r="BT5" s="38">
        <v>0</v>
      </c>
      <c r="BU5" s="38">
        <f t="shared" ref="BU5:BU68" si="29">BR5+BT5</f>
        <v>0</v>
      </c>
      <c r="BV5" s="38">
        <v>-1</v>
      </c>
      <c r="BW5" s="38">
        <v>0</v>
      </c>
      <c r="BX5" s="38">
        <f t="shared" ref="BX5:BX68" si="30">BV5+BW5</f>
        <v>-1</v>
      </c>
      <c r="BY5" s="38">
        <v>0</v>
      </c>
      <c r="BZ5" s="38">
        <f t="shared" ref="BZ5:BZ68" si="31">BX5+BY5</f>
        <v>-1</v>
      </c>
      <c r="CA5" s="38">
        <v>0</v>
      </c>
      <c r="CB5" s="38">
        <f t="shared" ref="CB5:CB68" si="32">BZ5+CA5</f>
        <v>-1</v>
      </c>
      <c r="CC5" s="38">
        <v>0</v>
      </c>
      <c r="CD5" s="38">
        <v>0</v>
      </c>
      <c r="CE5" s="38">
        <v>0</v>
      </c>
      <c r="CF5" s="38">
        <f t="shared" ref="CF5:CF68" si="33">CD5+CE5</f>
        <v>0</v>
      </c>
      <c r="CG5" s="38">
        <f t="shared" ref="CG5:CG68" si="34">CC5+CD5+CE5</f>
        <v>0</v>
      </c>
      <c r="CH5" s="38">
        <v>0</v>
      </c>
      <c r="CI5" s="200">
        <f t="shared" ref="CI5:CI68" si="35">CB5+CC5+CD5+CE5+CH5</f>
        <v>-1</v>
      </c>
      <c r="CJ5" s="200">
        <f t="shared" ref="CJ5:CJ68" si="36">BP5+BQ5+BR5+BT5+CH5</f>
        <v>-1</v>
      </c>
      <c r="CK5" s="200">
        <v>0</v>
      </c>
      <c r="CL5" s="38">
        <v>0</v>
      </c>
      <c r="CM5" s="36">
        <v>0</v>
      </c>
      <c r="CN5" s="36">
        <v>0</v>
      </c>
      <c r="CO5" s="38">
        <v>0</v>
      </c>
      <c r="CP5" s="38">
        <v>0</v>
      </c>
      <c r="CQ5" s="38">
        <v>0</v>
      </c>
      <c r="CR5" s="40">
        <v>0</v>
      </c>
      <c r="CS5" s="294">
        <v>0</v>
      </c>
      <c r="CT5" s="200">
        <v>0</v>
      </c>
      <c r="CU5" s="294">
        <v>0</v>
      </c>
      <c r="CV5" s="38">
        <v>0</v>
      </c>
      <c r="CW5" s="200">
        <v>0</v>
      </c>
      <c r="CX5" s="294">
        <v>0</v>
      </c>
      <c r="CY5" s="38">
        <v>-1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>
        <v>0</v>
      </c>
      <c r="DI5" s="38">
        <v>0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38">
        <v>0</v>
      </c>
    </row>
    <row r="6" spans="1:125" x14ac:dyDescent="0.35">
      <c r="A6" s="17" t="s">
        <v>37</v>
      </c>
      <c r="B6" s="186">
        <v>1</v>
      </c>
      <c r="C6" s="186">
        <v>1</v>
      </c>
      <c r="D6" s="186">
        <v>2</v>
      </c>
      <c r="E6" s="186">
        <v>0</v>
      </c>
      <c r="F6" s="186">
        <v>0</v>
      </c>
      <c r="G6" s="186">
        <v>0</v>
      </c>
      <c r="H6" s="196">
        <v>-1</v>
      </c>
      <c r="I6" s="261">
        <v>0</v>
      </c>
      <c r="J6" s="192">
        <f>States!B20</f>
        <v>1E-4</v>
      </c>
      <c r="K6" s="192">
        <f>'Cte Keq'!M22</f>
        <v>9.9943884526300811E-5</v>
      </c>
      <c r="L6" s="259">
        <f>'Cte Keq'!L22</f>
        <v>5.6115473699203177E-8</v>
      </c>
      <c r="M6" s="272">
        <f t="shared" si="5"/>
        <v>-9.2109016842194205</v>
      </c>
      <c r="N6" s="273">
        <f t="shared" si="6"/>
        <v>-16.695854238934864</v>
      </c>
      <c r="O6" s="274">
        <f>DataBaseSpecies_2!E23</f>
        <v>-351</v>
      </c>
      <c r="P6" s="274">
        <f t="shared" si="3"/>
        <v>0.16951060818320071</v>
      </c>
      <c r="Q6" s="282">
        <f t="shared" si="3"/>
        <v>0</v>
      </c>
      <c r="R6" s="283">
        <f>$B$108*$B$109*M6+H6*$B$110*$B$112</f>
        <v>-3.5351590230652654</v>
      </c>
      <c r="S6" s="282">
        <f t="shared" si="7"/>
        <v>-41.386002378287699</v>
      </c>
      <c r="T6" s="3"/>
      <c r="U6" s="36">
        <v>0</v>
      </c>
      <c r="V6" s="36">
        <v>0</v>
      </c>
      <c r="W6" s="36">
        <v>0</v>
      </c>
      <c r="X6" s="38">
        <v>0</v>
      </c>
      <c r="Y6" s="38">
        <v>0</v>
      </c>
      <c r="Z6" s="38">
        <v>0</v>
      </c>
      <c r="AA6" s="38">
        <v>0</v>
      </c>
      <c r="AB6" s="38">
        <v>1</v>
      </c>
      <c r="AC6" s="38">
        <v>0</v>
      </c>
      <c r="AD6" s="38">
        <v>0</v>
      </c>
      <c r="AE6" s="38">
        <f t="shared" si="8"/>
        <v>0</v>
      </c>
      <c r="AF6" s="38">
        <f t="shared" si="9"/>
        <v>0</v>
      </c>
      <c r="AG6" s="38">
        <f t="shared" si="10"/>
        <v>1</v>
      </c>
      <c r="AH6" s="38">
        <v>0</v>
      </c>
      <c r="AI6" s="38">
        <f t="shared" si="11"/>
        <v>0</v>
      </c>
      <c r="AJ6" s="38">
        <f t="shared" si="12"/>
        <v>1</v>
      </c>
      <c r="AK6" s="38">
        <v>0</v>
      </c>
      <c r="AL6" s="38">
        <f t="shared" si="13"/>
        <v>0</v>
      </c>
      <c r="AM6" s="38">
        <f t="shared" si="14"/>
        <v>0</v>
      </c>
      <c r="AN6" s="38">
        <f t="shared" si="15"/>
        <v>1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f t="shared" si="16"/>
        <v>0</v>
      </c>
      <c r="AW6" s="38">
        <f t="shared" si="17"/>
        <v>1</v>
      </c>
      <c r="AX6" s="38">
        <f t="shared" si="18"/>
        <v>0</v>
      </c>
      <c r="AY6" s="38">
        <f t="shared" si="19"/>
        <v>1</v>
      </c>
      <c r="AZ6" s="38">
        <v>0</v>
      </c>
      <c r="BA6" s="38">
        <f t="shared" si="20"/>
        <v>0</v>
      </c>
      <c r="BB6" s="38">
        <v>0</v>
      </c>
      <c r="BC6" s="38">
        <v>0</v>
      </c>
      <c r="BD6" s="38">
        <v>0</v>
      </c>
      <c r="BE6" s="38">
        <v>0</v>
      </c>
      <c r="BF6" s="38">
        <f t="shared" si="21"/>
        <v>0</v>
      </c>
      <c r="BG6" s="38">
        <f t="shared" si="22"/>
        <v>0</v>
      </c>
      <c r="BH6" s="38">
        <f t="shared" si="23"/>
        <v>1</v>
      </c>
      <c r="BI6" s="38">
        <v>0</v>
      </c>
      <c r="BJ6" s="38">
        <v>0</v>
      </c>
      <c r="BK6" s="38">
        <f t="shared" si="24"/>
        <v>0</v>
      </c>
      <c r="BL6" s="38">
        <f t="shared" si="25"/>
        <v>1</v>
      </c>
      <c r="BM6" s="38">
        <f t="shared" si="26"/>
        <v>0</v>
      </c>
      <c r="BN6" s="38">
        <f t="shared" si="27"/>
        <v>1</v>
      </c>
      <c r="BO6" s="38">
        <v>0</v>
      </c>
      <c r="BP6" s="38">
        <v>0</v>
      </c>
      <c r="BQ6" s="38">
        <v>0</v>
      </c>
      <c r="BR6" s="38">
        <v>0</v>
      </c>
      <c r="BS6" s="38">
        <f t="shared" si="28"/>
        <v>0</v>
      </c>
      <c r="BT6" s="38">
        <v>0</v>
      </c>
      <c r="BU6" s="38">
        <f t="shared" si="29"/>
        <v>0</v>
      </c>
      <c r="BV6" s="38">
        <v>0</v>
      </c>
      <c r="BW6" s="38">
        <v>0</v>
      </c>
      <c r="BX6" s="38">
        <f t="shared" si="30"/>
        <v>0</v>
      </c>
      <c r="BY6" s="38">
        <v>0</v>
      </c>
      <c r="BZ6" s="38">
        <f t="shared" si="31"/>
        <v>0</v>
      </c>
      <c r="CA6" s="38">
        <v>0</v>
      </c>
      <c r="CB6" s="38">
        <f t="shared" si="32"/>
        <v>0</v>
      </c>
      <c r="CC6" s="38">
        <v>0</v>
      </c>
      <c r="CD6" s="38">
        <v>0</v>
      </c>
      <c r="CE6" s="38">
        <v>0</v>
      </c>
      <c r="CF6" s="38">
        <f t="shared" si="33"/>
        <v>0</v>
      </c>
      <c r="CG6" s="38">
        <f t="shared" si="34"/>
        <v>0</v>
      </c>
      <c r="CH6" s="38">
        <v>0</v>
      </c>
      <c r="CI6" s="200">
        <f t="shared" si="35"/>
        <v>0</v>
      </c>
      <c r="CJ6" s="200">
        <f t="shared" si="36"/>
        <v>0</v>
      </c>
      <c r="CK6" s="200">
        <v>0</v>
      </c>
      <c r="CL6" s="38">
        <v>0</v>
      </c>
      <c r="CM6" s="36">
        <v>0</v>
      </c>
      <c r="CN6" s="36">
        <v>0</v>
      </c>
      <c r="CO6" s="38">
        <v>0</v>
      </c>
      <c r="CP6" s="38">
        <v>0</v>
      </c>
      <c r="CQ6" s="38">
        <v>0</v>
      </c>
      <c r="CR6" s="40">
        <v>0</v>
      </c>
      <c r="CS6" s="294">
        <v>0</v>
      </c>
      <c r="CT6" s="200">
        <v>0</v>
      </c>
      <c r="CU6" s="294">
        <v>0</v>
      </c>
      <c r="CV6" s="38">
        <v>0</v>
      </c>
      <c r="CW6" s="200">
        <v>0</v>
      </c>
      <c r="CX6" s="294">
        <v>0</v>
      </c>
      <c r="CY6" s="38">
        <v>0</v>
      </c>
      <c r="CZ6" s="38">
        <v>-1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</row>
    <row r="7" spans="1:125" x14ac:dyDescent="0.35">
      <c r="A7" s="17" t="s">
        <v>38</v>
      </c>
      <c r="B7" s="186">
        <v>2</v>
      </c>
      <c r="C7" s="186">
        <v>3</v>
      </c>
      <c r="D7" s="186">
        <v>2</v>
      </c>
      <c r="E7" s="186">
        <v>0</v>
      </c>
      <c r="F7" s="186">
        <v>0</v>
      </c>
      <c r="G7" s="186">
        <v>0</v>
      </c>
      <c r="H7" s="196">
        <v>-1</v>
      </c>
      <c r="I7" s="261">
        <v>0</v>
      </c>
      <c r="J7" s="192">
        <f>States!B21</f>
        <v>1E-4</v>
      </c>
      <c r="K7" s="192">
        <f>'Cte Keq'!M23</f>
        <v>9.9420604144956725E-5</v>
      </c>
      <c r="L7" s="259">
        <f>'Cte Keq'!L23</f>
        <v>5.7939585504327937E-7</v>
      </c>
      <c r="M7" s="272">
        <f t="shared" si="5"/>
        <v>-9.2161511806218162</v>
      </c>
      <c r="N7" s="273">
        <f t="shared" si="6"/>
        <v>-14.361279905514419</v>
      </c>
      <c r="O7" s="274">
        <f>DataBaseSpecies_2!E24</f>
        <v>-369.3</v>
      </c>
      <c r="P7" s="274">
        <f>(H7^2)*SQRT($B$114)/(1+$B$117*SQRT($B$114))</f>
        <v>0.16951060818320071</v>
      </c>
      <c r="Q7" s="282">
        <f t="shared" si="3"/>
        <v>0</v>
      </c>
      <c r="R7" s="283">
        <f>$B$108*$B$109*M7+H7*$B$110*$B$112</f>
        <v>-3.5481715750129084</v>
      </c>
      <c r="S7" s="282">
        <f t="shared" si="7"/>
        <v>-35.599014930235334</v>
      </c>
      <c r="T7" s="3"/>
      <c r="U7" s="36">
        <v>0</v>
      </c>
      <c r="V7" s="36">
        <v>0</v>
      </c>
      <c r="W7" s="36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1</v>
      </c>
      <c r="AE7" s="38">
        <f t="shared" si="8"/>
        <v>1</v>
      </c>
      <c r="AF7" s="38">
        <f t="shared" si="9"/>
        <v>1</v>
      </c>
      <c r="AG7" s="38">
        <f t="shared" si="10"/>
        <v>1</v>
      </c>
      <c r="AH7" s="38">
        <v>0</v>
      </c>
      <c r="AI7" s="38">
        <f t="shared" si="11"/>
        <v>0</v>
      </c>
      <c r="AJ7" s="38">
        <f t="shared" si="12"/>
        <v>0</v>
      </c>
      <c r="AK7" s="38">
        <v>0</v>
      </c>
      <c r="AL7" s="38">
        <f t="shared" si="13"/>
        <v>0</v>
      </c>
      <c r="AM7" s="38">
        <f t="shared" si="14"/>
        <v>0</v>
      </c>
      <c r="AN7" s="38">
        <f t="shared" si="15"/>
        <v>0</v>
      </c>
      <c r="AO7" s="38">
        <v>0</v>
      </c>
      <c r="AP7" s="38">
        <v>-1</v>
      </c>
      <c r="AQ7" s="38">
        <v>-1</v>
      </c>
      <c r="AR7" s="38">
        <v>0</v>
      </c>
      <c r="AS7" s="38">
        <v>0</v>
      </c>
      <c r="AT7" s="38">
        <v>0</v>
      </c>
      <c r="AU7" s="38">
        <v>0</v>
      </c>
      <c r="AV7" s="38">
        <f t="shared" si="16"/>
        <v>0</v>
      </c>
      <c r="AW7" s="38">
        <f t="shared" si="17"/>
        <v>0</v>
      </c>
      <c r="AX7" s="38">
        <f t="shared" si="18"/>
        <v>0</v>
      </c>
      <c r="AY7" s="38">
        <f t="shared" si="19"/>
        <v>0</v>
      </c>
      <c r="AZ7" s="38">
        <v>0</v>
      </c>
      <c r="BA7" s="38">
        <f t="shared" si="20"/>
        <v>0</v>
      </c>
      <c r="BB7" s="38">
        <v>0</v>
      </c>
      <c r="BC7" s="38">
        <v>0</v>
      </c>
      <c r="BD7" s="38">
        <v>0</v>
      </c>
      <c r="BE7" s="38">
        <v>0</v>
      </c>
      <c r="BF7" s="38">
        <f t="shared" si="21"/>
        <v>0</v>
      </c>
      <c r="BG7" s="38">
        <f t="shared" si="22"/>
        <v>0</v>
      </c>
      <c r="BH7" s="38">
        <f t="shared" si="23"/>
        <v>0</v>
      </c>
      <c r="BI7" s="38">
        <v>0</v>
      </c>
      <c r="BJ7" s="38">
        <v>0</v>
      </c>
      <c r="BK7" s="38">
        <f t="shared" si="24"/>
        <v>0</v>
      </c>
      <c r="BL7" s="38">
        <f t="shared" si="25"/>
        <v>0</v>
      </c>
      <c r="BM7" s="38">
        <f t="shared" si="26"/>
        <v>0</v>
      </c>
      <c r="BN7" s="38">
        <f t="shared" si="27"/>
        <v>0</v>
      </c>
      <c r="BO7" s="38">
        <v>-1</v>
      </c>
      <c r="BP7" s="38">
        <v>0</v>
      </c>
      <c r="BQ7" s="38">
        <v>0</v>
      </c>
      <c r="BR7" s="38">
        <v>0</v>
      </c>
      <c r="BS7" s="38">
        <f t="shared" si="28"/>
        <v>0</v>
      </c>
      <c r="BT7" s="38">
        <v>0</v>
      </c>
      <c r="BU7" s="38">
        <f t="shared" si="29"/>
        <v>0</v>
      </c>
      <c r="BV7" s="38">
        <v>0</v>
      </c>
      <c r="BW7" s="38">
        <v>0</v>
      </c>
      <c r="BX7" s="38">
        <f t="shared" si="30"/>
        <v>0</v>
      </c>
      <c r="BY7" s="38">
        <v>0</v>
      </c>
      <c r="BZ7" s="38">
        <f t="shared" si="31"/>
        <v>0</v>
      </c>
      <c r="CA7" s="38">
        <v>0</v>
      </c>
      <c r="CB7" s="38">
        <f t="shared" si="32"/>
        <v>0</v>
      </c>
      <c r="CC7" s="38">
        <v>0</v>
      </c>
      <c r="CD7" s="38">
        <v>0</v>
      </c>
      <c r="CE7" s="38">
        <v>0</v>
      </c>
      <c r="CF7" s="38">
        <f t="shared" si="33"/>
        <v>0</v>
      </c>
      <c r="CG7" s="38">
        <f t="shared" si="34"/>
        <v>0</v>
      </c>
      <c r="CH7" s="38">
        <v>0</v>
      </c>
      <c r="CI7" s="200">
        <f t="shared" si="35"/>
        <v>0</v>
      </c>
      <c r="CJ7" s="200">
        <f t="shared" si="36"/>
        <v>0</v>
      </c>
      <c r="CK7" s="200">
        <v>0</v>
      </c>
      <c r="CL7" s="38">
        <v>0</v>
      </c>
      <c r="CM7" s="36">
        <v>0</v>
      </c>
      <c r="CN7" s="36">
        <v>0</v>
      </c>
      <c r="CO7" s="38">
        <v>0</v>
      </c>
      <c r="CP7" s="38">
        <v>0</v>
      </c>
      <c r="CQ7" s="38">
        <v>0</v>
      </c>
      <c r="CR7" s="40">
        <v>0</v>
      </c>
      <c r="CS7" s="294">
        <v>0</v>
      </c>
      <c r="CT7" s="200">
        <v>0</v>
      </c>
      <c r="CU7" s="294">
        <v>0</v>
      </c>
      <c r="CV7" s="38">
        <v>0</v>
      </c>
      <c r="CW7" s="200">
        <v>0</v>
      </c>
      <c r="CX7" s="294">
        <v>0</v>
      </c>
      <c r="CY7" s="38">
        <v>0</v>
      </c>
      <c r="CZ7" s="38">
        <v>0</v>
      </c>
      <c r="DA7" s="38">
        <v>-1</v>
      </c>
      <c r="DB7" s="38">
        <v>0</v>
      </c>
      <c r="DC7" s="38">
        <v>0</v>
      </c>
      <c r="DD7" s="38">
        <v>0</v>
      </c>
      <c r="DE7" s="38">
        <v>0</v>
      </c>
      <c r="DF7" s="38">
        <v>0</v>
      </c>
      <c r="DG7" s="38">
        <v>0</v>
      </c>
      <c r="DH7" s="38">
        <v>0</v>
      </c>
      <c r="DI7" s="38">
        <v>0</v>
      </c>
      <c r="DJ7" s="38">
        <v>0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38">
        <v>0</v>
      </c>
    </row>
    <row r="8" spans="1:125" x14ac:dyDescent="0.35">
      <c r="A8" s="17" t="s">
        <v>39</v>
      </c>
      <c r="B8" s="186">
        <v>3</v>
      </c>
      <c r="C8" s="186">
        <v>5</v>
      </c>
      <c r="D8" s="186">
        <v>3</v>
      </c>
      <c r="E8" s="186">
        <v>0</v>
      </c>
      <c r="F8" s="186">
        <v>0</v>
      </c>
      <c r="G8" s="186">
        <v>0</v>
      </c>
      <c r="H8" s="196">
        <v>-1</v>
      </c>
      <c r="I8" s="261">
        <v>0</v>
      </c>
      <c r="J8" s="192">
        <f>States!B22</f>
        <v>1E-4</v>
      </c>
      <c r="K8" s="192">
        <f>'Cte Keq'!M24</f>
        <v>9.993917213275295E-5</v>
      </c>
      <c r="L8" s="259">
        <f>'Cte Keq'!L24</f>
        <v>6.0827867247065602E-8</v>
      </c>
      <c r="M8" s="272">
        <f t="shared" si="5"/>
        <v>-9.2109488357251816</v>
      </c>
      <c r="N8" s="273">
        <f t="shared" si="6"/>
        <v>-16.615217810101935</v>
      </c>
      <c r="O8" s="274">
        <f>DataBaseSpecies_2!E25</f>
        <v>-512.20000000000005</v>
      </c>
      <c r="P8" s="274">
        <f t="shared" ref="P8:P20" si="37">(H8^2)*SQRT($B$114)/(1+$B$117*SQRT($B$114))</f>
        <v>0.16951060818320071</v>
      </c>
      <c r="Q8" s="282">
        <f t="shared" ref="Q8:Q20" si="38">(I8^2)*SQRT($B$114)/(1+$B$117*SQRT($B$114))</f>
        <v>0</v>
      </c>
      <c r="R8" s="283">
        <f t="shared" si="4"/>
        <v>-3.5352759031183432</v>
      </c>
      <c r="S8" s="282">
        <f t="shared" si="7"/>
        <v>-41.186119258340852</v>
      </c>
      <c r="T8" s="3"/>
      <c r="U8" s="36">
        <v>0</v>
      </c>
      <c r="V8" s="36">
        <v>0</v>
      </c>
      <c r="W8" s="36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f t="shared" si="8"/>
        <v>0</v>
      </c>
      <c r="AF8" s="38">
        <f t="shared" si="9"/>
        <v>0</v>
      </c>
      <c r="AG8" s="38">
        <f t="shared" si="10"/>
        <v>0</v>
      </c>
      <c r="AH8" s="38">
        <v>0</v>
      </c>
      <c r="AI8" s="38">
        <f t="shared" si="11"/>
        <v>0</v>
      </c>
      <c r="AJ8" s="38">
        <f t="shared" si="12"/>
        <v>0</v>
      </c>
      <c r="AK8" s="38">
        <v>0</v>
      </c>
      <c r="AL8" s="38">
        <f t="shared" si="13"/>
        <v>0</v>
      </c>
      <c r="AM8" s="38">
        <f t="shared" si="14"/>
        <v>0</v>
      </c>
      <c r="AN8" s="38">
        <f t="shared" si="15"/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f t="shared" si="16"/>
        <v>0</v>
      </c>
      <c r="AW8" s="38">
        <f t="shared" si="17"/>
        <v>0</v>
      </c>
      <c r="AX8" s="38">
        <f t="shared" si="18"/>
        <v>0</v>
      </c>
      <c r="AY8" s="38">
        <f t="shared" si="19"/>
        <v>0</v>
      </c>
      <c r="AZ8" s="38">
        <v>0</v>
      </c>
      <c r="BA8" s="38">
        <f t="shared" si="20"/>
        <v>0</v>
      </c>
      <c r="BB8" s="38">
        <v>0</v>
      </c>
      <c r="BC8" s="38">
        <v>0</v>
      </c>
      <c r="BD8" s="38">
        <v>0</v>
      </c>
      <c r="BE8" s="38">
        <v>0</v>
      </c>
      <c r="BF8" s="38">
        <f t="shared" si="21"/>
        <v>0</v>
      </c>
      <c r="BG8" s="38">
        <f t="shared" si="22"/>
        <v>0</v>
      </c>
      <c r="BH8" s="38">
        <f t="shared" si="23"/>
        <v>0</v>
      </c>
      <c r="BI8" s="38">
        <v>0</v>
      </c>
      <c r="BJ8" s="38">
        <v>0</v>
      </c>
      <c r="BK8" s="38">
        <f t="shared" si="24"/>
        <v>0</v>
      </c>
      <c r="BL8" s="38">
        <f t="shared" si="25"/>
        <v>0</v>
      </c>
      <c r="BM8" s="38">
        <f t="shared" si="26"/>
        <v>0</v>
      </c>
      <c r="BN8" s="38">
        <f t="shared" si="27"/>
        <v>0</v>
      </c>
      <c r="BO8" s="38">
        <v>0</v>
      </c>
      <c r="BP8" s="38">
        <v>1</v>
      </c>
      <c r="BQ8" s="38">
        <v>-1</v>
      </c>
      <c r="BR8" s="38">
        <v>0</v>
      </c>
      <c r="BS8" s="38">
        <f t="shared" si="28"/>
        <v>-1</v>
      </c>
      <c r="BT8" s="38">
        <v>0</v>
      </c>
      <c r="BU8" s="38">
        <f t="shared" si="29"/>
        <v>0</v>
      </c>
      <c r="BV8" s="38">
        <v>0</v>
      </c>
      <c r="BW8" s="38">
        <v>0</v>
      </c>
      <c r="BX8" s="38">
        <f t="shared" si="30"/>
        <v>0</v>
      </c>
      <c r="BY8" s="38">
        <v>0</v>
      </c>
      <c r="BZ8" s="38">
        <f t="shared" si="31"/>
        <v>0</v>
      </c>
      <c r="CA8" s="38">
        <v>0</v>
      </c>
      <c r="CB8" s="38">
        <f t="shared" si="32"/>
        <v>0</v>
      </c>
      <c r="CC8" s="38">
        <v>0</v>
      </c>
      <c r="CD8" s="38">
        <v>0</v>
      </c>
      <c r="CE8" s="38">
        <v>0</v>
      </c>
      <c r="CF8" s="38">
        <f t="shared" si="33"/>
        <v>0</v>
      </c>
      <c r="CG8" s="38">
        <f t="shared" si="34"/>
        <v>0</v>
      </c>
      <c r="CH8" s="38">
        <v>0</v>
      </c>
      <c r="CI8" s="200">
        <f t="shared" si="35"/>
        <v>0</v>
      </c>
      <c r="CJ8" s="200">
        <f t="shared" si="36"/>
        <v>0</v>
      </c>
      <c r="CK8" s="200">
        <v>0</v>
      </c>
      <c r="CL8" s="38">
        <v>0</v>
      </c>
      <c r="CM8" s="36">
        <v>0</v>
      </c>
      <c r="CN8" s="36">
        <v>0</v>
      </c>
      <c r="CO8" s="38">
        <v>0</v>
      </c>
      <c r="CP8" s="38">
        <v>0</v>
      </c>
      <c r="CQ8" s="38">
        <v>0</v>
      </c>
      <c r="CR8" s="40">
        <v>0</v>
      </c>
      <c r="CS8" s="294">
        <v>0</v>
      </c>
      <c r="CT8" s="200">
        <v>0</v>
      </c>
      <c r="CU8" s="294">
        <v>0</v>
      </c>
      <c r="CV8" s="38">
        <v>0</v>
      </c>
      <c r="CW8" s="200">
        <v>0</v>
      </c>
      <c r="CX8" s="294">
        <v>0</v>
      </c>
      <c r="CY8" s="38">
        <v>0</v>
      </c>
      <c r="CZ8" s="38">
        <v>0</v>
      </c>
      <c r="DA8" s="38">
        <v>0</v>
      </c>
      <c r="DB8" s="38">
        <v>-1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</row>
    <row r="9" spans="1:125" ht="16.5" customHeight="1" x14ac:dyDescent="0.35">
      <c r="A9" s="17" t="s">
        <v>40</v>
      </c>
      <c r="B9" s="186">
        <v>3</v>
      </c>
      <c r="C9" s="186">
        <v>5</v>
      </c>
      <c r="D9" s="186">
        <v>2</v>
      </c>
      <c r="E9" s="186">
        <v>0</v>
      </c>
      <c r="F9" s="186">
        <v>0</v>
      </c>
      <c r="G9" s="186">
        <v>0</v>
      </c>
      <c r="H9" s="196">
        <v>-1</v>
      </c>
      <c r="I9" s="261">
        <v>0</v>
      </c>
      <c r="J9" s="192">
        <f>States!B23</f>
        <v>1E-4</v>
      </c>
      <c r="K9" s="192">
        <f>'Cte Keq'!M25</f>
        <v>9.9226832349175154E-5</v>
      </c>
      <c r="L9" s="259">
        <f>'Cte Keq'!L25</f>
        <v>7.7316765082482716E-7</v>
      </c>
      <c r="M9" s="272">
        <f t="shared" si="5"/>
        <v>-9.2181020928576878</v>
      </c>
      <c r="N9" s="273">
        <f t="shared" si="6"/>
        <v>-14.07276992853089</v>
      </c>
      <c r="O9" s="274">
        <f>DataBaseSpecies_2!E26</f>
        <v>-361.08</v>
      </c>
      <c r="P9" s="274">
        <f t="shared" si="37"/>
        <v>0.16951060818320071</v>
      </c>
      <c r="Q9" s="282">
        <f t="shared" si="38"/>
        <v>0</v>
      </c>
      <c r="R9" s="283">
        <f>$B$108*$B$109*M9+H9*$B$110*$B$112</f>
        <v>-3.5530075335256086</v>
      </c>
      <c r="S9" s="282">
        <f t="shared" si="7"/>
        <v>-34.883850888748007</v>
      </c>
      <c r="T9" s="3"/>
      <c r="U9" s="36">
        <v>0</v>
      </c>
      <c r="V9" s="36">
        <v>0</v>
      </c>
      <c r="W9" s="36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f t="shared" si="8"/>
        <v>0</v>
      </c>
      <c r="AF9" s="38">
        <f t="shared" si="9"/>
        <v>0</v>
      </c>
      <c r="AG9" s="38">
        <f t="shared" si="10"/>
        <v>0</v>
      </c>
      <c r="AH9" s="38">
        <v>0</v>
      </c>
      <c r="AI9" s="38">
        <f t="shared" si="11"/>
        <v>0</v>
      </c>
      <c r="AJ9" s="38">
        <f t="shared" si="12"/>
        <v>0</v>
      </c>
      <c r="AK9" s="38">
        <v>0</v>
      </c>
      <c r="AL9" s="38">
        <f t="shared" si="13"/>
        <v>0</v>
      </c>
      <c r="AM9" s="38">
        <f t="shared" si="14"/>
        <v>0</v>
      </c>
      <c r="AN9" s="38">
        <f t="shared" si="15"/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f t="shared" si="16"/>
        <v>0</v>
      </c>
      <c r="AW9" s="38">
        <f t="shared" si="17"/>
        <v>0</v>
      </c>
      <c r="AX9" s="38">
        <f t="shared" si="18"/>
        <v>0</v>
      </c>
      <c r="AY9" s="38">
        <f t="shared" si="19"/>
        <v>0</v>
      </c>
      <c r="AZ9" s="38">
        <v>0</v>
      </c>
      <c r="BA9" s="38">
        <f t="shared" si="20"/>
        <v>0</v>
      </c>
      <c r="BB9" s="38">
        <v>0</v>
      </c>
      <c r="BC9" s="38">
        <v>0</v>
      </c>
      <c r="BD9" s="38">
        <v>0</v>
      </c>
      <c r="BE9" s="38">
        <v>0</v>
      </c>
      <c r="BF9" s="38">
        <f t="shared" si="21"/>
        <v>0</v>
      </c>
      <c r="BG9" s="38">
        <f t="shared" si="22"/>
        <v>0</v>
      </c>
      <c r="BH9" s="38">
        <f t="shared" si="23"/>
        <v>0</v>
      </c>
      <c r="BI9" s="38">
        <v>0</v>
      </c>
      <c r="BJ9" s="38">
        <v>0</v>
      </c>
      <c r="BK9" s="38">
        <f t="shared" si="24"/>
        <v>0</v>
      </c>
      <c r="BL9" s="38">
        <f t="shared" si="25"/>
        <v>0</v>
      </c>
      <c r="BM9" s="38">
        <f t="shared" si="26"/>
        <v>0</v>
      </c>
      <c r="BN9" s="38">
        <f t="shared" si="27"/>
        <v>0</v>
      </c>
      <c r="BO9" s="38">
        <v>0</v>
      </c>
      <c r="BP9" s="38">
        <v>0</v>
      </c>
      <c r="BQ9" s="38">
        <v>0</v>
      </c>
      <c r="BR9" s="38">
        <v>0</v>
      </c>
      <c r="BS9" s="38">
        <f t="shared" si="28"/>
        <v>0</v>
      </c>
      <c r="BT9" s="38">
        <v>0</v>
      </c>
      <c r="BU9" s="38">
        <f t="shared" si="29"/>
        <v>0</v>
      </c>
      <c r="BV9" s="38">
        <v>0</v>
      </c>
      <c r="BW9" s="38">
        <v>0</v>
      </c>
      <c r="BX9" s="38">
        <f t="shared" si="30"/>
        <v>0</v>
      </c>
      <c r="BY9" s="38">
        <v>0</v>
      </c>
      <c r="BZ9" s="38">
        <f t="shared" si="31"/>
        <v>0</v>
      </c>
      <c r="CA9" s="38">
        <v>0</v>
      </c>
      <c r="CB9" s="38">
        <f t="shared" si="32"/>
        <v>0</v>
      </c>
      <c r="CC9" s="38">
        <v>0</v>
      </c>
      <c r="CD9" s="38">
        <v>0</v>
      </c>
      <c r="CE9" s="38">
        <v>0</v>
      </c>
      <c r="CF9" s="38">
        <f t="shared" si="33"/>
        <v>0</v>
      </c>
      <c r="CG9" s="38">
        <f t="shared" si="34"/>
        <v>0</v>
      </c>
      <c r="CH9" s="38">
        <v>1</v>
      </c>
      <c r="CI9" s="200">
        <f t="shared" si="35"/>
        <v>1</v>
      </c>
      <c r="CJ9" s="200">
        <f t="shared" si="36"/>
        <v>1</v>
      </c>
      <c r="CK9" s="200">
        <v>0</v>
      </c>
      <c r="CL9" s="38">
        <v>0</v>
      </c>
      <c r="CM9" s="36">
        <v>0</v>
      </c>
      <c r="CN9" s="36">
        <v>0</v>
      </c>
      <c r="CO9" s="38">
        <v>0</v>
      </c>
      <c r="CP9" s="38">
        <v>0</v>
      </c>
      <c r="CQ9" s="38">
        <v>0</v>
      </c>
      <c r="CR9" s="40">
        <v>0</v>
      </c>
      <c r="CS9" s="294">
        <v>0</v>
      </c>
      <c r="CT9" s="200">
        <v>0</v>
      </c>
      <c r="CU9" s="294">
        <v>0</v>
      </c>
      <c r="CV9" s="38">
        <v>0</v>
      </c>
      <c r="CW9" s="200">
        <v>0</v>
      </c>
      <c r="CX9" s="294">
        <v>0</v>
      </c>
      <c r="CY9" s="38">
        <v>0</v>
      </c>
      <c r="CZ9" s="38">
        <v>0</v>
      </c>
      <c r="DA9" s="38">
        <v>0</v>
      </c>
      <c r="DB9" s="38">
        <v>0</v>
      </c>
      <c r="DC9" s="38">
        <v>-1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0</v>
      </c>
      <c r="DK9" s="38">
        <v>0</v>
      </c>
      <c r="DL9" s="38">
        <v>0</v>
      </c>
      <c r="DM9" s="38">
        <v>0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</row>
    <row r="10" spans="1:125" x14ac:dyDescent="0.35">
      <c r="A10" s="17" t="s">
        <v>41</v>
      </c>
      <c r="B10" s="186">
        <v>4</v>
      </c>
      <c r="C10" s="186">
        <v>7</v>
      </c>
      <c r="D10" s="186">
        <v>2</v>
      </c>
      <c r="E10" s="186">
        <v>0</v>
      </c>
      <c r="F10" s="186">
        <v>0</v>
      </c>
      <c r="G10" s="186">
        <v>0</v>
      </c>
      <c r="H10" s="196">
        <v>-1</v>
      </c>
      <c r="I10" s="261">
        <v>0</v>
      </c>
      <c r="J10" s="192">
        <f>States!B24</f>
        <v>1E-4</v>
      </c>
      <c r="K10" s="192">
        <f>'Cte Keq'!M26</f>
        <v>9.9354359892277178E-5</v>
      </c>
      <c r="L10" s="259">
        <f>'Cte Keq'!L26</f>
        <v>6.4564010772282268E-7</v>
      </c>
      <c r="M10" s="272">
        <f t="shared" si="5"/>
        <v>-9.2168177057594551</v>
      </c>
      <c r="N10" s="273">
        <f t="shared" si="6"/>
        <v>-14.253023597194771</v>
      </c>
      <c r="O10" s="274">
        <f>DataBaseSpecies_2!E27</f>
        <v>-352.63</v>
      </c>
      <c r="P10" s="274">
        <f t="shared" si="37"/>
        <v>0.16951060818320071</v>
      </c>
      <c r="Q10" s="282">
        <f t="shared" si="38"/>
        <v>0</v>
      </c>
      <c r="R10" s="283">
        <f>$B$108*$B$109*M10+H10*$B$110*$B$112</f>
        <v>-3.5498237702547151</v>
      </c>
      <c r="S10" s="282">
        <f t="shared" si="7"/>
        <v>-35.330667125477106</v>
      </c>
      <c r="T10" s="3"/>
      <c r="U10" s="36">
        <v>0</v>
      </c>
      <c r="V10" s="36">
        <v>0</v>
      </c>
      <c r="W10" s="36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f t="shared" si="8"/>
        <v>0</v>
      </c>
      <c r="AF10" s="38">
        <f t="shared" si="9"/>
        <v>0</v>
      </c>
      <c r="AG10" s="38">
        <f t="shared" si="10"/>
        <v>0</v>
      </c>
      <c r="AH10" s="38">
        <v>0</v>
      </c>
      <c r="AI10" s="38">
        <f t="shared" si="11"/>
        <v>0</v>
      </c>
      <c r="AJ10" s="38">
        <f t="shared" si="12"/>
        <v>0</v>
      </c>
      <c r="AK10" s="38">
        <v>0</v>
      </c>
      <c r="AL10" s="38">
        <f t="shared" si="13"/>
        <v>0</v>
      </c>
      <c r="AM10" s="38">
        <f t="shared" si="14"/>
        <v>0</v>
      </c>
      <c r="AN10" s="38">
        <f t="shared" si="15"/>
        <v>0</v>
      </c>
      <c r="AO10" s="38">
        <v>0</v>
      </c>
      <c r="AP10" s="38">
        <v>0</v>
      </c>
      <c r="AQ10" s="38">
        <v>0</v>
      </c>
      <c r="AR10" s="38">
        <v>-1</v>
      </c>
      <c r="AS10" s="38">
        <v>-1</v>
      </c>
      <c r="AT10" s="38">
        <v>0</v>
      </c>
      <c r="AU10" s="38">
        <v>0</v>
      </c>
      <c r="AV10" s="38">
        <f t="shared" si="16"/>
        <v>0</v>
      </c>
      <c r="AW10" s="38">
        <f t="shared" si="17"/>
        <v>0</v>
      </c>
      <c r="AX10" s="38">
        <f t="shared" si="18"/>
        <v>0</v>
      </c>
      <c r="AY10" s="38">
        <f t="shared" si="19"/>
        <v>0</v>
      </c>
      <c r="AZ10" s="38">
        <v>0</v>
      </c>
      <c r="BA10" s="38">
        <f t="shared" si="20"/>
        <v>0</v>
      </c>
      <c r="BB10" s="38">
        <v>0</v>
      </c>
      <c r="BC10" s="38">
        <v>0</v>
      </c>
      <c r="BD10" s="38">
        <v>0</v>
      </c>
      <c r="BE10" s="38">
        <v>1</v>
      </c>
      <c r="BF10" s="38">
        <f t="shared" si="21"/>
        <v>1</v>
      </c>
      <c r="BG10" s="38">
        <f t="shared" si="22"/>
        <v>0.5</v>
      </c>
      <c r="BH10" s="38">
        <f t="shared" si="23"/>
        <v>0.5</v>
      </c>
      <c r="BI10" s="38">
        <v>0</v>
      </c>
      <c r="BJ10" s="38">
        <v>0</v>
      </c>
      <c r="BK10" s="38">
        <f t="shared" si="24"/>
        <v>0</v>
      </c>
      <c r="BL10" s="38">
        <f t="shared" si="25"/>
        <v>0</v>
      </c>
      <c r="BM10" s="38">
        <f t="shared" si="26"/>
        <v>0</v>
      </c>
      <c r="BN10" s="38">
        <f t="shared" si="27"/>
        <v>0</v>
      </c>
      <c r="BO10" s="38">
        <v>1</v>
      </c>
      <c r="BP10" s="38">
        <v>0</v>
      </c>
      <c r="BQ10" s="38">
        <v>0</v>
      </c>
      <c r="BR10" s="38">
        <v>0</v>
      </c>
      <c r="BS10" s="38">
        <f t="shared" si="28"/>
        <v>0</v>
      </c>
      <c r="BT10" s="38">
        <v>0</v>
      </c>
      <c r="BU10" s="38">
        <f t="shared" si="29"/>
        <v>0</v>
      </c>
      <c r="BV10" s="38">
        <v>0</v>
      </c>
      <c r="BW10" s="38">
        <v>0</v>
      </c>
      <c r="BX10" s="38">
        <f t="shared" si="30"/>
        <v>0</v>
      </c>
      <c r="BY10" s="38">
        <v>0</v>
      </c>
      <c r="BZ10" s="38">
        <f t="shared" si="31"/>
        <v>0</v>
      </c>
      <c r="CA10" s="38">
        <v>0</v>
      </c>
      <c r="CB10" s="38">
        <f t="shared" si="32"/>
        <v>0</v>
      </c>
      <c r="CC10" s="38">
        <v>0</v>
      </c>
      <c r="CD10" s="38">
        <v>0</v>
      </c>
      <c r="CE10" s="38">
        <v>0</v>
      </c>
      <c r="CF10" s="38">
        <f t="shared" si="33"/>
        <v>0</v>
      </c>
      <c r="CG10" s="38">
        <f t="shared" si="34"/>
        <v>0</v>
      </c>
      <c r="CH10" s="38">
        <v>0</v>
      </c>
      <c r="CI10" s="200">
        <f t="shared" si="35"/>
        <v>0</v>
      </c>
      <c r="CJ10" s="200">
        <f t="shared" si="36"/>
        <v>0</v>
      </c>
      <c r="CK10" s="200">
        <v>0</v>
      </c>
      <c r="CL10" s="38">
        <v>0</v>
      </c>
      <c r="CM10" s="36">
        <v>0</v>
      </c>
      <c r="CN10" s="36">
        <v>0</v>
      </c>
      <c r="CO10" s="38">
        <v>0</v>
      </c>
      <c r="CP10" s="38">
        <v>0</v>
      </c>
      <c r="CQ10" s="38">
        <v>0</v>
      </c>
      <c r="CR10" s="40">
        <v>0</v>
      </c>
      <c r="CS10" s="294">
        <v>0</v>
      </c>
      <c r="CT10" s="200">
        <v>0</v>
      </c>
      <c r="CU10" s="294">
        <v>0</v>
      </c>
      <c r="CV10" s="38">
        <v>0</v>
      </c>
      <c r="CW10" s="200">
        <v>0</v>
      </c>
      <c r="CX10" s="294">
        <v>0</v>
      </c>
      <c r="CY10" s="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-1</v>
      </c>
      <c r="DE10" s="38">
        <v>0</v>
      </c>
      <c r="DF10" s="38">
        <v>0</v>
      </c>
      <c r="DG10" s="38">
        <v>0</v>
      </c>
      <c r="DH10" s="38">
        <v>0</v>
      </c>
      <c r="DI10" s="38">
        <v>0</v>
      </c>
      <c r="DJ10" s="38">
        <v>0</v>
      </c>
      <c r="DK10" s="38">
        <v>0</v>
      </c>
      <c r="DL10" s="38">
        <v>0</v>
      </c>
      <c r="DM10" s="38">
        <v>0</v>
      </c>
      <c r="DN10" s="38">
        <v>0</v>
      </c>
      <c r="DO10" s="38">
        <v>0</v>
      </c>
      <c r="DP10" s="38">
        <v>0</v>
      </c>
      <c r="DQ10" s="38">
        <v>0</v>
      </c>
      <c r="DR10" s="38">
        <v>0</v>
      </c>
      <c r="DS10" s="38">
        <v>0</v>
      </c>
      <c r="DT10" s="38">
        <v>0</v>
      </c>
    </row>
    <row r="11" spans="1:125" x14ac:dyDescent="0.35">
      <c r="A11" s="17" t="s">
        <v>42</v>
      </c>
      <c r="B11" s="186">
        <v>4</v>
      </c>
      <c r="C11" s="186">
        <v>5</v>
      </c>
      <c r="D11" s="186">
        <v>3</v>
      </c>
      <c r="E11" s="186">
        <v>0</v>
      </c>
      <c r="F11" s="186">
        <v>0</v>
      </c>
      <c r="G11" s="186">
        <v>0</v>
      </c>
      <c r="H11" s="196">
        <v>-1</v>
      </c>
      <c r="I11" s="261">
        <v>0</v>
      </c>
      <c r="J11" s="192" t="e">
        <f>States!#REF!</f>
        <v>#REF!</v>
      </c>
      <c r="K11" s="192" t="e">
        <f>'Cte Keq'!#REF!</f>
        <v>#REF!</v>
      </c>
      <c r="L11" s="259" t="e">
        <f>'Cte Keq'!#REF!</f>
        <v>#REF!</v>
      </c>
      <c r="M11" s="272" t="e">
        <f t="shared" si="5"/>
        <v>#REF!</v>
      </c>
      <c r="N11" s="273" t="e">
        <f t="shared" si="6"/>
        <v>#REF!</v>
      </c>
      <c r="O11" s="274">
        <f>DataBaseSpecies_1!E7</f>
        <v>-462.06646296975765</v>
      </c>
      <c r="P11" s="274">
        <f t="shared" si="37"/>
        <v>0.16951060818320071</v>
      </c>
      <c r="Q11" s="282">
        <f t="shared" si="38"/>
        <v>0</v>
      </c>
      <c r="R11" s="283" t="e">
        <f t="shared" si="4"/>
        <v>#REF!</v>
      </c>
      <c r="S11" s="282" t="e">
        <f t="shared" si="7"/>
        <v>#REF!</v>
      </c>
      <c r="T11" s="3"/>
      <c r="U11" s="36">
        <v>0</v>
      </c>
      <c r="V11" s="36">
        <v>0</v>
      </c>
      <c r="W11" s="36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f t="shared" si="8"/>
        <v>0</v>
      </c>
      <c r="AF11" s="38">
        <f t="shared" si="9"/>
        <v>0</v>
      </c>
      <c r="AG11" s="38">
        <f t="shared" si="10"/>
        <v>0</v>
      </c>
      <c r="AH11" s="38">
        <v>0</v>
      </c>
      <c r="AI11" s="38">
        <f t="shared" si="11"/>
        <v>0</v>
      </c>
      <c r="AJ11" s="38">
        <f t="shared" si="12"/>
        <v>0</v>
      </c>
      <c r="AK11" s="38">
        <v>0</v>
      </c>
      <c r="AL11" s="38">
        <f t="shared" si="13"/>
        <v>0</v>
      </c>
      <c r="AM11" s="38">
        <f t="shared" si="14"/>
        <v>0</v>
      </c>
      <c r="AN11" s="38">
        <f t="shared" si="15"/>
        <v>0</v>
      </c>
      <c r="AO11" s="38">
        <v>1</v>
      </c>
      <c r="AP11" s="38">
        <v>0</v>
      </c>
      <c r="AQ11" s="38">
        <v>1</v>
      </c>
      <c r="AR11" s="38">
        <v>0</v>
      </c>
      <c r="AS11" s="38">
        <v>1</v>
      </c>
      <c r="AT11" s="38">
        <v>-1</v>
      </c>
      <c r="AU11" s="38">
        <v>0</v>
      </c>
      <c r="AV11" s="38">
        <f t="shared" si="16"/>
        <v>0.5</v>
      </c>
      <c r="AW11" s="38">
        <f t="shared" si="17"/>
        <v>0.5</v>
      </c>
      <c r="AX11" s="38">
        <f t="shared" si="18"/>
        <v>0</v>
      </c>
      <c r="AY11" s="38">
        <f t="shared" si="19"/>
        <v>0</v>
      </c>
      <c r="AZ11" s="38">
        <v>0</v>
      </c>
      <c r="BA11" s="38">
        <f t="shared" si="20"/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f t="shared" si="21"/>
        <v>0</v>
      </c>
      <c r="BG11" s="38">
        <f t="shared" si="22"/>
        <v>0</v>
      </c>
      <c r="BH11" s="38">
        <f t="shared" si="23"/>
        <v>0</v>
      </c>
      <c r="BI11" s="38">
        <v>0</v>
      </c>
      <c r="BJ11" s="38">
        <v>0</v>
      </c>
      <c r="BK11" s="38">
        <f t="shared" si="24"/>
        <v>0</v>
      </c>
      <c r="BL11" s="38">
        <f t="shared" si="25"/>
        <v>0</v>
      </c>
      <c r="BM11" s="38">
        <f t="shared" si="26"/>
        <v>0</v>
      </c>
      <c r="BN11" s="38">
        <f t="shared" si="27"/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f t="shared" si="28"/>
        <v>0</v>
      </c>
      <c r="BT11" s="38">
        <v>0</v>
      </c>
      <c r="BU11" s="38">
        <f t="shared" si="29"/>
        <v>0</v>
      </c>
      <c r="BV11" s="38">
        <v>0</v>
      </c>
      <c r="BW11" s="38">
        <v>0</v>
      </c>
      <c r="BX11" s="38">
        <f t="shared" si="30"/>
        <v>0</v>
      </c>
      <c r="BY11" s="38">
        <v>0</v>
      </c>
      <c r="BZ11" s="38">
        <f t="shared" si="31"/>
        <v>0</v>
      </c>
      <c r="CA11" s="38">
        <v>0</v>
      </c>
      <c r="CB11" s="38">
        <f t="shared" si="32"/>
        <v>0</v>
      </c>
      <c r="CC11" s="38">
        <v>0</v>
      </c>
      <c r="CD11" s="38">
        <v>0</v>
      </c>
      <c r="CE11" s="38">
        <v>0</v>
      </c>
      <c r="CF11" s="38">
        <f t="shared" si="33"/>
        <v>0</v>
      </c>
      <c r="CG11" s="38">
        <f t="shared" si="34"/>
        <v>0</v>
      </c>
      <c r="CH11" s="38">
        <v>0</v>
      </c>
      <c r="CI11" s="200">
        <f t="shared" si="35"/>
        <v>0</v>
      </c>
      <c r="CJ11" s="200">
        <f t="shared" si="36"/>
        <v>0</v>
      </c>
      <c r="CK11" s="200">
        <v>0</v>
      </c>
      <c r="CL11" s="38">
        <v>0</v>
      </c>
      <c r="CM11" s="36">
        <v>0</v>
      </c>
      <c r="CN11" s="36">
        <v>0</v>
      </c>
      <c r="CO11" s="38">
        <v>0</v>
      </c>
      <c r="CP11" s="38">
        <v>0</v>
      </c>
      <c r="CQ11" s="38">
        <v>0</v>
      </c>
      <c r="CR11" s="40">
        <v>0</v>
      </c>
      <c r="CS11" s="294">
        <v>0</v>
      </c>
      <c r="CT11" s="200">
        <v>0</v>
      </c>
      <c r="CU11" s="294">
        <v>0</v>
      </c>
      <c r="CV11" s="38">
        <v>0</v>
      </c>
      <c r="CW11" s="200">
        <v>0</v>
      </c>
      <c r="CX11" s="294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-1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</row>
    <row r="12" spans="1:125" x14ac:dyDescent="0.35">
      <c r="A12" s="17" t="s">
        <v>43</v>
      </c>
      <c r="B12" s="186">
        <v>3</v>
      </c>
      <c r="C12" s="186">
        <v>6</v>
      </c>
      <c r="D12" s="186">
        <v>1</v>
      </c>
      <c r="E12" s="186">
        <v>0</v>
      </c>
      <c r="F12" s="186">
        <v>0</v>
      </c>
      <c r="G12" s="186">
        <v>0</v>
      </c>
      <c r="H12" s="196">
        <v>0</v>
      </c>
      <c r="I12" s="261">
        <v>0</v>
      </c>
      <c r="J12" s="192" t="e">
        <f>States!#REF!</f>
        <v>#REF!</v>
      </c>
      <c r="K12" s="192" t="e">
        <f>'Cte Keq'!#REF!</f>
        <v>#REF!</v>
      </c>
      <c r="L12" s="259" t="e">
        <f>'Cte Keq'!#REF!</f>
        <v>#REF!</v>
      </c>
      <c r="M12" s="272" t="e">
        <f t="shared" si="5"/>
        <v>#REF!</v>
      </c>
      <c r="N12" s="273" t="e">
        <f t="shared" si="6"/>
        <v>#REF!</v>
      </c>
      <c r="O12" s="274" t="e">
        <f>DataBaseSpecies_2!#REF!</f>
        <v>#REF!</v>
      </c>
      <c r="P12" s="274">
        <f t="shared" si="37"/>
        <v>0</v>
      </c>
      <c r="Q12" s="282">
        <f t="shared" si="38"/>
        <v>0</v>
      </c>
      <c r="R12" s="283" t="e">
        <f t="shared" si="4"/>
        <v>#REF!</v>
      </c>
      <c r="S12" s="282" t="e">
        <f>$B$108*$B$109*N12+I12*$B$110*$B$112</f>
        <v>#REF!</v>
      </c>
      <c r="T12" s="3"/>
      <c r="U12" s="36">
        <v>0</v>
      </c>
      <c r="V12" s="36">
        <v>0</v>
      </c>
      <c r="W12" s="36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f t="shared" si="8"/>
        <v>0</v>
      </c>
      <c r="AF12" s="38">
        <f t="shared" si="9"/>
        <v>0</v>
      </c>
      <c r="AG12" s="38">
        <f t="shared" si="10"/>
        <v>0</v>
      </c>
      <c r="AH12" s="38">
        <v>0</v>
      </c>
      <c r="AI12" s="38">
        <f t="shared" si="11"/>
        <v>0</v>
      </c>
      <c r="AJ12" s="38">
        <f t="shared" si="12"/>
        <v>0</v>
      </c>
      <c r="AK12" s="38">
        <v>0</v>
      </c>
      <c r="AL12" s="38">
        <f t="shared" si="13"/>
        <v>0</v>
      </c>
      <c r="AM12" s="38">
        <f t="shared" si="14"/>
        <v>0</v>
      </c>
      <c r="AN12" s="38">
        <f t="shared" si="15"/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1</v>
      </c>
      <c r="AU12" s="38">
        <v>0</v>
      </c>
      <c r="AV12" s="38">
        <f t="shared" si="16"/>
        <v>0</v>
      </c>
      <c r="AW12" s="38">
        <f t="shared" si="17"/>
        <v>0</v>
      </c>
      <c r="AX12" s="38">
        <f t="shared" si="18"/>
        <v>0.5</v>
      </c>
      <c r="AY12" s="38">
        <f t="shared" si="19"/>
        <v>0.5</v>
      </c>
      <c r="AZ12" s="38">
        <v>0</v>
      </c>
      <c r="BA12" s="38">
        <f t="shared" si="20"/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f t="shared" si="21"/>
        <v>0</v>
      </c>
      <c r="BG12" s="38">
        <f t="shared" si="22"/>
        <v>0</v>
      </c>
      <c r="BH12" s="38">
        <f t="shared" si="23"/>
        <v>0</v>
      </c>
      <c r="BI12" s="38">
        <v>0</v>
      </c>
      <c r="BJ12" s="38">
        <v>0</v>
      </c>
      <c r="BK12" s="38">
        <f t="shared" si="24"/>
        <v>0</v>
      </c>
      <c r="BL12" s="38">
        <f t="shared" si="25"/>
        <v>0</v>
      </c>
      <c r="BM12" s="38">
        <f t="shared" si="26"/>
        <v>0</v>
      </c>
      <c r="BN12" s="38">
        <f t="shared" si="27"/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f t="shared" si="28"/>
        <v>0</v>
      </c>
      <c r="BT12" s="38">
        <v>0</v>
      </c>
      <c r="BU12" s="38">
        <f t="shared" si="29"/>
        <v>0</v>
      </c>
      <c r="BV12" s="38">
        <v>0</v>
      </c>
      <c r="BW12" s="38">
        <v>0</v>
      </c>
      <c r="BX12" s="38">
        <f t="shared" si="30"/>
        <v>0</v>
      </c>
      <c r="BY12" s="38">
        <v>0</v>
      </c>
      <c r="BZ12" s="38">
        <f t="shared" si="31"/>
        <v>0</v>
      </c>
      <c r="CA12" s="38">
        <v>0</v>
      </c>
      <c r="CB12" s="38">
        <f t="shared" si="32"/>
        <v>0</v>
      </c>
      <c r="CC12" s="38">
        <v>0</v>
      </c>
      <c r="CD12" s="38">
        <v>0</v>
      </c>
      <c r="CE12" s="38">
        <v>0</v>
      </c>
      <c r="CF12" s="38">
        <f t="shared" si="33"/>
        <v>0</v>
      </c>
      <c r="CG12" s="38">
        <f t="shared" si="34"/>
        <v>0</v>
      </c>
      <c r="CH12" s="38">
        <v>0</v>
      </c>
      <c r="CI12" s="200">
        <f t="shared" si="35"/>
        <v>0</v>
      </c>
      <c r="CJ12" s="200">
        <f t="shared" si="36"/>
        <v>0</v>
      </c>
      <c r="CK12" s="200">
        <v>0</v>
      </c>
      <c r="CL12" s="38">
        <v>0</v>
      </c>
      <c r="CM12" s="36">
        <v>0</v>
      </c>
      <c r="CN12" s="36">
        <v>0</v>
      </c>
      <c r="CO12" s="38">
        <v>0</v>
      </c>
      <c r="CP12" s="38">
        <v>0</v>
      </c>
      <c r="CQ12" s="38">
        <v>0</v>
      </c>
      <c r="CR12" s="40">
        <v>0</v>
      </c>
      <c r="CS12" s="294">
        <v>0</v>
      </c>
      <c r="CT12" s="200">
        <v>0</v>
      </c>
      <c r="CU12" s="294">
        <v>0</v>
      </c>
      <c r="CV12" s="38">
        <v>0</v>
      </c>
      <c r="CW12" s="200">
        <v>0</v>
      </c>
      <c r="CX12" s="294">
        <v>0</v>
      </c>
      <c r="CY12" s="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8">
        <v>0</v>
      </c>
      <c r="DF12" s="38">
        <v>-1</v>
      </c>
      <c r="DG12" s="38">
        <v>0</v>
      </c>
      <c r="DH12" s="38">
        <v>0</v>
      </c>
      <c r="DI12" s="38">
        <v>0</v>
      </c>
      <c r="DJ12" s="38">
        <v>0</v>
      </c>
      <c r="DK12" s="38">
        <v>0</v>
      </c>
      <c r="DL12" s="38">
        <v>0</v>
      </c>
      <c r="DM12" s="38">
        <v>0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0</v>
      </c>
    </row>
    <row r="13" spans="1:125" x14ac:dyDescent="0.35">
      <c r="A13" s="17" t="s">
        <v>44</v>
      </c>
      <c r="B13" s="186">
        <v>4</v>
      </c>
      <c r="C13" s="186">
        <v>2</v>
      </c>
      <c r="D13" s="186">
        <v>5</v>
      </c>
      <c r="E13" s="186">
        <v>0</v>
      </c>
      <c r="F13" s="186">
        <v>0</v>
      </c>
      <c r="G13" s="186">
        <v>0</v>
      </c>
      <c r="H13" s="196">
        <v>-2</v>
      </c>
      <c r="I13" s="261">
        <v>0</v>
      </c>
      <c r="J13" s="192" t="e">
        <f>States!#REF!</f>
        <v>#REF!</v>
      </c>
      <c r="K13" s="192" t="e">
        <f>'Cte Keq'!#REF!</f>
        <v>#REF!</v>
      </c>
      <c r="L13" s="259" t="e">
        <f>'Cte Keq'!#REF!</f>
        <v>#REF!</v>
      </c>
      <c r="M13" s="272" t="e">
        <f t="shared" si="5"/>
        <v>#REF!</v>
      </c>
      <c r="N13" s="273" t="e">
        <f t="shared" si="6"/>
        <v>#REF!</v>
      </c>
      <c r="O13" s="274" t="e">
        <f>DataBaseSpecies_2!#REF!</f>
        <v>#REF!</v>
      </c>
      <c r="P13" s="274">
        <f t="shared" si="37"/>
        <v>0.67804243273280285</v>
      </c>
      <c r="Q13" s="282">
        <f t="shared" si="38"/>
        <v>0</v>
      </c>
      <c r="R13" s="283" t="e">
        <f t="shared" si="4"/>
        <v>#REF!</v>
      </c>
      <c r="S13" s="282" t="e">
        <f t="shared" si="7"/>
        <v>#REF!</v>
      </c>
      <c r="T13" s="3"/>
      <c r="U13" s="36">
        <v>0</v>
      </c>
      <c r="V13" s="36">
        <v>0</v>
      </c>
      <c r="W13" s="36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f t="shared" si="8"/>
        <v>0</v>
      </c>
      <c r="AF13" s="38">
        <f t="shared" si="9"/>
        <v>0</v>
      </c>
      <c r="AG13" s="38">
        <f t="shared" si="10"/>
        <v>0</v>
      </c>
      <c r="AH13" s="38">
        <v>0</v>
      </c>
      <c r="AI13" s="38">
        <f t="shared" si="11"/>
        <v>0</v>
      </c>
      <c r="AJ13" s="38">
        <f t="shared" si="12"/>
        <v>0</v>
      </c>
      <c r="AK13" s="38">
        <v>0</v>
      </c>
      <c r="AL13" s="38">
        <f t="shared" si="13"/>
        <v>0</v>
      </c>
      <c r="AM13" s="38">
        <f t="shared" si="14"/>
        <v>0</v>
      </c>
      <c r="AN13" s="38">
        <f t="shared" si="15"/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f t="shared" si="16"/>
        <v>0</v>
      </c>
      <c r="AW13" s="38">
        <f t="shared" si="17"/>
        <v>0</v>
      </c>
      <c r="AX13" s="38">
        <f t="shared" si="18"/>
        <v>0</v>
      </c>
      <c r="AY13" s="38">
        <f t="shared" si="19"/>
        <v>0</v>
      </c>
      <c r="AZ13" s="38">
        <v>0</v>
      </c>
      <c r="BA13" s="38">
        <f t="shared" si="20"/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f t="shared" si="21"/>
        <v>0</v>
      </c>
      <c r="BG13" s="38">
        <f t="shared" si="22"/>
        <v>0</v>
      </c>
      <c r="BH13" s="38">
        <f t="shared" si="23"/>
        <v>0</v>
      </c>
      <c r="BI13" s="38">
        <v>0</v>
      </c>
      <c r="BJ13" s="38">
        <v>0</v>
      </c>
      <c r="BK13" s="38">
        <f t="shared" si="24"/>
        <v>0</v>
      </c>
      <c r="BL13" s="38">
        <f t="shared" si="25"/>
        <v>0</v>
      </c>
      <c r="BM13" s="38">
        <f t="shared" si="26"/>
        <v>0</v>
      </c>
      <c r="BN13" s="38">
        <f t="shared" si="27"/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f t="shared" si="28"/>
        <v>0</v>
      </c>
      <c r="BT13" s="38">
        <v>0</v>
      </c>
      <c r="BU13" s="38">
        <f t="shared" si="29"/>
        <v>0</v>
      </c>
      <c r="BV13" s="38">
        <v>1</v>
      </c>
      <c r="BW13" s="38">
        <v>-1</v>
      </c>
      <c r="BX13" s="38">
        <f t="shared" si="30"/>
        <v>0</v>
      </c>
      <c r="BY13" s="38">
        <v>0</v>
      </c>
      <c r="BZ13" s="38">
        <f t="shared" si="31"/>
        <v>0</v>
      </c>
      <c r="CA13" s="38">
        <v>0</v>
      </c>
      <c r="CB13" s="38">
        <f t="shared" si="32"/>
        <v>0</v>
      </c>
      <c r="CC13" s="38">
        <v>0</v>
      </c>
      <c r="CD13" s="38">
        <v>0</v>
      </c>
      <c r="CE13" s="38">
        <v>0</v>
      </c>
      <c r="CF13" s="38">
        <f t="shared" si="33"/>
        <v>0</v>
      </c>
      <c r="CG13" s="38">
        <f t="shared" si="34"/>
        <v>0</v>
      </c>
      <c r="CH13" s="38">
        <v>0</v>
      </c>
      <c r="CI13" s="200">
        <f t="shared" si="35"/>
        <v>0</v>
      </c>
      <c r="CJ13" s="200">
        <f t="shared" si="36"/>
        <v>0</v>
      </c>
      <c r="CK13" s="200">
        <v>0</v>
      </c>
      <c r="CL13" s="38">
        <v>0</v>
      </c>
      <c r="CM13" s="36">
        <v>0</v>
      </c>
      <c r="CN13" s="36">
        <v>0</v>
      </c>
      <c r="CO13" s="38">
        <v>0</v>
      </c>
      <c r="CP13" s="38">
        <v>0</v>
      </c>
      <c r="CQ13" s="38">
        <v>0</v>
      </c>
      <c r="CR13" s="40">
        <v>0</v>
      </c>
      <c r="CS13" s="294">
        <v>0</v>
      </c>
      <c r="CT13" s="200">
        <v>0</v>
      </c>
      <c r="CU13" s="294">
        <v>0</v>
      </c>
      <c r="CV13" s="38">
        <v>0</v>
      </c>
      <c r="CW13" s="200">
        <v>0</v>
      </c>
      <c r="CX13" s="294">
        <v>0</v>
      </c>
      <c r="CY13" s="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-1</v>
      </c>
      <c r="DH13" s="38">
        <v>0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</row>
    <row r="14" spans="1:125" x14ac:dyDescent="0.35">
      <c r="A14" s="17" t="s">
        <v>45</v>
      </c>
      <c r="B14" s="186">
        <v>4</v>
      </c>
      <c r="C14" s="186">
        <v>4</v>
      </c>
      <c r="D14" s="186">
        <v>5</v>
      </c>
      <c r="E14" s="186">
        <v>0</v>
      </c>
      <c r="F14" s="186">
        <v>0</v>
      </c>
      <c r="G14" s="186">
        <v>0</v>
      </c>
      <c r="H14" s="196">
        <v>-2</v>
      </c>
      <c r="I14" s="261">
        <v>0</v>
      </c>
      <c r="J14" s="192" t="e">
        <f>States!#REF!</f>
        <v>#REF!</v>
      </c>
      <c r="K14" s="192" t="e">
        <f>'Cte Keq'!#REF!</f>
        <v>#REF!</v>
      </c>
      <c r="L14" s="259" t="e">
        <f>'Cte Keq'!#REF!</f>
        <v>#REF!</v>
      </c>
      <c r="M14" s="272" t="e">
        <f t="shared" si="5"/>
        <v>#REF!</v>
      </c>
      <c r="N14" s="273" t="e">
        <f t="shared" si="6"/>
        <v>#REF!</v>
      </c>
      <c r="O14" s="274" t="e">
        <f>DataBaseSpecies_2!#REF!</f>
        <v>#REF!</v>
      </c>
      <c r="P14" s="274">
        <f t="shared" si="37"/>
        <v>0.67804243273280285</v>
      </c>
      <c r="Q14" s="282">
        <f t="shared" si="38"/>
        <v>0</v>
      </c>
      <c r="R14" s="283" t="e">
        <f t="shared" si="4"/>
        <v>#REF!</v>
      </c>
      <c r="S14" s="282" t="e">
        <f t="shared" si="7"/>
        <v>#REF!</v>
      </c>
      <c r="T14" s="3"/>
      <c r="U14" s="36">
        <v>0</v>
      </c>
      <c r="V14" s="36">
        <v>0</v>
      </c>
      <c r="W14" s="36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f t="shared" si="8"/>
        <v>0</v>
      </c>
      <c r="AF14" s="38">
        <f t="shared" si="9"/>
        <v>0</v>
      </c>
      <c r="AG14" s="38">
        <f t="shared" si="10"/>
        <v>0</v>
      </c>
      <c r="AH14" s="38">
        <v>0</v>
      </c>
      <c r="AI14" s="38">
        <f t="shared" si="11"/>
        <v>0</v>
      </c>
      <c r="AJ14" s="38">
        <f t="shared" si="12"/>
        <v>0</v>
      </c>
      <c r="AK14" s="38">
        <v>0</v>
      </c>
      <c r="AL14" s="38">
        <f t="shared" si="13"/>
        <v>0</v>
      </c>
      <c r="AM14" s="38">
        <f t="shared" si="14"/>
        <v>0</v>
      </c>
      <c r="AN14" s="38">
        <f t="shared" si="15"/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f t="shared" si="16"/>
        <v>0</v>
      </c>
      <c r="AW14" s="38">
        <f t="shared" si="17"/>
        <v>0</v>
      </c>
      <c r="AX14" s="38">
        <f t="shared" si="18"/>
        <v>0</v>
      </c>
      <c r="AY14" s="38">
        <f t="shared" si="19"/>
        <v>0</v>
      </c>
      <c r="AZ14" s="38">
        <v>0</v>
      </c>
      <c r="BA14" s="38">
        <f t="shared" si="20"/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f t="shared" si="21"/>
        <v>0</v>
      </c>
      <c r="BG14" s="38">
        <f t="shared" si="22"/>
        <v>0</v>
      </c>
      <c r="BH14" s="38">
        <f t="shared" si="23"/>
        <v>0</v>
      </c>
      <c r="BI14" s="38">
        <v>0</v>
      </c>
      <c r="BJ14" s="38">
        <v>0</v>
      </c>
      <c r="BK14" s="38">
        <f t="shared" si="24"/>
        <v>0</v>
      </c>
      <c r="BL14" s="38">
        <f t="shared" si="25"/>
        <v>0</v>
      </c>
      <c r="BM14" s="38">
        <f t="shared" si="26"/>
        <v>0</v>
      </c>
      <c r="BN14" s="38">
        <f t="shared" si="27"/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f t="shared" si="28"/>
        <v>0</v>
      </c>
      <c r="BT14" s="38">
        <v>0</v>
      </c>
      <c r="BU14" s="38">
        <f t="shared" si="29"/>
        <v>0</v>
      </c>
      <c r="BV14" s="38">
        <v>0</v>
      </c>
      <c r="BW14" s="38">
        <v>1</v>
      </c>
      <c r="BX14" s="38">
        <f t="shared" si="30"/>
        <v>1</v>
      </c>
      <c r="BY14" s="38">
        <v>-1</v>
      </c>
      <c r="BZ14" s="38">
        <f t="shared" si="31"/>
        <v>0</v>
      </c>
      <c r="CA14" s="38">
        <v>0</v>
      </c>
      <c r="CB14" s="38">
        <f t="shared" si="32"/>
        <v>0</v>
      </c>
      <c r="CC14" s="38">
        <v>0</v>
      </c>
      <c r="CD14" s="38">
        <v>0</v>
      </c>
      <c r="CE14" s="38">
        <v>0</v>
      </c>
      <c r="CF14" s="38">
        <f t="shared" si="33"/>
        <v>0</v>
      </c>
      <c r="CG14" s="38">
        <f t="shared" si="34"/>
        <v>0</v>
      </c>
      <c r="CH14" s="38">
        <v>0</v>
      </c>
      <c r="CI14" s="200">
        <f t="shared" si="35"/>
        <v>0</v>
      </c>
      <c r="CJ14" s="200">
        <f t="shared" si="36"/>
        <v>0</v>
      </c>
      <c r="CK14" s="200">
        <v>0</v>
      </c>
      <c r="CL14" s="38">
        <v>0</v>
      </c>
      <c r="CM14" s="36">
        <v>0</v>
      </c>
      <c r="CN14" s="36">
        <v>0</v>
      </c>
      <c r="CO14" s="38">
        <v>0</v>
      </c>
      <c r="CP14" s="38">
        <v>0</v>
      </c>
      <c r="CQ14" s="38">
        <v>0</v>
      </c>
      <c r="CR14" s="40">
        <v>0</v>
      </c>
      <c r="CS14" s="294">
        <v>0</v>
      </c>
      <c r="CT14" s="200">
        <v>0</v>
      </c>
      <c r="CU14" s="294">
        <v>0</v>
      </c>
      <c r="CV14" s="38">
        <v>0</v>
      </c>
      <c r="CW14" s="200">
        <v>0</v>
      </c>
      <c r="CX14" s="294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-1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</row>
    <row r="15" spans="1:125" x14ac:dyDescent="0.35">
      <c r="A15" s="17" t="s">
        <v>46</v>
      </c>
      <c r="B15" s="186">
        <v>4</v>
      </c>
      <c r="C15" s="186">
        <v>2</v>
      </c>
      <c r="D15" s="186">
        <v>4</v>
      </c>
      <c r="E15" s="186">
        <v>0</v>
      </c>
      <c r="F15" s="186">
        <v>0</v>
      </c>
      <c r="G15" s="186">
        <v>0</v>
      </c>
      <c r="H15" s="196">
        <v>-2</v>
      </c>
      <c r="I15" s="261">
        <v>0</v>
      </c>
      <c r="J15" s="192" t="e">
        <f>States!#REF!</f>
        <v>#REF!</v>
      </c>
      <c r="K15" s="192" t="e">
        <f>'Cte Keq'!#REF!</f>
        <v>#REF!</v>
      </c>
      <c r="L15" s="259" t="e">
        <f>'Cte Keq'!#REF!</f>
        <v>#REF!</v>
      </c>
      <c r="M15" s="272" t="e">
        <f t="shared" si="5"/>
        <v>#REF!</v>
      </c>
      <c r="N15" s="273" t="e">
        <f t="shared" si="6"/>
        <v>#REF!</v>
      </c>
      <c r="O15" s="274" t="e">
        <f>DataBaseSpecies_2!#REF!</f>
        <v>#REF!</v>
      </c>
      <c r="P15" s="274">
        <f t="shared" si="37"/>
        <v>0.67804243273280285</v>
      </c>
      <c r="Q15" s="282">
        <f t="shared" si="38"/>
        <v>0</v>
      </c>
      <c r="R15" s="283" t="e">
        <f t="shared" si="4"/>
        <v>#REF!</v>
      </c>
      <c r="S15" s="282" t="e">
        <f t="shared" si="7"/>
        <v>#REF!</v>
      </c>
      <c r="T15" s="3"/>
      <c r="U15" s="36">
        <v>0</v>
      </c>
      <c r="V15" s="36">
        <v>0</v>
      </c>
      <c r="W15" s="36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f t="shared" si="8"/>
        <v>0</v>
      </c>
      <c r="AF15" s="38">
        <f t="shared" si="9"/>
        <v>0</v>
      </c>
      <c r="AG15" s="38">
        <f t="shared" si="10"/>
        <v>0</v>
      </c>
      <c r="AH15" s="38">
        <v>0</v>
      </c>
      <c r="AI15" s="38">
        <f t="shared" si="11"/>
        <v>0</v>
      </c>
      <c r="AJ15" s="38">
        <f t="shared" si="12"/>
        <v>0</v>
      </c>
      <c r="AK15" s="38">
        <v>0</v>
      </c>
      <c r="AL15" s="38">
        <f t="shared" si="13"/>
        <v>0</v>
      </c>
      <c r="AM15" s="38">
        <f t="shared" si="14"/>
        <v>0</v>
      </c>
      <c r="AN15" s="38">
        <f t="shared" si="15"/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f t="shared" si="16"/>
        <v>0</v>
      </c>
      <c r="AW15" s="38">
        <f t="shared" si="17"/>
        <v>0</v>
      </c>
      <c r="AX15" s="38">
        <f t="shared" si="18"/>
        <v>0</v>
      </c>
      <c r="AY15" s="38">
        <f t="shared" si="19"/>
        <v>0</v>
      </c>
      <c r="AZ15" s="38">
        <v>0</v>
      </c>
      <c r="BA15" s="38">
        <f t="shared" si="20"/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f t="shared" si="21"/>
        <v>0</v>
      </c>
      <c r="BG15" s="38">
        <f t="shared" si="22"/>
        <v>0</v>
      </c>
      <c r="BH15" s="38">
        <f t="shared" si="23"/>
        <v>0</v>
      </c>
      <c r="BI15" s="38">
        <v>0</v>
      </c>
      <c r="BJ15" s="38">
        <v>0</v>
      </c>
      <c r="BK15" s="38">
        <f t="shared" si="24"/>
        <v>0</v>
      </c>
      <c r="BL15" s="38">
        <f t="shared" si="25"/>
        <v>0</v>
      </c>
      <c r="BM15" s="38">
        <f t="shared" si="26"/>
        <v>0</v>
      </c>
      <c r="BN15" s="38">
        <f t="shared" si="27"/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f t="shared" si="28"/>
        <v>0</v>
      </c>
      <c r="BT15" s="38">
        <v>0</v>
      </c>
      <c r="BU15" s="38">
        <f t="shared" si="29"/>
        <v>0</v>
      </c>
      <c r="BV15" s="38">
        <v>0</v>
      </c>
      <c r="BW15" s="38">
        <v>0</v>
      </c>
      <c r="BX15" s="38">
        <f t="shared" si="30"/>
        <v>0</v>
      </c>
      <c r="BY15" s="38">
        <v>1</v>
      </c>
      <c r="BZ15" s="38">
        <f t="shared" si="31"/>
        <v>1</v>
      </c>
      <c r="CA15" s="38">
        <v>-1</v>
      </c>
      <c r="CB15" s="38">
        <f t="shared" si="32"/>
        <v>0</v>
      </c>
      <c r="CC15" s="38">
        <v>0</v>
      </c>
      <c r="CD15" s="38">
        <v>0</v>
      </c>
      <c r="CE15" s="38">
        <v>0</v>
      </c>
      <c r="CF15" s="38">
        <f t="shared" si="33"/>
        <v>0</v>
      </c>
      <c r="CG15" s="38">
        <f t="shared" si="34"/>
        <v>0</v>
      </c>
      <c r="CH15" s="38">
        <v>0</v>
      </c>
      <c r="CI15" s="200">
        <f t="shared" si="35"/>
        <v>0</v>
      </c>
      <c r="CJ15" s="200">
        <f t="shared" si="36"/>
        <v>0</v>
      </c>
      <c r="CK15" s="200">
        <v>0</v>
      </c>
      <c r="CL15" s="38">
        <v>0</v>
      </c>
      <c r="CM15" s="36">
        <v>0</v>
      </c>
      <c r="CN15" s="36">
        <v>0</v>
      </c>
      <c r="CO15" s="38">
        <v>0</v>
      </c>
      <c r="CP15" s="38">
        <v>0</v>
      </c>
      <c r="CQ15" s="38">
        <v>0</v>
      </c>
      <c r="CR15" s="40">
        <v>0</v>
      </c>
      <c r="CS15" s="294">
        <v>0</v>
      </c>
      <c r="CT15" s="200">
        <v>0</v>
      </c>
      <c r="CU15" s="294">
        <v>0</v>
      </c>
      <c r="CV15" s="38">
        <v>0</v>
      </c>
      <c r="CW15" s="200">
        <v>0</v>
      </c>
      <c r="CX15" s="294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-1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</row>
    <row r="16" spans="1:125" x14ac:dyDescent="0.35">
      <c r="A16" s="17" t="s">
        <v>47</v>
      </c>
      <c r="B16" s="186">
        <v>4</v>
      </c>
      <c r="C16" s="186">
        <v>4</v>
      </c>
      <c r="D16" s="186">
        <v>4</v>
      </c>
      <c r="E16" s="186">
        <v>0</v>
      </c>
      <c r="F16" s="186">
        <v>0</v>
      </c>
      <c r="G16" s="186">
        <v>0</v>
      </c>
      <c r="H16" s="196">
        <v>-2</v>
      </c>
      <c r="I16" s="261">
        <v>0</v>
      </c>
      <c r="J16" s="192">
        <f>States!B29</f>
        <v>1E-4</v>
      </c>
      <c r="K16" s="192">
        <f>'Cte Keq'!M31</f>
        <v>4.1962545869515722E-6</v>
      </c>
      <c r="L16" s="259">
        <f>'Cte Keq'!L31</f>
        <v>6.7253342784741818E-9</v>
      </c>
      <c r="M16" s="272">
        <f t="shared" si="5"/>
        <v>-12.381318195545449</v>
      </c>
      <c r="N16" s="273">
        <f t="shared" si="6"/>
        <v>-18.817384205857543</v>
      </c>
      <c r="O16" s="274">
        <f>DataBaseSpecies_2!F32</f>
        <v>-690.4</v>
      </c>
      <c r="P16" s="274">
        <f t="shared" si="37"/>
        <v>0.67804243273280285</v>
      </c>
      <c r="Q16" s="282">
        <f t="shared" si="38"/>
        <v>0</v>
      </c>
      <c r="R16" s="283">
        <f>$B$108*$B$109*M16+H16*$B$110*$B$112</f>
        <v>7.9029519737044076</v>
      </c>
      <c r="S16" s="282">
        <f>$B$108*$B$109*N16+I16*$B$110*$B$112</f>
        <v>-46.644891381518008</v>
      </c>
      <c r="T16" s="3"/>
      <c r="U16" s="36">
        <v>0</v>
      </c>
      <c r="V16" s="36">
        <v>0</v>
      </c>
      <c r="W16" s="36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f t="shared" si="8"/>
        <v>0</v>
      </c>
      <c r="AF16" s="38">
        <f t="shared" si="9"/>
        <v>0</v>
      </c>
      <c r="AG16" s="38">
        <f t="shared" si="10"/>
        <v>0</v>
      </c>
      <c r="AH16" s="38">
        <v>0</v>
      </c>
      <c r="AI16" s="38">
        <f t="shared" si="11"/>
        <v>0</v>
      </c>
      <c r="AJ16" s="38">
        <f t="shared" si="12"/>
        <v>0</v>
      </c>
      <c r="AK16" s="38">
        <v>0</v>
      </c>
      <c r="AL16" s="38">
        <f t="shared" si="13"/>
        <v>0</v>
      </c>
      <c r="AM16" s="38">
        <f t="shared" si="14"/>
        <v>0</v>
      </c>
      <c r="AN16" s="38">
        <f t="shared" si="15"/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f t="shared" si="16"/>
        <v>0</v>
      </c>
      <c r="AW16" s="38">
        <f t="shared" si="17"/>
        <v>0</v>
      </c>
      <c r="AX16" s="38">
        <f t="shared" si="18"/>
        <v>0</v>
      </c>
      <c r="AY16" s="38">
        <f t="shared" si="19"/>
        <v>0</v>
      </c>
      <c r="AZ16" s="38">
        <v>0</v>
      </c>
      <c r="BA16" s="38">
        <f t="shared" si="20"/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f t="shared" si="21"/>
        <v>0</v>
      </c>
      <c r="BG16" s="38">
        <f t="shared" si="22"/>
        <v>0</v>
      </c>
      <c r="BH16" s="38">
        <f t="shared" si="23"/>
        <v>0</v>
      </c>
      <c r="BI16" s="38">
        <v>0</v>
      </c>
      <c r="BJ16" s="38">
        <v>0</v>
      </c>
      <c r="BK16" s="38">
        <f t="shared" si="24"/>
        <v>0</v>
      </c>
      <c r="BL16" s="38">
        <f t="shared" si="25"/>
        <v>0</v>
      </c>
      <c r="BM16" s="38">
        <f t="shared" si="26"/>
        <v>0</v>
      </c>
      <c r="BN16" s="38">
        <f t="shared" si="27"/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f t="shared" si="28"/>
        <v>0</v>
      </c>
      <c r="BT16" s="38">
        <v>0</v>
      </c>
      <c r="BU16" s="38">
        <f t="shared" si="29"/>
        <v>0</v>
      </c>
      <c r="BV16" s="38">
        <v>0</v>
      </c>
      <c r="BW16" s="38">
        <v>0</v>
      </c>
      <c r="BX16" s="38">
        <f t="shared" si="30"/>
        <v>0</v>
      </c>
      <c r="BY16" s="38">
        <v>0</v>
      </c>
      <c r="BZ16" s="38">
        <f t="shared" si="31"/>
        <v>0</v>
      </c>
      <c r="CA16" s="38">
        <v>1</v>
      </c>
      <c r="CB16" s="38">
        <f t="shared" si="32"/>
        <v>1</v>
      </c>
      <c r="CC16" s="38">
        <v>-1</v>
      </c>
      <c r="CD16" s="38">
        <v>0</v>
      </c>
      <c r="CE16" s="38">
        <v>0</v>
      </c>
      <c r="CF16" s="38">
        <f t="shared" si="33"/>
        <v>0</v>
      </c>
      <c r="CG16" s="38">
        <f t="shared" si="34"/>
        <v>-1</v>
      </c>
      <c r="CH16" s="38">
        <v>0</v>
      </c>
      <c r="CI16" s="200">
        <f t="shared" si="35"/>
        <v>0</v>
      </c>
      <c r="CJ16" s="200">
        <f t="shared" si="36"/>
        <v>0</v>
      </c>
      <c r="CK16" s="200">
        <v>0</v>
      </c>
      <c r="CL16" s="38">
        <v>0</v>
      </c>
      <c r="CM16" s="36">
        <v>0</v>
      </c>
      <c r="CN16" s="36">
        <v>0</v>
      </c>
      <c r="CO16" s="38">
        <v>0</v>
      </c>
      <c r="CP16" s="38">
        <v>0</v>
      </c>
      <c r="CQ16" s="38">
        <v>0</v>
      </c>
      <c r="CR16" s="40">
        <v>0</v>
      </c>
      <c r="CS16" s="294">
        <v>0</v>
      </c>
      <c r="CT16" s="200">
        <v>0</v>
      </c>
      <c r="CU16" s="294">
        <v>0</v>
      </c>
      <c r="CV16" s="38">
        <v>0</v>
      </c>
      <c r="CW16" s="200">
        <v>0</v>
      </c>
      <c r="CX16" s="294">
        <v>0</v>
      </c>
      <c r="CY16" s="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8">
        <v>0</v>
      </c>
      <c r="DF16" s="38">
        <v>0</v>
      </c>
      <c r="DG16" s="38">
        <v>0</v>
      </c>
      <c r="DH16" s="38">
        <v>0</v>
      </c>
      <c r="DI16" s="38">
        <v>0</v>
      </c>
      <c r="DJ16" s="38">
        <v>-1</v>
      </c>
      <c r="DK16" s="38">
        <v>0</v>
      </c>
      <c r="DL16" s="38">
        <v>0</v>
      </c>
      <c r="DM16" s="38">
        <v>0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0</v>
      </c>
      <c r="DT16" s="38">
        <v>0</v>
      </c>
    </row>
    <row r="17" spans="1:124" x14ac:dyDescent="0.35">
      <c r="A17" s="17" t="s">
        <v>48</v>
      </c>
      <c r="B17" s="186">
        <v>2</v>
      </c>
      <c r="C17" s="186">
        <v>4</v>
      </c>
      <c r="D17" s="186">
        <v>1</v>
      </c>
      <c r="E17" s="186">
        <v>0</v>
      </c>
      <c r="F17" s="186">
        <v>0</v>
      </c>
      <c r="G17" s="186">
        <v>0</v>
      </c>
      <c r="H17" s="196">
        <v>0</v>
      </c>
      <c r="I17" s="261">
        <v>0</v>
      </c>
      <c r="J17" s="192" t="e">
        <f>States!#REF!</f>
        <v>#REF!</v>
      </c>
      <c r="K17" s="192" t="e">
        <f>'Cte Keq'!#REF!</f>
        <v>#REF!</v>
      </c>
      <c r="L17" s="259" t="e">
        <f>'Cte Keq'!#REF!</f>
        <v>#REF!</v>
      </c>
      <c r="M17" s="272" t="e">
        <f t="shared" si="5"/>
        <v>#REF!</v>
      </c>
      <c r="N17" s="273" t="e">
        <f t="shared" si="6"/>
        <v>#REF!</v>
      </c>
      <c r="O17" s="274" t="e">
        <f>DataBaseSpecies_2!#REF!</f>
        <v>#REF!</v>
      </c>
      <c r="P17" s="274">
        <f t="shared" si="37"/>
        <v>0</v>
      </c>
      <c r="Q17" s="282">
        <f t="shared" si="38"/>
        <v>0</v>
      </c>
      <c r="R17" s="283" t="e">
        <f t="shared" si="4"/>
        <v>#REF!</v>
      </c>
      <c r="S17" s="282" t="e">
        <f t="shared" si="7"/>
        <v>#REF!</v>
      </c>
      <c r="T17" s="3"/>
      <c r="U17" s="36">
        <v>0</v>
      </c>
      <c r="V17" s="36">
        <v>0</v>
      </c>
      <c r="W17" s="36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f t="shared" si="8"/>
        <v>0</v>
      </c>
      <c r="AF17" s="38">
        <f t="shared" si="9"/>
        <v>0</v>
      </c>
      <c r="AG17" s="38">
        <f t="shared" si="10"/>
        <v>0</v>
      </c>
      <c r="AH17" s="38">
        <v>1</v>
      </c>
      <c r="AI17" s="38">
        <f t="shared" si="11"/>
        <v>1</v>
      </c>
      <c r="AJ17" s="38">
        <f t="shared" si="12"/>
        <v>1</v>
      </c>
      <c r="AK17" s="38">
        <v>-1</v>
      </c>
      <c r="AL17" s="38">
        <f t="shared" si="13"/>
        <v>0</v>
      </c>
      <c r="AM17" s="38">
        <f t="shared" si="14"/>
        <v>0</v>
      </c>
      <c r="AN17" s="38">
        <f t="shared" si="15"/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f t="shared" si="16"/>
        <v>0</v>
      </c>
      <c r="AW17" s="38">
        <f t="shared" si="17"/>
        <v>0</v>
      </c>
      <c r="AX17" s="38">
        <f t="shared" si="18"/>
        <v>0</v>
      </c>
      <c r="AY17" s="38">
        <f t="shared" si="19"/>
        <v>0</v>
      </c>
      <c r="AZ17" s="38">
        <v>0</v>
      </c>
      <c r="BA17" s="38">
        <f t="shared" si="20"/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f t="shared" si="21"/>
        <v>0</v>
      </c>
      <c r="BG17" s="38">
        <f t="shared" si="22"/>
        <v>0</v>
      </c>
      <c r="BH17" s="38">
        <f t="shared" si="23"/>
        <v>0</v>
      </c>
      <c r="BI17" s="38">
        <v>0</v>
      </c>
      <c r="BJ17" s="38">
        <v>0</v>
      </c>
      <c r="BK17" s="38">
        <f t="shared" si="24"/>
        <v>0</v>
      </c>
      <c r="BL17" s="38">
        <f t="shared" si="25"/>
        <v>0</v>
      </c>
      <c r="BM17" s="38">
        <f t="shared" si="26"/>
        <v>0</v>
      </c>
      <c r="BN17" s="38">
        <f t="shared" si="27"/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f t="shared" si="28"/>
        <v>0</v>
      </c>
      <c r="BT17" s="38">
        <v>0</v>
      </c>
      <c r="BU17" s="38">
        <f t="shared" si="29"/>
        <v>0</v>
      </c>
      <c r="BV17" s="38">
        <v>0</v>
      </c>
      <c r="BW17" s="38">
        <v>0</v>
      </c>
      <c r="BX17" s="38">
        <f t="shared" si="30"/>
        <v>0</v>
      </c>
      <c r="BY17" s="38">
        <v>0</v>
      </c>
      <c r="BZ17" s="38">
        <f t="shared" si="31"/>
        <v>0</v>
      </c>
      <c r="CA17" s="38">
        <v>0</v>
      </c>
      <c r="CB17" s="38">
        <f t="shared" si="32"/>
        <v>0</v>
      </c>
      <c r="CC17" s="38">
        <v>0</v>
      </c>
      <c r="CD17" s="38">
        <v>0</v>
      </c>
      <c r="CE17" s="38">
        <v>0</v>
      </c>
      <c r="CF17" s="38">
        <f t="shared" si="33"/>
        <v>0</v>
      </c>
      <c r="CG17" s="38">
        <f t="shared" si="34"/>
        <v>0</v>
      </c>
      <c r="CH17" s="38">
        <v>0</v>
      </c>
      <c r="CI17" s="200">
        <f t="shared" si="35"/>
        <v>0</v>
      </c>
      <c r="CJ17" s="200">
        <f t="shared" si="36"/>
        <v>0</v>
      </c>
      <c r="CK17" s="200">
        <v>0</v>
      </c>
      <c r="CL17" s="38">
        <v>0</v>
      </c>
      <c r="CM17" s="36">
        <v>0</v>
      </c>
      <c r="CN17" s="36">
        <v>0</v>
      </c>
      <c r="CO17" s="38">
        <v>0</v>
      </c>
      <c r="CP17" s="38">
        <v>0</v>
      </c>
      <c r="CQ17" s="38">
        <v>0</v>
      </c>
      <c r="CR17" s="40">
        <v>0</v>
      </c>
      <c r="CS17" s="294">
        <v>0</v>
      </c>
      <c r="CT17" s="200">
        <v>0</v>
      </c>
      <c r="CU17" s="294">
        <v>0</v>
      </c>
      <c r="CV17" s="38">
        <v>0</v>
      </c>
      <c r="CW17" s="200">
        <v>0</v>
      </c>
      <c r="CX17" s="294">
        <v>0</v>
      </c>
      <c r="CY17" s="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-1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</row>
    <row r="18" spans="1:124" x14ac:dyDescent="0.35">
      <c r="A18" s="17" t="s">
        <v>49</v>
      </c>
      <c r="B18" s="186">
        <v>2</v>
      </c>
      <c r="C18" s="186">
        <v>6</v>
      </c>
      <c r="D18" s="186">
        <v>1</v>
      </c>
      <c r="E18" s="186">
        <v>0</v>
      </c>
      <c r="F18" s="186">
        <v>0</v>
      </c>
      <c r="G18" s="186">
        <v>0</v>
      </c>
      <c r="H18" s="196">
        <v>0</v>
      </c>
      <c r="I18" s="261">
        <v>0</v>
      </c>
      <c r="J18" s="192">
        <f>States!B30</f>
        <v>1E-4</v>
      </c>
      <c r="K18" s="192">
        <f>'Cte Keq'!L32</f>
        <v>1E-4</v>
      </c>
      <c r="L18" s="259">
        <f>'Cte Keq'!L32</f>
        <v>1E-4</v>
      </c>
      <c r="M18" s="272">
        <f t="shared" si="5"/>
        <v>-9.2103403719761818</v>
      </c>
      <c r="N18" s="273">
        <f t="shared" si="6"/>
        <v>-9.2103403719761818</v>
      </c>
      <c r="O18" s="274">
        <f>DataBaseSpecies_2!D33</f>
        <v>-181.75</v>
      </c>
      <c r="P18" s="274">
        <f t="shared" si="37"/>
        <v>0</v>
      </c>
      <c r="Q18" s="282">
        <f t="shared" si="38"/>
        <v>0</v>
      </c>
      <c r="R18" s="283">
        <f t="shared" si="4"/>
        <v>-22.830767631555663</v>
      </c>
      <c r="S18" s="282">
        <f t="shared" si="7"/>
        <v>-22.830767631555663</v>
      </c>
      <c r="T18" s="3"/>
      <c r="U18" s="36">
        <v>0</v>
      </c>
      <c r="V18" s="36">
        <v>0</v>
      </c>
      <c r="W18" s="36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f t="shared" si="8"/>
        <v>0</v>
      </c>
      <c r="AF18" s="38">
        <f t="shared" si="9"/>
        <v>0</v>
      </c>
      <c r="AG18" s="38">
        <f t="shared" si="10"/>
        <v>0</v>
      </c>
      <c r="AH18" s="38">
        <v>0</v>
      </c>
      <c r="AI18" s="38">
        <f t="shared" si="11"/>
        <v>0</v>
      </c>
      <c r="AJ18" s="38">
        <f t="shared" si="12"/>
        <v>0</v>
      </c>
      <c r="AK18" s="38">
        <v>1</v>
      </c>
      <c r="AL18" s="38">
        <f t="shared" si="13"/>
        <v>1</v>
      </c>
      <c r="AM18" s="38">
        <f t="shared" si="14"/>
        <v>1</v>
      </c>
      <c r="AN18" s="38">
        <f t="shared" si="15"/>
        <v>1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f t="shared" si="16"/>
        <v>0</v>
      </c>
      <c r="AW18" s="38">
        <f t="shared" si="17"/>
        <v>0</v>
      </c>
      <c r="AX18" s="38">
        <f t="shared" si="18"/>
        <v>0</v>
      </c>
      <c r="AY18" s="38">
        <f t="shared" si="19"/>
        <v>0</v>
      </c>
      <c r="AZ18" s="38">
        <v>0</v>
      </c>
      <c r="BA18" s="38">
        <f t="shared" si="20"/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f t="shared" si="21"/>
        <v>0</v>
      </c>
      <c r="BG18" s="38">
        <f t="shared" si="22"/>
        <v>0</v>
      </c>
      <c r="BH18" s="38">
        <f t="shared" si="23"/>
        <v>0</v>
      </c>
      <c r="BI18" s="38">
        <v>0</v>
      </c>
      <c r="BJ18" s="38">
        <v>0</v>
      </c>
      <c r="BK18" s="38">
        <f t="shared" si="24"/>
        <v>0</v>
      </c>
      <c r="BL18" s="38">
        <f t="shared" si="25"/>
        <v>0</v>
      </c>
      <c r="BM18" s="38">
        <f t="shared" si="26"/>
        <v>0</v>
      </c>
      <c r="BN18" s="38">
        <f t="shared" si="27"/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f t="shared" si="28"/>
        <v>0</v>
      </c>
      <c r="BT18" s="38">
        <v>0</v>
      </c>
      <c r="BU18" s="38">
        <f t="shared" si="29"/>
        <v>0</v>
      </c>
      <c r="BV18" s="38">
        <v>0</v>
      </c>
      <c r="BW18" s="38">
        <v>0</v>
      </c>
      <c r="BX18" s="38">
        <f t="shared" si="30"/>
        <v>0</v>
      </c>
      <c r="BY18" s="38">
        <v>0</v>
      </c>
      <c r="BZ18" s="38">
        <f t="shared" si="31"/>
        <v>0</v>
      </c>
      <c r="CA18" s="38">
        <v>0</v>
      </c>
      <c r="CB18" s="38">
        <f t="shared" si="32"/>
        <v>0</v>
      </c>
      <c r="CC18" s="38">
        <v>0</v>
      </c>
      <c r="CD18" s="38">
        <v>0</v>
      </c>
      <c r="CE18" s="38">
        <v>0</v>
      </c>
      <c r="CF18" s="38">
        <f t="shared" si="33"/>
        <v>0</v>
      </c>
      <c r="CG18" s="38">
        <f t="shared" si="34"/>
        <v>0</v>
      </c>
      <c r="CH18" s="38">
        <v>0</v>
      </c>
      <c r="CI18" s="200">
        <f t="shared" si="35"/>
        <v>0</v>
      </c>
      <c r="CJ18" s="200">
        <f t="shared" si="36"/>
        <v>0</v>
      </c>
      <c r="CK18" s="200">
        <v>0</v>
      </c>
      <c r="CL18" s="38">
        <v>0</v>
      </c>
      <c r="CM18" s="36">
        <v>0</v>
      </c>
      <c r="CN18" s="36">
        <v>0</v>
      </c>
      <c r="CO18" s="38">
        <v>0</v>
      </c>
      <c r="CP18" s="38">
        <v>0</v>
      </c>
      <c r="CQ18" s="38">
        <v>0</v>
      </c>
      <c r="CR18" s="40">
        <v>0</v>
      </c>
      <c r="CS18" s="294">
        <v>0</v>
      </c>
      <c r="CT18" s="200">
        <v>0</v>
      </c>
      <c r="CU18" s="294">
        <v>0</v>
      </c>
      <c r="CV18" s="38">
        <v>0</v>
      </c>
      <c r="CW18" s="200">
        <v>0</v>
      </c>
      <c r="CX18" s="294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0</v>
      </c>
      <c r="DK18" s="38">
        <v>0</v>
      </c>
      <c r="DL18" s="38">
        <v>-1</v>
      </c>
      <c r="DM18" s="38">
        <v>0</v>
      </c>
      <c r="DN18" s="38">
        <v>0</v>
      </c>
      <c r="DO18" s="38">
        <v>0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</row>
    <row r="19" spans="1:124" x14ac:dyDescent="0.35">
      <c r="A19" s="17" t="s">
        <v>50</v>
      </c>
      <c r="B19" s="186">
        <v>4</v>
      </c>
      <c r="C19" s="186">
        <v>8</v>
      </c>
      <c r="D19" s="186">
        <v>1</v>
      </c>
      <c r="E19" s="186">
        <v>0</v>
      </c>
      <c r="F19" s="186">
        <v>0</v>
      </c>
      <c r="G19" s="186">
        <v>0</v>
      </c>
      <c r="H19" s="196">
        <v>0</v>
      </c>
      <c r="I19" s="261">
        <v>0</v>
      </c>
      <c r="J19" s="192" t="e">
        <f>States!#REF!</f>
        <v>#REF!</v>
      </c>
      <c r="K19" s="192" t="e">
        <f>'Cte Keq'!#REF!</f>
        <v>#REF!</v>
      </c>
      <c r="L19" s="259" t="e">
        <f>'Cte Keq'!#REF!</f>
        <v>#REF!</v>
      </c>
      <c r="M19" s="272" t="e">
        <f t="shared" si="5"/>
        <v>#REF!</v>
      </c>
      <c r="N19" s="273" t="e">
        <f t="shared" si="6"/>
        <v>#REF!</v>
      </c>
      <c r="O19" s="274" t="e">
        <f>DataBaseSpecies_2!#REF!</f>
        <v>#REF!</v>
      </c>
      <c r="P19" s="274">
        <f t="shared" si="37"/>
        <v>0</v>
      </c>
      <c r="Q19" s="282">
        <f t="shared" si="38"/>
        <v>0</v>
      </c>
      <c r="R19" s="283" t="e">
        <f t="shared" si="4"/>
        <v>#REF!</v>
      </c>
      <c r="S19" s="282" t="e">
        <f t="shared" si="7"/>
        <v>#REF!</v>
      </c>
      <c r="T19" s="3"/>
      <c r="U19" s="36">
        <v>0</v>
      </c>
      <c r="V19" s="36">
        <v>0</v>
      </c>
      <c r="W19" s="36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f t="shared" si="8"/>
        <v>0</v>
      </c>
      <c r="AF19" s="38">
        <f t="shared" si="9"/>
        <v>0</v>
      </c>
      <c r="AG19" s="38">
        <f t="shared" si="10"/>
        <v>0</v>
      </c>
      <c r="AH19" s="38">
        <v>0</v>
      </c>
      <c r="AI19" s="38">
        <f t="shared" si="11"/>
        <v>0</v>
      </c>
      <c r="AJ19" s="38">
        <f t="shared" si="12"/>
        <v>0</v>
      </c>
      <c r="AK19" s="38">
        <v>0</v>
      </c>
      <c r="AL19" s="38">
        <f t="shared" si="13"/>
        <v>0</v>
      </c>
      <c r="AM19" s="38">
        <f t="shared" si="14"/>
        <v>0</v>
      </c>
      <c r="AN19" s="38">
        <f t="shared" si="15"/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f t="shared" si="16"/>
        <v>0</v>
      </c>
      <c r="AW19" s="38">
        <f t="shared" si="17"/>
        <v>0</v>
      </c>
      <c r="AX19" s="38">
        <f t="shared" si="18"/>
        <v>0</v>
      </c>
      <c r="AY19" s="38">
        <f t="shared" si="19"/>
        <v>0</v>
      </c>
      <c r="AZ19" s="38">
        <v>0</v>
      </c>
      <c r="BA19" s="38">
        <f t="shared" si="20"/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f t="shared" si="21"/>
        <v>0</v>
      </c>
      <c r="BG19" s="38">
        <f t="shared" si="22"/>
        <v>0</v>
      </c>
      <c r="BH19" s="38">
        <f t="shared" si="23"/>
        <v>0</v>
      </c>
      <c r="BI19" s="38">
        <v>1</v>
      </c>
      <c r="BJ19" s="38">
        <v>-1</v>
      </c>
      <c r="BK19" s="38">
        <f t="shared" si="24"/>
        <v>0.5</v>
      </c>
      <c r="BL19" s="38">
        <f t="shared" si="25"/>
        <v>0.5</v>
      </c>
      <c r="BM19" s="38">
        <f t="shared" si="26"/>
        <v>0</v>
      </c>
      <c r="BN19" s="38">
        <f t="shared" si="27"/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f t="shared" si="28"/>
        <v>0</v>
      </c>
      <c r="BT19" s="38">
        <v>0</v>
      </c>
      <c r="BU19" s="38">
        <f t="shared" si="29"/>
        <v>0</v>
      </c>
      <c r="BV19" s="38">
        <v>0</v>
      </c>
      <c r="BW19" s="38">
        <v>0</v>
      </c>
      <c r="BX19" s="38">
        <f t="shared" si="30"/>
        <v>0</v>
      </c>
      <c r="BY19" s="38">
        <v>0</v>
      </c>
      <c r="BZ19" s="38">
        <f t="shared" si="31"/>
        <v>0</v>
      </c>
      <c r="CA19" s="38">
        <v>0</v>
      </c>
      <c r="CB19" s="38">
        <f t="shared" si="32"/>
        <v>0</v>
      </c>
      <c r="CC19" s="38">
        <v>0</v>
      </c>
      <c r="CD19" s="38">
        <v>0</v>
      </c>
      <c r="CE19" s="38">
        <v>0</v>
      </c>
      <c r="CF19" s="38">
        <f t="shared" si="33"/>
        <v>0</v>
      </c>
      <c r="CG19" s="38">
        <f t="shared" si="34"/>
        <v>0</v>
      </c>
      <c r="CH19" s="38">
        <v>0</v>
      </c>
      <c r="CI19" s="200">
        <f t="shared" si="35"/>
        <v>0</v>
      </c>
      <c r="CJ19" s="200">
        <f t="shared" si="36"/>
        <v>0</v>
      </c>
      <c r="CK19" s="200">
        <v>0</v>
      </c>
      <c r="CL19" s="38">
        <v>0</v>
      </c>
      <c r="CM19" s="36">
        <v>0</v>
      </c>
      <c r="CN19" s="36">
        <v>0</v>
      </c>
      <c r="CO19" s="38">
        <v>0</v>
      </c>
      <c r="CP19" s="38">
        <v>0</v>
      </c>
      <c r="CQ19" s="38">
        <v>0</v>
      </c>
      <c r="CR19" s="40">
        <v>0</v>
      </c>
      <c r="CS19" s="294">
        <v>0</v>
      </c>
      <c r="CT19" s="200">
        <v>0</v>
      </c>
      <c r="CU19" s="294">
        <v>0</v>
      </c>
      <c r="CV19" s="38">
        <v>0</v>
      </c>
      <c r="CW19" s="200">
        <v>0</v>
      </c>
      <c r="CX19" s="294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0</v>
      </c>
      <c r="DK19" s="38">
        <v>0</v>
      </c>
      <c r="DL19" s="38">
        <v>0</v>
      </c>
      <c r="DM19" s="38">
        <v>-1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</row>
    <row r="20" spans="1:124" x14ac:dyDescent="0.35">
      <c r="A20" s="17" t="s">
        <v>51</v>
      </c>
      <c r="B20" s="186">
        <v>4</v>
      </c>
      <c r="C20" s="186">
        <v>10</v>
      </c>
      <c r="D20" s="186">
        <v>1</v>
      </c>
      <c r="E20" s="186">
        <v>0</v>
      </c>
      <c r="F20" s="186">
        <v>0</v>
      </c>
      <c r="G20" s="186">
        <v>0</v>
      </c>
      <c r="H20" s="196">
        <v>0</v>
      </c>
      <c r="I20" s="261">
        <v>0</v>
      </c>
      <c r="J20" s="192">
        <f>States!B31</f>
        <v>1E-4</v>
      </c>
      <c r="K20" s="192">
        <f>'Cte Keq'!L33</f>
        <v>1E-4</v>
      </c>
      <c r="L20" s="259">
        <f>'Cte Keq'!L33</f>
        <v>1E-4</v>
      </c>
      <c r="M20" s="272">
        <f t="shared" si="5"/>
        <v>-9.2103403719761818</v>
      </c>
      <c r="N20" s="273">
        <f t="shared" si="6"/>
        <v>-9.2103403719761818</v>
      </c>
      <c r="O20" s="274">
        <f>DataBaseSpecies_2!D34</f>
        <v>-171.8</v>
      </c>
      <c r="P20" s="274">
        <f t="shared" si="37"/>
        <v>0</v>
      </c>
      <c r="Q20" s="282">
        <f t="shared" si="38"/>
        <v>0</v>
      </c>
      <c r="R20" s="283">
        <f t="shared" si="4"/>
        <v>-22.830767631555663</v>
      </c>
      <c r="S20" s="282">
        <f t="shared" si="7"/>
        <v>-22.830767631555663</v>
      </c>
      <c r="T20" s="3"/>
      <c r="U20" s="36">
        <v>0</v>
      </c>
      <c r="V20" s="36">
        <v>0</v>
      </c>
      <c r="W20" s="36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f t="shared" si="8"/>
        <v>0</v>
      </c>
      <c r="AF20" s="38">
        <f t="shared" si="9"/>
        <v>0</v>
      </c>
      <c r="AG20" s="38">
        <f t="shared" si="10"/>
        <v>0</v>
      </c>
      <c r="AH20" s="38">
        <v>0</v>
      </c>
      <c r="AI20" s="38">
        <f t="shared" si="11"/>
        <v>0</v>
      </c>
      <c r="AJ20" s="38">
        <f t="shared" si="12"/>
        <v>0</v>
      </c>
      <c r="AK20" s="38">
        <v>0</v>
      </c>
      <c r="AL20" s="38">
        <f t="shared" si="13"/>
        <v>0</v>
      </c>
      <c r="AM20" s="38">
        <f t="shared" si="14"/>
        <v>0</v>
      </c>
      <c r="AN20" s="38">
        <f t="shared" si="15"/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f t="shared" si="16"/>
        <v>0</v>
      </c>
      <c r="AW20" s="38">
        <f t="shared" si="17"/>
        <v>0</v>
      </c>
      <c r="AX20" s="38">
        <f t="shared" si="18"/>
        <v>0</v>
      </c>
      <c r="AY20" s="38">
        <f t="shared" si="19"/>
        <v>0</v>
      </c>
      <c r="AZ20" s="38">
        <v>0</v>
      </c>
      <c r="BA20" s="38">
        <f t="shared" si="20"/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f t="shared" si="21"/>
        <v>0</v>
      </c>
      <c r="BG20" s="38">
        <f t="shared" si="22"/>
        <v>0</v>
      </c>
      <c r="BH20" s="38">
        <f t="shared" si="23"/>
        <v>0</v>
      </c>
      <c r="BI20" s="38">
        <v>0</v>
      </c>
      <c r="BJ20" s="38">
        <v>1</v>
      </c>
      <c r="BK20" s="38">
        <f t="shared" si="24"/>
        <v>0</v>
      </c>
      <c r="BL20" s="38">
        <f t="shared" si="25"/>
        <v>0</v>
      </c>
      <c r="BM20" s="38">
        <f t="shared" si="26"/>
        <v>0.5</v>
      </c>
      <c r="BN20" s="38">
        <f t="shared" si="27"/>
        <v>0.5</v>
      </c>
      <c r="BO20" s="38">
        <v>0</v>
      </c>
      <c r="BP20" s="38">
        <v>0</v>
      </c>
      <c r="BQ20" s="38">
        <v>0</v>
      </c>
      <c r="BR20" s="38">
        <v>0</v>
      </c>
      <c r="BS20" s="38">
        <f t="shared" si="28"/>
        <v>0</v>
      </c>
      <c r="BT20" s="38">
        <v>0</v>
      </c>
      <c r="BU20" s="38">
        <f t="shared" si="29"/>
        <v>0</v>
      </c>
      <c r="BV20" s="38">
        <v>0</v>
      </c>
      <c r="BW20" s="38">
        <v>0</v>
      </c>
      <c r="BX20" s="38">
        <f t="shared" si="30"/>
        <v>0</v>
      </c>
      <c r="BY20" s="38">
        <v>0</v>
      </c>
      <c r="BZ20" s="38">
        <f t="shared" si="31"/>
        <v>0</v>
      </c>
      <c r="CA20" s="38">
        <v>0</v>
      </c>
      <c r="CB20" s="38">
        <f t="shared" si="32"/>
        <v>0</v>
      </c>
      <c r="CC20" s="38">
        <v>0</v>
      </c>
      <c r="CD20" s="38">
        <v>0</v>
      </c>
      <c r="CE20" s="38">
        <v>0</v>
      </c>
      <c r="CF20" s="38">
        <f t="shared" si="33"/>
        <v>0</v>
      </c>
      <c r="CG20" s="38">
        <f t="shared" si="34"/>
        <v>0</v>
      </c>
      <c r="CH20" s="38">
        <v>0</v>
      </c>
      <c r="CI20" s="200">
        <f t="shared" si="35"/>
        <v>0</v>
      </c>
      <c r="CJ20" s="200">
        <f t="shared" si="36"/>
        <v>0</v>
      </c>
      <c r="CK20" s="200">
        <v>0</v>
      </c>
      <c r="CL20" s="38">
        <v>0</v>
      </c>
      <c r="CM20" s="36">
        <v>0</v>
      </c>
      <c r="CN20" s="36">
        <v>0</v>
      </c>
      <c r="CO20" s="38">
        <v>0</v>
      </c>
      <c r="CP20" s="38">
        <v>0</v>
      </c>
      <c r="CQ20" s="38">
        <v>0</v>
      </c>
      <c r="CR20" s="40">
        <v>0</v>
      </c>
      <c r="CS20" s="294">
        <v>0</v>
      </c>
      <c r="CT20" s="200">
        <v>0</v>
      </c>
      <c r="CU20" s="294">
        <v>0</v>
      </c>
      <c r="CV20" s="38">
        <v>0</v>
      </c>
      <c r="CW20" s="200">
        <v>0</v>
      </c>
      <c r="CX20" s="294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0</v>
      </c>
      <c r="DK20" s="38">
        <v>0</v>
      </c>
      <c r="DL20" s="38">
        <v>0</v>
      </c>
      <c r="DM20" s="38">
        <v>0</v>
      </c>
      <c r="DN20" s="38">
        <v>-1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</row>
    <row r="21" spans="1:124" s="329" customFormat="1" x14ac:dyDescent="0.35">
      <c r="A21" s="318" t="s">
        <v>52</v>
      </c>
      <c r="B21" s="319">
        <v>3</v>
      </c>
      <c r="C21" s="319">
        <v>6</v>
      </c>
      <c r="D21" s="319">
        <v>2</v>
      </c>
      <c r="E21" s="319">
        <v>0</v>
      </c>
      <c r="F21" s="319">
        <v>0</v>
      </c>
      <c r="G21" s="319">
        <v>0</v>
      </c>
      <c r="H21" s="320">
        <v>0</v>
      </c>
      <c r="I21" s="320">
        <v>0</v>
      </c>
      <c r="J21" s="321">
        <v>1</v>
      </c>
      <c r="K21" s="321">
        <v>1</v>
      </c>
      <c r="L21" s="321">
        <v>1</v>
      </c>
      <c r="M21" s="322">
        <f t="shared" si="5"/>
        <v>0</v>
      </c>
      <c r="N21" s="322">
        <f t="shared" si="6"/>
        <v>0</v>
      </c>
      <c r="O21" s="323">
        <f>DataBaseSpecies_2!D35</f>
        <v>-34.9</v>
      </c>
      <c r="P21" s="323">
        <f>(H21^2)*SQRT($B$114)/(1+$B$117*SQRT($B$114))</f>
        <v>0</v>
      </c>
      <c r="Q21" s="323">
        <f>(I21^2)*SQRT($B$114)/(1+$B$117*SQRT($B$114))</f>
        <v>0</v>
      </c>
      <c r="R21" s="324">
        <f>$B$108*$B$109*M21+H21*$B$110*$B$112</f>
        <v>0</v>
      </c>
      <c r="S21" s="323">
        <f t="shared" si="7"/>
        <v>0</v>
      </c>
      <c r="T21" s="3"/>
      <c r="U21" s="325">
        <v>0</v>
      </c>
      <c r="V21" s="325">
        <v>0</v>
      </c>
      <c r="W21" s="325">
        <v>0</v>
      </c>
      <c r="X21" s="326">
        <v>0</v>
      </c>
      <c r="Y21" s="326">
        <v>0</v>
      </c>
      <c r="Z21" s="326">
        <v>0</v>
      </c>
      <c r="AA21" s="326">
        <v>0</v>
      </c>
      <c r="AB21" s="326">
        <v>0</v>
      </c>
      <c r="AC21" s="326">
        <v>0</v>
      </c>
      <c r="AD21" s="326">
        <v>0</v>
      </c>
      <c r="AE21" s="326">
        <f t="shared" si="8"/>
        <v>0</v>
      </c>
      <c r="AF21" s="326">
        <f t="shared" si="9"/>
        <v>0</v>
      </c>
      <c r="AG21" s="326">
        <f t="shared" si="10"/>
        <v>0</v>
      </c>
      <c r="AH21" s="326">
        <v>0</v>
      </c>
      <c r="AI21" s="326">
        <f t="shared" si="11"/>
        <v>0</v>
      </c>
      <c r="AJ21" s="326">
        <f t="shared" si="12"/>
        <v>0</v>
      </c>
      <c r="AK21" s="326">
        <v>0</v>
      </c>
      <c r="AL21" s="326">
        <f t="shared" si="13"/>
        <v>0</v>
      </c>
      <c r="AM21" s="326">
        <f t="shared" si="14"/>
        <v>0</v>
      </c>
      <c r="AN21" s="326">
        <f t="shared" si="15"/>
        <v>0</v>
      </c>
      <c r="AO21" s="326">
        <v>0</v>
      </c>
      <c r="AP21" s="326">
        <v>0</v>
      </c>
      <c r="AQ21" s="326">
        <v>0</v>
      </c>
      <c r="AR21" s="326">
        <v>0</v>
      </c>
      <c r="AS21" s="326">
        <v>0</v>
      </c>
      <c r="AT21" s="326">
        <v>0</v>
      </c>
      <c r="AU21" s="326">
        <v>0</v>
      </c>
      <c r="AV21" s="326">
        <f t="shared" si="16"/>
        <v>0</v>
      </c>
      <c r="AW21" s="326">
        <f t="shared" si="17"/>
        <v>0</v>
      </c>
      <c r="AX21" s="326">
        <f t="shared" si="18"/>
        <v>0</v>
      </c>
      <c r="AY21" s="326">
        <f t="shared" si="19"/>
        <v>0</v>
      </c>
      <c r="AZ21" s="326">
        <v>0</v>
      </c>
      <c r="BA21" s="326">
        <f t="shared" si="20"/>
        <v>0</v>
      </c>
      <c r="BB21" s="326">
        <v>0</v>
      </c>
      <c r="BC21" s="326">
        <v>0</v>
      </c>
      <c r="BD21" s="326">
        <v>0</v>
      </c>
      <c r="BE21" s="326">
        <v>0</v>
      </c>
      <c r="BF21" s="326">
        <f t="shared" si="21"/>
        <v>0</v>
      </c>
      <c r="BG21" s="326">
        <f t="shared" si="22"/>
        <v>0</v>
      </c>
      <c r="BH21" s="326">
        <f t="shared" si="23"/>
        <v>0</v>
      </c>
      <c r="BI21" s="326">
        <v>0</v>
      </c>
      <c r="BJ21" s="326">
        <v>0</v>
      </c>
      <c r="BK21" s="326">
        <f t="shared" si="24"/>
        <v>0</v>
      </c>
      <c r="BL21" s="326">
        <f t="shared" si="25"/>
        <v>0</v>
      </c>
      <c r="BM21" s="326">
        <f t="shared" si="26"/>
        <v>0</v>
      </c>
      <c r="BN21" s="326">
        <f t="shared" si="27"/>
        <v>0</v>
      </c>
      <c r="BO21" s="326">
        <v>0</v>
      </c>
      <c r="BP21" s="326">
        <v>0</v>
      </c>
      <c r="BQ21" s="326">
        <v>0</v>
      </c>
      <c r="BR21" s="326">
        <v>0</v>
      </c>
      <c r="BS21" s="326">
        <f t="shared" si="28"/>
        <v>0</v>
      </c>
      <c r="BT21" s="326">
        <v>0</v>
      </c>
      <c r="BU21" s="326">
        <f t="shared" si="29"/>
        <v>0</v>
      </c>
      <c r="BV21" s="326">
        <v>0</v>
      </c>
      <c r="BW21" s="326">
        <v>0</v>
      </c>
      <c r="BX21" s="326">
        <f t="shared" si="30"/>
        <v>0</v>
      </c>
      <c r="BY21" s="326">
        <v>0</v>
      </c>
      <c r="BZ21" s="326">
        <f t="shared" si="31"/>
        <v>0</v>
      </c>
      <c r="CA21" s="326">
        <v>0</v>
      </c>
      <c r="CB21" s="326">
        <f t="shared" si="32"/>
        <v>0</v>
      </c>
      <c r="CC21" s="326">
        <v>0</v>
      </c>
      <c r="CD21" s="326">
        <v>0</v>
      </c>
      <c r="CE21" s="326">
        <v>0</v>
      </c>
      <c r="CF21" s="326">
        <f t="shared" si="33"/>
        <v>0</v>
      </c>
      <c r="CG21" s="326">
        <f t="shared" si="34"/>
        <v>0</v>
      </c>
      <c r="CH21" s="326">
        <v>0</v>
      </c>
      <c r="CI21" s="327">
        <f t="shared" si="35"/>
        <v>0</v>
      </c>
      <c r="CJ21" s="327">
        <f t="shared" si="36"/>
        <v>0</v>
      </c>
      <c r="CK21" s="327">
        <v>0</v>
      </c>
      <c r="CL21" s="326">
        <v>0</v>
      </c>
      <c r="CM21" s="325">
        <v>0</v>
      </c>
      <c r="CN21" s="325">
        <v>0</v>
      </c>
      <c r="CO21" s="326">
        <v>0</v>
      </c>
      <c r="CP21" s="326">
        <v>0</v>
      </c>
      <c r="CQ21" s="326">
        <v>0</v>
      </c>
      <c r="CR21" s="325">
        <v>0</v>
      </c>
      <c r="CS21" s="328">
        <v>0</v>
      </c>
      <c r="CT21" s="327">
        <v>0</v>
      </c>
      <c r="CU21" s="328">
        <v>0</v>
      </c>
      <c r="CV21" s="326">
        <v>0</v>
      </c>
      <c r="CW21" s="327">
        <v>0</v>
      </c>
      <c r="CX21" s="328">
        <v>0</v>
      </c>
      <c r="CY21" s="326">
        <v>0</v>
      </c>
      <c r="CZ21" s="326">
        <v>0</v>
      </c>
      <c r="DA21" s="326">
        <v>0</v>
      </c>
      <c r="DB21" s="326">
        <v>0</v>
      </c>
      <c r="DC21" s="326">
        <v>0</v>
      </c>
      <c r="DD21" s="326">
        <v>0</v>
      </c>
      <c r="DE21" s="326">
        <v>0</v>
      </c>
      <c r="DF21" s="326">
        <v>0</v>
      </c>
      <c r="DG21" s="326">
        <v>0</v>
      </c>
      <c r="DH21" s="326">
        <v>0</v>
      </c>
      <c r="DI21" s="326">
        <v>0</v>
      </c>
      <c r="DJ21" s="326">
        <v>0</v>
      </c>
      <c r="DK21" s="326">
        <v>0</v>
      </c>
      <c r="DL21" s="326">
        <v>0</v>
      </c>
      <c r="DM21" s="326">
        <v>0</v>
      </c>
      <c r="DN21" s="326">
        <v>0</v>
      </c>
      <c r="DO21" s="326">
        <v>0</v>
      </c>
      <c r="DP21" s="326">
        <v>0</v>
      </c>
      <c r="DQ21" s="326">
        <v>0</v>
      </c>
      <c r="DR21" s="326">
        <v>0</v>
      </c>
      <c r="DS21" s="326">
        <v>0</v>
      </c>
      <c r="DT21" s="326">
        <v>0</v>
      </c>
    </row>
    <row r="22" spans="1:124" s="329" customFormat="1" x14ac:dyDescent="0.35">
      <c r="A22" s="318" t="s">
        <v>53</v>
      </c>
      <c r="B22" s="319">
        <v>3</v>
      </c>
      <c r="C22" s="319">
        <v>8</v>
      </c>
      <c r="D22" s="319">
        <v>2</v>
      </c>
      <c r="E22" s="319">
        <v>0</v>
      </c>
      <c r="F22" s="319">
        <v>0</v>
      </c>
      <c r="G22" s="319">
        <v>0</v>
      </c>
      <c r="H22" s="320">
        <v>0</v>
      </c>
      <c r="I22" s="320">
        <v>0</v>
      </c>
      <c r="J22" s="321">
        <v>1</v>
      </c>
      <c r="K22" s="321">
        <v>1</v>
      </c>
      <c r="L22" s="321">
        <v>1</v>
      </c>
      <c r="M22" s="322">
        <f t="shared" si="5"/>
        <v>0</v>
      </c>
      <c r="N22" s="322">
        <f t="shared" si="6"/>
        <v>0</v>
      </c>
      <c r="O22" s="323">
        <f>DataBaseSpecies_2!D36</f>
        <v>-327</v>
      </c>
      <c r="P22" s="323">
        <f t="shared" ref="P22:P50" si="39">(H22^2)*SQRT($B$114)/(1+$B$117*SQRT($B$114))</f>
        <v>0</v>
      </c>
      <c r="Q22" s="323">
        <f t="shared" ref="Q22:Q52" si="40">(I22^2)*SQRT($B$114)/(1+$B$117*SQRT($B$114))</f>
        <v>0</v>
      </c>
      <c r="R22" s="324">
        <f t="shared" ref="R22:R35" si="41">$B$108*$B$109*M22+H22*$B$110*$B$112</f>
        <v>0</v>
      </c>
      <c r="S22" s="323">
        <f t="shared" si="7"/>
        <v>0</v>
      </c>
      <c r="T22" s="3"/>
      <c r="U22" s="325">
        <v>0</v>
      </c>
      <c r="V22" s="325">
        <v>0</v>
      </c>
      <c r="W22" s="325">
        <v>0</v>
      </c>
      <c r="X22" s="326">
        <v>0</v>
      </c>
      <c r="Y22" s="326">
        <v>0</v>
      </c>
      <c r="Z22" s="326">
        <v>0</v>
      </c>
      <c r="AA22" s="326">
        <v>0</v>
      </c>
      <c r="AB22" s="326">
        <v>0</v>
      </c>
      <c r="AC22" s="326">
        <v>0</v>
      </c>
      <c r="AD22" s="326">
        <v>0</v>
      </c>
      <c r="AE22" s="326">
        <f t="shared" si="8"/>
        <v>0</v>
      </c>
      <c r="AF22" s="326">
        <f t="shared" si="9"/>
        <v>0</v>
      </c>
      <c r="AG22" s="326">
        <f t="shared" si="10"/>
        <v>0</v>
      </c>
      <c r="AH22" s="326">
        <v>0</v>
      </c>
      <c r="AI22" s="326">
        <f t="shared" si="11"/>
        <v>0</v>
      </c>
      <c r="AJ22" s="326">
        <f t="shared" si="12"/>
        <v>0</v>
      </c>
      <c r="AK22" s="326">
        <v>0</v>
      </c>
      <c r="AL22" s="326">
        <f t="shared" si="13"/>
        <v>0</v>
      </c>
      <c r="AM22" s="326">
        <f t="shared" si="14"/>
        <v>0</v>
      </c>
      <c r="AN22" s="326">
        <f t="shared" si="15"/>
        <v>0</v>
      </c>
      <c r="AO22" s="326">
        <v>0</v>
      </c>
      <c r="AP22" s="326">
        <v>0</v>
      </c>
      <c r="AQ22" s="326">
        <v>0</v>
      </c>
      <c r="AR22" s="326">
        <v>0</v>
      </c>
      <c r="AS22" s="326">
        <v>0</v>
      </c>
      <c r="AT22" s="326">
        <v>0</v>
      </c>
      <c r="AU22" s="326">
        <v>0</v>
      </c>
      <c r="AV22" s="326">
        <f t="shared" si="16"/>
        <v>0</v>
      </c>
      <c r="AW22" s="326">
        <f t="shared" si="17"/>
        <v>0</v>
      </c>
      <c r="AX22" s="326">
        <f t="shared" si="18"/>
        <v>0</v>
      </c>
      <c r="AY22" s="326">
        <f t="shared" si="19"/>
        <v>0</v>
      </c>
      <c r="AZ22" s="326">
        <v>0</v>
      </c>
      <c r="BA22" s="326">
        <f t="shared" si="20"/>
        <v>0</v>
      </c>
      <c r="BB22" s="326">
        <v>0</v>
      </c>
      <c r="BC22" s="326">
        <v>0</v>
      </c>
      <c r="BD22" s="326">
        <v>0</v>
      </c>
      <c r="BE22" s="326">
        <v>0</v>
      </c>
      <c r="BF22" s="326">
        <f t="shared" si="21"/>
        <v>0</v>
      </c>
      <c r="BG22" s="326">
        <f t="shared" si="22"/>
        <v>0</v>
      </c>
      <c r="BH22" s="326">
        <f t="shared" si="23"/>
        <v>0</v>
      </c>
      <c r="BI22" s="326">
        <v>0</v>
      </c>
      <c r="BJ22" s="326">
        <v>0</v>
      </c>
      <c r="BK22" s="326">
        <f t="shared" si="24"/>
        <v>0</v>
      </c>
      <c r="BL22" s="326">
        <f t="shared" si="25"/>
        <v>0</v>
      </c>
      <c r="BM22" s="326">
        <f t="shared" si="26"/>
        <v>0</v>
      </c>
      <c r="BN22" s="326">
        <f t="shared" si="27"/>
        <v>0</v>
      </c>
      <c r="BO22" s="326">
        <v>0</v>
      </c>
      <c r="BP22" s="326">
        <v>0</v>
      </c>
      <c r="BQ22" s="326">
        <v>0</v>
      </c>
      <c r="BR22" s="326">
        <v>0</v>
      </c>
      <c r="BS22" s="326">
        <f t="shared" si="28"/>
        <v>0</v>
      </c>
      <c r="BT22" s="326">
        <v>0</v>
      </c>
      <c r="BU22" s="326">
        <f t="shared" si="29"/>
        <v>0</v>
      </c>
      <c r="BV22" s="326">
        <v>0</v>
      </c>
      <c r="BW22" s="326">
        <v>0</v>
      </c>
      <c r="BX22" s="326">
        <f t="shared" si="30"/>
        <v>0</v>
      </c>
      <c r="BY22" s="326">
        <v>0</v>
      </c>
      <c r="BZ22" s="326">
        <f t="shared" si="31"/>
        <v>0</v>
      </c>
      <c r="CA22" s="326">
        <v>0</v>
      </c>
      <c r="CB22" s="326">
        <f t="shared" si="32"/>
        <v>0</v>
      </c>
      <c r="CC22" s="326">
        <v>0</v>
      </c>
      <c r="CD22" s="326">
        <v>0</v>
      </c>
      <c r="CE22" s="326">
        <v>0</v>
      </c>
      <c r="CF22" s="326">
        <f t="shared" si="33"/>
        <v>0</v>
      </c>
      <c r="CG22" s="326">
        <f t="shared" si="34"/>
        <v>0</v>
      </c>
      <c r="CH22" s="326">
        <v>0</v>
      </c>
      <c r="CI22" s="327">
        <f t="shared" si="35"/>
        <v>0</v>
      </c>
      <c r="CJ22" s="327">
        <f t="shared" si="36"/>
        <v>0</v>
      </c>
      <c r="CK22" s="327">
        <v>0</v>
      </c>
      <c r="CL22" s="326">
        <v>0</v>
      </c>
      <c r="CM22" s="325">
        <v>0</v>
      </c>
      <c r="CN22" s="325">
        <v>0</v>
      </c>
      <c r="CO22" s="326">
        <v>0</v>
      </c>
      <c r="CP22" s="326">
        <v>0</v>
      </c>
      <c r="CQ22" s="326">
        <v>0</v>
      </c>
      <c r="CR22" s="325">
        <v>0</v>
      </c>
      <c r="CS22" s="328">
        <v>0</v>
      </c>
      <c r="CT22" s="327">
        <v>0</v>
      </c>
      <c r="CU22" s="328">
        <v>0</v>
      </c>
      <c r="CV22" s="326">
        <v>0</v>
      </c>
      <c r="CW22" s="327">
        <v>0</v>
      </c>
      <c r="CX22" s="328">
        <v>0</v>
      </c>
      <c r="CY22" s="326">
        <v>0</v>
      </c>
      <c r="CZ22" s="326">
        <v>0</v>
      </c>
      <c r="DA22" s="326">
        <v>0</v>
      </c>
      <c r="DB22" s="326">
        <v>0</v>
      </c>
      <c r="DC22" s="326">
        <v>0</v>
      </c>
      <c r="DD22" s="326">
        <v>0</v>
      </c>
      <c r="DE22" s="326">
        <v>0</v>
      </c>
      <c r="DF22" s="326">
        <v>0</v>
      </c>
      <c r="DG22" s="326">
        <v>0</v>
      </c>
      <c r="DH22" s="326">
        <v>0</v>
      </c>
      <c r="DI22" s="326">
        <v>0</v>
      </c>
      <c r="DJ22" s="326">
        <v>0</v>
      </c>
      <c r="DK22" s="326">
        <v>0</v>
      </c>
      <c r="DL22" s="326">
        <v>0</v>
      </c>
      <c r="DM22" s="326">
        <v>0</v>
      </c>
      <c r="DN22" s="326">
        <v>0</v>
      </c>
      <c r="DO22" s="326">
        <v>0</v>
      </c>
      <c r="DP22" s="326">
        <v>0</v>
      </c>
      <c r="DQ22" s="326">
        <v>0</v>
      </c>
      <c r="DR22" s="326">
        <v>0</v>
      </c>
      <c r="DS22" s="326">
        <v>0</v>
      </c>
      <c r="DT22" s="326">
        <v>0</v>
      </c>
    </row>
    <row r="23" spans="1:124" x14ac:dyDescent="0.35">
      <c r="A23" s="17" t="s">
        <v>54</v>
      </c>
      <c r="B23" s="186">
        <v>0</v>
      </c>
      <c r="C23" s="186">
        <v>2</v>
      </c>
      <c r="D23" s="186">
        <v>0</v>
      </c>
      <c r="E23" s="186">
        <v>0</v>
      </c>
      <c r="F23" s="186">
        <v>0</v>
      </c>
      <c r="G23" s="186">
        <v>0</v>
      </c>
      <c r="H23" s="196">
        <v>0</v>
      </c>
      <c r="I23" s="261">
        <v>0</v>
      </c>
      <c r="J23" s="192">
        <f>States!B35</f>
        <v>1E-4</v>
      </c>
      <c r="K23" s="192">
        <f>'Cte Keq'!L39</f>
        <v>1E-4</v>
      </c>
      <c r="L23" s="259">
        <f>'Cte Keq'!L39</f>
        <v>1E-4</v>
      </c>
      <c r="M23" s="272">
        <f>LN(K23)</f>
        <v>-9.2103403719761818</v>
      </c>
      <c r="N23" s="273">
        <f t="shared" si="6"/>
        <v>-9.2103403719761818</v>
      </c>
      <c r="O23" s="274">
        <v>17.5</v>
      </c>
      <c r="P23" s="274">
        <f>(H23^2)*SQRT($B$114)/(1+$B$117*SQRT($B$114))</f>
        <v>0</v>
      </c>
      <c r="Q23" s="282">
        <f t="shared" si="40"/>
        <v>0</v>
      </c>
      <c r="R23" s="283">
        <f>$B$108*$B$109*M23+H23*$B$110*$B$112</f>
        <v>-22.830767631555663</v>
      </c>
      <c r="S23" s="282">
        <f t="shared" si="7"/>
        <v>-22.830767631555663</v>
      </c>
      <c r="T23" s="3"/>
      <c r="U23" s="36">
        <v>0</v>
      </c>
      <c r="V23" s="36">
        <v>0</v>
      </c>
      <c r="W23" s="36">
        <v>0</v>
      </c>
      <c r="X23" s="38">
        <v>0</v>
      </c>
      <c r="Y23" s="38">
        <v>0</v>
      </c>
      <c r="Z23" s="38">
        <v>0</v>
      </c>
      <c r="AA23" s="38">
        <v>1</v>
      </c>
      <c r="AB23" s="38">
        <v>0</v>
      </c>
      <c r="AC23" s="38">
        <v>0</v>
      </c>
      <c r="AD23" s="38">
        <v>0</v>
      </c>
      <c r="AE23" s="38">
        <f t="shared" si="8"/>
        <v>0</v>
      </c>
      <c r="AF23" s="38">
        <v>2</v>
      </c>
      <c r="AG23" s="38">
        <f t="shared" si="10"/>
        <v>0</v>
      </c>
      <c r="AH23" s="38">
        <v>0</v>
      </c>
      <c r="AI23" s="38">
        <f t="shared" si="11"/>
        <v>1</v>
      </c>
      <c r="AJ23" s="38">
        <f t="shared" si="12"/>
        <v>0</v>
      </c>
      <c r="AK23" s="38">
        <v>0</v>
      </c>
      <c r="AL23" s="38">
        <f t="shared" si="13"/>
        <v>0</v>
      </c>
      <c r="AM23" s="38">
        <v>1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f t="shared" si="16"/>
        <v>1</v>
      </c>
      <c r="AW23" s="38">
        <f t="shared" si="17"/>
        <v>0</v>
      </c>
      <c r="AX23" s="38">
        <f t="shared" si="18"/>
        <v>1</v>
      </c>
      <c r="AY23" s="38">
        <f t="shared" si="19"/>
        <v>0</v>
      </c>
      <c r="AZ23" s="38">
        <v>0</v>
      </c>
      <c r="BA23" s="38">
        <f t="shared" si="20"/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f t="shared" si="21"/>
        <v>0</v>
      </c>
      <c r="BG23" s="38">
        <f t="shared" si="22"/>
        <v>1</v>
      </c>
      <c r="BH23" s="38">
        <f t="shared" si="23"/>
        <v>0</v>
      </c>
      <c r="BI23" s="38">
        <v>0</v>
      </c>
      <c r="BJ23" s="38">
        <v>0</v>
      </c>
      <c r="BK23" s="38">
        <f t="shared" si="24"/>
        <v>1</v>
      </c>
      <c r="BL23" s="38">
        <f t="shared" si="25"/>
        <v>0</v>
      </c>
      <c r="BM23" s="38">
        <f t="shared" si="26"/>
        <v>1</v>
      </c>
      <c r="BN23" s="38">
        <f t="shared" si="27"/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f t="shared" si="28"/>
        <v>0</v>
      </c>
      <c r="BT23" s="38">
        <v>0</v>
      </c>
      <c r="BU23" s="38">
        <f t="shared" si="29"/>
        <v>0</v>
      </c>
      <c r="BV23" s="38">
        <v>0</v>
      </c>
      <c r="BW23" s="38">
        <v>0</v>
      </c>
      <c r="BX23" s="38">
        <f t="shared" si="30"/>
        <v>0</v>
      </c>
      <c r="BY23" s="38">
        <v>0</v>
      </c>
      <c r="BZ23" s="38">
        <f t="shared" si="31"/>
        <v>0</v>
      </c>
      <c r="CA23" s="38">
        <v>0</v>
      </c>
      <c r="CB23" s="38">
        <f t="shared" si="32"/>
        <v>0</v>
      </c>
      <c r="CC23" s="38">
        <v>0</v>
      </c>
      <c r="CD23" s="38">
        <v>0</v>
      </c>
      <c r="CE23" s="38">
        <v>0</v>
      </c>
      <c r="CF23" s="38">
        <f t="shared" si="33"/>
        <v>0</v>
      </c>
      <c r="CG23" s="38">
        <f t="shared" si="34"/>
        <v>0</v>
      </c>
      <c r="CH23" s="38">
        <v>0</v>
      </c>
      <c r="CI23" s="200">
        <f t="shared" si="35"/>
        <v>0</v>
      </c>
      <c r="CJ23" s="200">
        <f t="shared" si="36"/>
        <v>0</v>
      </c>
      <c r="CK23" s="200">
        <v>1</v>
      </c>
      <c r="CL23" s="38">
        <v>1</v>
      </c>
      <c r="CM23" s="36">
        <v>1</v>
      </c>
      <c r="CN23" s="36">
        <v>1</v>
      </c>
      <c r="CO23" s="38">
        <v>-1</v>
      </c>
      <c r="CP23" s="38">
        <v>0</v>
      </c>
      <c r="CQ23" s="38">
        <v>0</v>
      </c>
      <c r="CR23" s="40">
        <v>0</v>
      </c>
      <c r="CS23" s="294">
        <v>0</v>
      </c>
      <c r="CT23" s="200">
        <v>0</v>
      </c>
      <c r="CU23" s="294">
        <v>0</v>
      </c>
      <c r="CV23" s="38">
        <v>0</v>
      </c>
      <c r="CW23" s="200">
        <v>0</v>
      </c>
      <c r="CX23" s="294">
        <v>0</v>
      </c>
      <c r="CY23" s="38">
        <v>0</v>
      </c>
      <c r="CZ23" s="38">
        <v>0</v>
      </c>
      <c r="DA23" s="38">
        <v>0</v>
      </c>
      <c r="DB23" s="38">
        <v>0</v>
      </c>
      <c r="DC23" s="38">
        <v>0</v>
      </c>
      <c r="DD23" s="38">
        <v>0</v>
      </c>
      <c r="DE23" s="38">
        <v>0</v>
      </c>
      <c r="DF23" s="38">
        <v>0</v>
      </c>
      <c r="DG23" s="38">
        <v>0</v>
      </c>
      <c r="DH23" s="38">
        <v>0</v>
      </c>
      <c r="DI23" s="38">
        <v>0</v>
      </c>
      <c r="DJ23" s="38">
        <v>0</v>
      </c>
      <c r="DK23" s="38">
        <v>0</v>
      </c>
      <c r="DL23" s="38">
        <v>0</v>
      </c>
      <c r="DM23" s="38">
        <v>0</v>
      </c>
      <c r="DN23" s="38">
        <v>0</v>
      </c>
      <c r="DO23" s="38">
        <v>-1</v>
      </c>
      <c r="DP23" s="38">
        <v>0</v>
      </c>
      <c r="DQ23" s="38">
        <v>0</v>
      </c>
      <c r="DR23" s="38">
        <v>0</v>
      </c>
      <c r="DS23" s="38">
        <v>0</v>
      </c>
      <c r="DT23" s="38">
        <v>0</v>
      </c>
    </row>
    <row r="24" spans="1:124" x14ac:dyDescent="0.35">
      <c r="A24" s="17" t="s">
        <v>55</v>
      </c>
      <c r="B24" s="186">
        <v>0</v>
      </c>
      <c r="C24" s="186">
        <v>3</v>
      </c>
      <c r="D24" s="186">
        <v>0</v>
      </c>
      <c r="E24" s="186">
        <v>1</v>
      </c>
      <c r="F24" s="186">
        <v>0</v>
      </c>
      <c r="G24" s="186">
        <v>0</v>
      </c>
      <c r="H24" s="196">
        <v>0</v>
      </c>
      <c r="I24" s="261">
        <v>0</v>
      </c>
      <c r="J24" s="192">
        <f>States!B36</f>
        <v>1E-4</v>
      </c>
      <c r="K24" s="192">
        <f>'Cte Keq'!L40</f>
        <v>9.9441666237753672E-5</v>
      </c>
      <c r="L24" s="259">
        <f>'Cte Keq'!M40</f>
        <v>5.5833376224633654E-7</v>
      </c>
      <c r="M24" s="272">
        <f t="shared" si="5"/>
        <v>-9.2159393546898762</v>
      </c>
      <c r="N24" s="273">
        <f t="shared" si="6"/>
        <v>-14.398308913153254</v>
      </c>
      <c r="O24" s="274">
        <f>DataBaseSpecies_2!E41</f>
        <v>-26.57</v>
      </c>
      <c r="P24" s="274">
        <f t="shared" si="39"/>
        <v>0</v>
      </c>
      <c r="Q24" s="282">
        <f t="shared" si="40"/>
        <v>0</v>
      </c>
      <c r="R24" s="283">
        <f t="shared" si="41"/>
        <v>-22.844646496846938</v>
      </c>
      <c r="S24" s="282">
        <f t="shared" si="7"/>
        <v>-35.690803141624528</v>
      </c>
      <c r="T24" s="3"/>
      <c r="U24" s="36">
        <f>-'Anabolism Calculation'!I6/'Anabolism Calculation'!F6</f>
        <v>-0.98360655737704916</v>
      </c>
      <c r="V24" s="36">
        <f>-'Anabolism Calculation'!I10/'Anabolism Calculation'!F10</f>
        <v>-0.49180327868852458</v>
      </c>
      <c r="W24" s="36">
        <f>0.983606557377049/-U58</f>
        <v>-0.19999999999999996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f t="shared" si="8"/>
        <v>0</v>
      </c>
      <c r="AF24" s="38">
        <f t="shared" si="9"/>
        <v>0</v>
      </c>
      <c r="AG24" s="38">
        <f t="shared" si="10"/>
        <v>0</v>
      </c>
      <c r="AH24" s="38">
        <v>0</v>
      </c>
      <c r="AI24" s="38">
        <f t="shared" si="11"/>
        <v>0</v>
      </c>
      <c r="AJ24" s="38">
        <f t="shared" si="12"/>
        <v>0</v>
      </c>
      <c r="AK24" s="38">
        <v>0</v>
      </c>
      <c r="AL24" s="38">
        <f t="shared" si="13"/>
        <v>0</v>
      </c>
      <c r="AM24" s="38">
        <f t="shared" si="14"/>
        <v>0</v>
      </c>
      <c r="AN24" s="38">
        <f t="shared" si="15"/>
        <v>0</v>
      </c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f t="shared" si="16"/>
        <v>0</v>
      </c>
      <c r="AW24" s="38">
        <f t="shared" si="17"/>
        <v>0</v>
      </c>
      <c r="AX24" s="38">
        <f t="shared" si="18"/>
        <v>0</v>
      </c>
      <c r="AY24" s="38">
        <f t="shared" si="19"/>
        <v>0</v>
      </c>
      <c r="AZ24" s="38">
        <v>0</v>
      </c>
      <c r="BA24" s="38">
        <f t="shared" si="20"/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f t="shared" si="21"/>
        <v>0</v>
      </c>
      <c r="BG24" s="38">
        <f t="shared" si="22"/>
        <v>0</v>
      </c>
      <c r="BH24" s="38">
        <f t="shared" si="23"/>
        <v>0</v>
      </c>
      <c r="BI24" s="38">
        <v>0</v>
      </c>
      <c r="BJ24" s="38">
        <v>0</v>
      </c>
      <c r="BK24" s="38">
        <f t="shared" si="24"/>
        <v>0</v>
      </c>
      <c r="BL24" s="38">
        <f t="shared" si="25"/>
        <v>0</v>
      </c>
      <c r="BM24" s="38">
        <f t="shared" si="26"/>
        <v>0</v>
      </c>
      <c r="BN24" s="38">
        <f t="shared" si="27"/>
        <v>0</v>
      </c>
      <c r="BO24" s="38">
        <v>0</v>
      </c>
      <c r="BP24" s="38">
        <v>0</v>
      </c>
      <c r="BQ24" s="38">
        <v>0</v>
      </c>
      <c r="BR24" s="38">
        <v>0</v>
      </c>
      <c r="BS24" s="38">
        <f t="shared" si="28"/>
        <v>0</v>
      </c>
      <c r="BT24" s="38">
        <v>0</v>
      </c>
      <c r="BU24" s="38">
        <f t="shared" si="29"/>
        <v>0</v>
      </c>
      <c r="BV24" s="38">
        <v>0</v>
      </c>
      <c r="BW24" s="38">
        <v>0</v>
      </c>
      <c r="BX24" s="38">
        <f t="shared" si="30"/>
        <v>0</v>
      </c>
      <c r="BY24" s="38">
        <v>0</v>
      </c>
      <c r="BZ24" s="38">
        <f t="shared" si="31"/>
        <v>0</v>
      </c>
      <c r="CA24" s="38">
        <v>0</v>
      </c>
      <c r="CB24" s="38">
        <f t="shared" si="32"/>
        <v>0</v>
      </c>
      <c r="CC24" s="38">
        <v>0</v>
      </c>
      <c r="CD24" s="38">
        <v>0</v>
      </c>
      <c r="CE24" s="38">
        <v>0</v>
      </c>
      <c r="CF24" s="38">
        <f t="shared" si="33"/>
        <v>0</v>
      </c>
      <c r="CG24" s="38">
        <f t="shared" si="34"/>
        <v>0</v>
      </c>
      <c r="CH24" s="38">
        <v>0</v>
      </c>
      <c r="CI24" s="200">
        <f t="shared" si="35"/>
        <v>0</v>
      </c>
      <c r="CJ24" s="200">
        <f t="shared" si="36"/>
        <v>0</v>
      </c>
      <c r="CK24" s="200">
        <v>0</v>
      </c>
      <c r="CL24" s="38">
        <v>0</v>
      </c>
      <c r="CM24" s="36">
        <v>0</v>
      </c>
      <c r="CN24" s="36">
        <v>0</v>
      </c>
      <c r="CO24" s="38">
        <v>0</v>
      </c>
      <c r="CP24" s="38">
        <v>0</v>
      </c>
      <c r="CQ24" s="38">
        <v>0</v>
      </c>
      <c r="CR24" s="40">
        <v>0</v>
      </c>
      <c r="CS24" s="294">
        <v>0</v>
      </c>
      <c r="CT24" s="200">
        <v>0</v>
      </c>
      <c r="CU24" s="294">
        <v>0</v>
      </c>
      <c r="CV24" s="38">
        <v>0</v>
      </c>
      <c r="CW24" s="200">
        <v>0</v>
      </c>
      <c r="CX24" s="294">
        <v>0</v>
      </c>
      <c r="CY24" s="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8">
        <v>0</v>
      </c>
      <c r="DF24" s="38">
        <v>0</v>
      </c>
      <c r="DG24" s="38">
        <v>0</v>
      </c>
      <c r="DH24" s="38">
        <v>0</v>
      </c>
      <c r="DI24" s="38">
        <v>0</v>
      </c>
      <c r="DJ24" s="38">
        <v>0</v>
      </c>
      <c r="DK24" s="38">
        <v>0</v>
      </c>
      <c r="DL24" s="38">
        <v>0</v>
      </c>
      <c r="DM24" s="38">
        <v>0</v>
      </c>
      <c r="DN24" s="38">
        <v>0</v>
      </c>
      <c r="DO24" s="38">
        <v>0</v>
      </c>
      <c r="DP24" s="38">
        <v>-1</v>
      </c>
      <c r="DQ24" s="38">
        <v>0</v>
      </c>
      <c r="DR24" s="38">
        <v>0</v>
      </c>
      <c r="DS24" s="38">
        <v>0</v>
      </c>
      <c r="DT24" s="38">
        <v>0</v>
      </c>
    </row>
    <row r="25" spans="1:124" x14ac:dyDescent="0.35">
      <c r="A25" s="17" t="s">
        <v>56</v>
      </c>
      <c r="B25" s="186">
        <v>1</v>
      </c>
      <c r="C25" s="186">
        <v>0</v>
      </c>
      <c r="D25" s="186">
        <v>2</v>
      </c>
      <c r="E25" s="186">
        <v>0</v>
      </c>
      <c r="F25" s="186">
        <v>0</v>
      </c>
      <c r="G25" s="186">
        <v>0</v>
      </c>
      <c r="H25" s="196">
        <v>0</v>
      </c>
      <c r="I25" s="261">
        <v>0</v>
      </c>
      <c r="J25" s="192">
        <f>States!B37</f>
        <v>1E-3</v>
      </c>
      <c r="K25" s="192">
        <f>'Cte Keq'!K41</f>
        <v>1.585248436302253E-4</v>
      </c>
      <c r="L25" s="259">
        <f>'Cte Keq'!K41</f>
        <v>1.585248436302253E-4</v>
      </c>
      <c r="M25" s="272">
        <f t="shared" si="5"/>
        <v>-8.7495992347831741</v>
      </c>
      <c r="N25" s="273">
        <f t="shared" si="6"/>
        <v>-8.7495992347831741</v>
      </c>
      <c r="O25" s="274">
        <f>DataBaseSpecies_2!C42</f>
        <v>-386</v>
      </c>
      <c r="P25" s="274">
        <f t="shared" si="39"/>
        <v>0</v>
      </c>
      <c r="Q25" s="282">
        <f t="shared" si="40"/>
        <v>0</v>
      </c>
      <c r="R25" s="283">
        <f t="shared" si="41"/>
        <v>-21.688673700525914</v>
      </c>
      <c r="S25" s="282">
        <f t="shared" si="7"/>
        <v>-21.688673700525914</v>
      </c>
      <c r="T25" s="3"/>
      <c r="U25" s="36">
        <f>'Anabolism Calculation'!U6/'Anabolism Calculation'!F6</f>
        <v>1.081967213114754</v>
      </c>
      <c r="V25" s="36">
        <f>'Anabolism Calculation'!U10/'Anabolism Calculation'!F10</f>
        <v>0.54098360655737698</v>
      </c>
      <c r="W25" s="36">
        <f>-1.08196721311475/-U58</f>
        <v>0.21999999999999917</v>
      </c>
      <c r="X25" s="38">
        <v>0</v>
      </c>
      <c r="Y25" s="38">
        <v>1</v>
      </c>
      <c r="Z25" s="38">
        <v>0</v>
      </c>
      <c r="AA25" s="38">
        <v>1</v>
      </c>
      <c r="AB25" s="38">
        <v>0</v>
      </c>
      <c r="AC25" s="38">
        <v>0</v>
      </c>
      <c r="AD25" s="38">
        <v>0</v>
      </c>
      <c r="AE25" s="38">
        <f t="shared" si="8"/>
        <v>0</v>
      </c>
      <c r="AF25" s="38">
        <f t="shared" si="9"/>
        <v>1</v>
      </c>
      <c r="AG25" s="38">
        <f t="shared" si="10"/>
        <v>0</v>
      </c>
      <c r="AH25" s="38">
        <v>0</v>
      </c>
      <c r="AI25" s="38">
        <f t="shared" si="11"/>
        <v>1</v>
      </c>
      <c r="AJ25" s="38">
        <f t="shared" si="12"/>
        <v>0</v>
      </c>
      <c r="AK25" s="38">
        <v>0</v>
      </c>
      <c r="AL25" s="38">
        <f t="shared" si="13"/>
        <v>0</v>
      </c>
      <c r="AM25" s="38">
        <f t="shared" si="14"/>
        <v>1</v>
      </c>
      <c r="AN25" s="38">
        <f t="shared" si="15"/>
        <v>0</v>
      </c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1</v>
      </c>
      <c r="AU25" s="38">
        <v>0</v>
      </c>
      <c r="AV25" s="38">
        <f t="shared" si="16"/>
        <v>1</v>
      </c>
      <c r="AW25" s="38">
        <f t="shared" si="17"/>
        <v>0</v>
      </c>
      <c r="AX25" s="38">
        <f t="shared" si="18"/>
        <v>1.5</v>
      </c>
      <c r="AY25" s="38">
        <f t="shared" si="19"/>
        <v>0.5</v>
      </c>
      <c r="AZ25" s="38">
        <v>0</v>
      </c>
      <c r="BA25" s="38">
        <f t="shared" si="20"/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f t="shared" si="21"/>
        <v>0</v>
      </c>
      <c r="BG25" s="38">
        <f t="shared" si="22"/>
        <v>1</v>
      </c>
      <c r="BH25" s="38">
        <f t="shared" si="23"/>
        <v>0</v>
      </c>
      <c r="BI25" s="38">
        <v>0</v>
      </c>
      <c r="BJ25" s="38">
        <v>0</v>
      </c>
      <c r="BK25" s="38">
        <f t="shared" si="24"/>
        <v>1</v>
      </c>
      <c r="BL25" s="38">
        <f t="shared" si="25"/>
        <v>0</v>
      </c>
      <c r="BM25" s="38">
        <f t="shared" si="26"/>
        <v>1</v>
      </c>
      <c r="BN25" s="38">
        <f t="shared" si="27"/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f t="shared" si="28"/>
        <v>0</v>
      </c>
      <c r="BT25" s="38">
        <v>0</v>
      </c>
      <c r="BU25" s="38">
        <f t="shared" si="29"/>
        <v>0</v>
      </c>
      <c r="BV25" s="38">
        <v>-1</v>
      </c>
      <c r="BW25" s="38">
        <v>0</v>
      </c>
      <c r="BX25" s="38">
        <f t="shared" si="30"/>
        <v>-1</v>
      </c>
      <c r="BY25" s="38">
        <v>0</v>
      </c>
      <c r="BZ25" s="38">
        <f t="shared" si="31"/>
        <v>-1</v>
      </c>
      <c r="CA25" s="38">
        <v>0</v>
      </c>
      <c r="CB25" s="38">
        <f t="shared" si="32"/>
        <v>-1</v>
      </c>
      <c r="CC25" s="38">
        <v>0</v>
      </c>
      <c r="CD25" s="38">
        <v>0</v>
      </c>
      <c r="CE25" s="38">
        <v>1</v>
      </c>
      <c r="CF25" s="38">
        <f t="shared" si="33"/>
        <v>1</v>
      </c>
      <c r="CG25" s="38">
        <f t="shared" si="34"/>
        <v>1</v>
      </c>
      <c r="CH25" s="38">
        <v>0</v>
      </c>
      <c r="CI25" s="200">
        <f t="shared" si="35"/>
        <v>0</v>
      </c>
      <c r="CJ25" s="200">
        <f t="shared" si="36"/>
        <v>0</v>
      </c>
      <c r="CK25" s="200">
        <v>0</v>
      </c>
      <c r="CL25" s="38">
        <v>0</v>
      </c>
      <c r="CM25" s="36">
        <v>0</v>
      </c>
      <c r="CN25" s="36">
        <v>0</v>
      </c>
      <c r="CO25" s="38">
        <v>0</v>
      </c>
      <c r="CP25" s="38">
        <v>0</v>
      </c>
      <c r="CQ25" s="38">
        <v>0</v>
      </c>
      <c r="CR25" s="40">
        <v>0</v>
      </c>
      <c r="CS25" s="294">
        <v>0</v>
      </c>
      <c r="CT25" s="200">
        <v>0</v>
      </c>
      <c r="CU25" s="294">
        <v>0</v>
      </c>
      <c r="CV25" s="38">
        <v>0</v>
      </c>
      <c r="CW25" s="200">
        <v>0</v>
      </c>
      <c r="CX25" s="294">
        <v>0</v>
      </c>
      <c r="CY25" s="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8">
        <v>0</v>
      </c>
      <c r="DF25" s="38">
        <v>0</v>
      </c>
      <c r="DG25" s="38">
        <v>0</v>
      </c>
      <c r="DH25" s="38">
        <v>0</v>
      </c>
      <c r="DI25" s="38">
        <v>0</v>
      </c>
      <c r="DJ25" s="38">
        <v>0</v>
      </c>
      <c r="DK25" s="38">
        <v>0</v>
      </c>
      <c r="DL25" s="38">
        <v>0</v>
      </c>
      <c r="DM25" s="38">
        <v>0</v>
      </c>
      <c r="DN25" s="38">
        <v>0</v>
      </c>
      <c r="DO25" s="38">
        <v>0</v>
      </c>
      <c r="DP25" s="38">
        <v>0</v>
      </c>
      <c r="DQ25" s="38">
        <v>-1</v>
      </c>
      <c r="DR25" s="38">
        <v>0</v>
      </c>
      <c r="DS25" s="38">
        <v>0</v>
      </c>
      <c r="DT25" s="38">
        <v>0</v>
      </c>
    </row>
    <row r="26" spans="1:124" x14ac:dyDescent="0.35">
      <c r="A26" s="17" t="s">
        <v>81</v>
      </c>
      <c r="B26" s="186">
        <v>0</v>
      </c>
      <c r="C26" s="186">
        <v>0</v>
      </c>
      <c r="D26" s="186">
        <v>0</v>
      </c>
      <c r="E26" s="186">
        <v>0</v>
      </c>
      <c r="F26" s="186">
        <v>0</v>
      </c>
      <c r="G26" s="186">
        <v>0</v>
      </c>
      <c r="H26" s="196">
        <v>1</v>
      </c>
      <c r="I26" s="261">
        <v>1</v>
      </c>
      <c r="J26" s="192">
        <f>States!B38</f>
        <v>2.9000000000000001E-2</v>
      </c>
      <c r="K26" s="192">
        <f>J26</f>
        <v>2.9000000000000001E-2</v>
      </c>
      <c r="L26" s="259">
        <f>J26</f>
        <v>2.9000000000000001E-2</v>
      </c>
      <c r="M26" s="272">
        <f>LN(K26)</f>
        <v>-3.5404594489956631</v>
      </c>
      <c r="N26" s="273">
        <v>0</v>
      </c>
      <c r="O26" s="274">
        <f>DataBaseSpecies_2!D43</f>
        <v>0</v>
      </c>
      <c r="P26" s="274">
        <f t="shared" si="39"/>
        <v>0.16951060818320071</v>
      </c>
      <c r="Q26" s="282">
        <f t="shared" si="40"/>
        <v>0.16951060818320071</v>
      </c>
      <c r="R26" s="283">
        <f>$B$108*$B$109*M26+H26*$B$110*$B$112</f>
        <v>-28.073158504945926</v>
      </c>
      <c r="S26" s="282">
        <f t="shared" si="7"/>
        <v>-19.297000000000001</v>
      </c>
      <c r="T26" s="3"/>
      <c r="U26" s="36">
        <v>0</v>
      </c>
      <c r="V26" s="36">
        <v>0</v>
      </c>
      <c r="W26" s="36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f t="shared" si="8"/>
        <v>0</v>
      </c>
      <c r="AF26" s="38">
        <f t="shared" si="9"/>
        <v>0</v>
      </c>
      <c r="AG26" s="38">
        <f t="shared" si="10"/>
        <v>0</v>
      </c>
      <c r="AH26" s="38">
        <v>0</v>
      </c>
      <c r="AI26" s="38">
        <f t="shared" si="11"/>
        <v>0</v>
      </c>
      <c r="AJ26" s="38">
        <f t="shared" si="12"/>
        <v>0</v>
      </c>
      <c r="AK26" s="38">
        <v>0</v>
      </c>
      <c r="AL26" s="38">
        <f t="shared" si="13"/>
        <v>0</v>
      </c>
      <c r="AM26" s="38">
        <f t="shared" si="14"/>
        <v>0</v>
      </c>
      <c r="AN26" s="38">
        <f t="shared" si="15"/>
        <v>0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f t="shared" si="16"/>
        <v>0</v>
      </c>
      <c r="AW26" s="38">
        <f t="shared" si="17"/>
        <v>0</v>
      </c>
      <c r="AX26" s="38">
        <f t="shared" si="18"/>
        <v>0</v>
      </c>
      <c r="AY26" s="38">
        <f t="shared" si="19"/>
        <v>0</v>
      </c>
      <c r="AZ26" s="38">
        <v>0</v>
      </c>
      <c r="BA26" s="38">
        <f t="shared" si="20"/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f t="shared" si="21"/>
        <v>0</v>
      </c>
      <c r="BG26" s="38">
        <f t="shared" si="22"/>
        <v>0</v>
      </c>
      <c r="BH26" s="38">
        <f t="shared" si="23"/>
        <v>0</v>
      </c>
      <c r="BI26" s="38">
        <v>0</v>
      </c>
      <c r="BJ26" s="38">
        <v>0</v>
      </c>
      <c r="BK26" s="38">
        <f t="shared" si="24"/>
        <v>0</v>
      </c>
      <c r="BL26" s="38">
        <f t="shared" si="25"/>
        <v>0</v>
      </c>
      <c r="BM26" s="38">
        <f t="shared" si="26"/>
        <v>0</v>
      </c>
      <c r="BN26" s="38">
        <f t="shared" si="27"/>
        <v>0</v>
      </c>
      <c r="BO26" s="38">
        <v>0</v>
      </c>
      <c r="BP26" s="38">
        <v>0</v>
      </c>
      <c r="BQ26" s="38">
        <v>0</v>
      </c>
      <c r="BR26" s="38">
        <v>0</v>
      </c>
      <c r="BS26" s="38">
        <f t="shared" si="28"/>
        <v>0</v>
      </c>
      <c r="BT26" s="38">
        <v>0</v>
      </c>
      <c r="BU26" s="38">
        <f t="shared" si="29"/>
        <v>0</v>
      </c>
      <c r="BV26" s="38">
        <v>0</v>
      </c>
      <c r="BW26" s="38">
        <v>0</v>
      </c>
      <c r="BX26" s="38">
        <f t="shared" si="30"/>
        <v>0</v>
      </c>
      <c r="BY26" s="38">
        <v>0</v>
      </c>
      <c r="BZ26" s="38">
        <f t="shared" si="31"/>
        <v>0</v>
      </c>
      <c r="CA26" s="38">
        <v>0</v>
      </c>
      <c r="CB26" s="38">
        <f t="shared" si="32"/>
        <v>0</v>
      </c>
      <c r="CC26" s="38">
        <v>0</v>
      </c>
      <c r="CD26" s="38">
        <v>0</v>
      </c>
      <c r="CE26" s="38">
        <v>0</v>
      </c>
      <c r="CF26" s="38">
        <f t="shared" si="33"/>
        <v>0</v>
      </c>
      <c r="CG26" s="38">
        <f t="shared" si="34"/>
        <v>0</v>
      </c>
      <c r="CH26" s="38">
        <v>0</v>
      </c>
      <c r="CI26" s="200">
        <f t="shared" si="35"/>
        <v>0</v>
      </c>
      <c r="CJ26" s="200">
        <f t="shared" si="36"/>
        <v>0</v>
      </c>
      <c r="CK26" s="200">
        <v>0</v>
      </c>
      <c r="CL26" s="38">
        <v>0</v>
      </c>
      <c r="CM26" s="36">
        <v>0</v>
      </c>
      <c r="CN26" s="36">
        <v>0</v>
      </c>
      <c r="CO26" s="38">
        <v>0</v>
      </c>
      <c r="CP26" s="38">
        <v>0</v>
      </c>
      <c r="CQ26" s="38">
        <v>0</v>
      </c>
      <c r="CR26" s="40">
        <v>0</v>
      </c>
      <c r="CS26" s="294">
        <v>0</v>
      </c>
      <c r="CT26" s="200">
        <v>1</v>
      </c>
      <c r="CU26" s="294">
        <v>0</v>
      </c>
      <c r="CV26" s="38">
        <v>-1</v>
      </c>
      <c r="CW26" s="200">
        <v>0</v>
      </c>
      <c r="CX26" s="294">
        <v>0</v>
      </c>
      <c r="CY26" s="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8">
        <v>0</v>
      </c>
      <c r="DF26" s="38">
        <v>0</v>
      </c>
      <c r="DG26" s="38">
        <v>0</v>
      </c>
      <c r="DH26" s="38">
        <v>0</v>
      </c>
      <c r="DI26" s="38">
        <v>0</v>
      </c>
      <c r="DJ26" s="38">
        <v>0</v>
      </c>
      <c r="DK26" s="38">
        <v>0</v>
      </c>
      <c r="DL26" s="38">
        <v>0</v>
      </c>
      <c r="DM26" s="38">
        <v>0</v>
      </c>
      <c r="DN26" s="38">
        <v>0</v>
      </c>
      <c r="DO26" s="38">
        <v>0</v>
      </c>
      <c r="DP26" s="38">
        <v>0</v>
      </c>
      <c r="DQ26" s="38">
        <v>0</v>
      </c>
      <c r="DR26" s="38">
        <v>0</v>
      </c>
      <c r="DS26" s="38">
        <v>0</v>
      </c>
      <c r="DT26" s="38">
        <v>0</v>
      </c>
    </row>
    <row r="27" spans="1:124" x14ac:dyDescent="0.35">
      <c r="A27" s="17" t="s">
        <v>744</v>
      </c>
      <c r="B27" s="186">
        <v>0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96">
        <v>-1</v>
      </c>
      <c r="I27" s="261">
        <v>-1</v>
      </c>
      <c r="J27" s="192">
        <v>1</v>
      </c>
      <c r="K27" s="192">
        <v>1</v>
      </c>
      <c r="L27" s="259">
        <f>'Cte Keq'!L42</f>
        <v>1</v>
      </c>
      <c r="M27" s="272">
        <f>LN(K27)</f>
        <v>0</v>
      </c>
      <c r="N27" s="273">
        <v>0</v>
      </c>
      <c r="O27" s="274">
        <f>DataBaseSpecies_2!D43</f>
        <v>0</v>
      </c>
      <c r="P27" s="274">
        <f>(H27^2)*SQRT($B$114)/(1+$B$117*SQRT($B$114))</f>
        <v>0.16951060818320071</v>
      </c>
      <c r="Q27" s="282">
        <f>(I27^2)*SQRT($B$114)/(1+$B$117*SQRT($B$114))</f>
        <v>0.16951060818320071</v>
      </c>
      <c r="R27" s="283">
        <f>$B$108*$B$109*M27+H27*$B$110*$B$112</f>
        <v>19.297000000000001</v>
      </c>
      <c r="S27" s="282">
        <f t="shared" si="7"/>
        <v>19.297000000000001</v>
      </c>
      <c r="T27" s="3"/>
      <c r="U27" s="36">
        <v>0</v>
      </c>
      <c r="V27" s="36">
        <v>0</v>
      </c>
      <c r="W27" s="36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f t="shared" si="8"/>
        <v>0</v>
      </c>
      <c r="AF27" s="38">
        <f t="shared" si="9"/>
        <v>0</v>
      </c>
      <c r="AG27" s="38">
        <f t="shared" si="10"/>
        <v>0</v>
      </c>
      <c r="AH27" s="38">
        <v>0</v>
      </c>
      <c r="AI27" s="38">
        <f t="shared" si="11"/>
        <v>0</v>
      </c>
      <c r="AJ27" s="38">
        <f t="shared" si="12"/>
        <v>0</v>
      </c>
      <c r="AK27" s="38">
        <v>0</v>
      </c>
      <c r="AL27" s="38">
        <f t="shared" si="13"/>
        <v>0</v>
      </c>
      <c r="AM27" s="38">
        <f t="shared" si="14"/>
        <v>0</v>
      </c>
      <c r="AN27" s="38">
        <f t="shared" si="15"/>
        <v>0</v>
      </c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38">
        <f t="shared" si="16"/>
        <v>0</v>
      </c>
      <c r="AW27" s="38">
        <f t="shared" si="17"/>
        <v>0</v>
      </c>
      <c r="AX27" s="38">
        <f t="shared" si="18"/>
        <v>0</v>
      </c>
      <c r="AY27" s="38">
        <f t="shared" si="19"/>
        <v>0</v>
      </c>
      <c r="AZ27" s="38">
        <v>0</v>
      </c>
      <c r="BA27" s="38">
        <f t="shared" si="20"/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f t="shared" si="21"/>
        <v>0</v>
      </c>
      <c r="BG27" s="38">
        <f t="shared" si="22"/>
        <v>0</v>
      </c>
      <c r="BH27" s="38">
        <f t="shared" si="23"/>
        <v>0</v>
      </c>
      <c r="BI27" s="38">
        <v>0</v>
      </c>
      <c r="BJ27" s="38">
        <v>0</v>
      </c>
      <c r="BK27" s="38">
        <f t="shared" si="24"/>
        <v>0</v>
      </c>
      <c r="BL27" s="38">
        <f t="shared" si="25"/>
        <v>0</v>
      </c>
      <c r="BM27" s="38">
        <f t="shared" si="26"/>
        <v>0</v>
      </c>
      <c r="BN27" s="38">
        <f t="shared" si="27"/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f t="shared" si="28"/>
        <v>0</v>
      </c>
      <c r="BT27" s="38">
        <v>0</v>
      </c>
      <c r="BU27" s="38">
        <f t="shared" si="29"/>
        <v>0</v>
      </c>
      <c r="BV27" s="38">
        <v>0</v>
      </c>
      <c r="BW27" s="38">
        <v>0</v>
      </c>
      <c r="BX27" s="38">
        <f t="shared" si="30"/>
        <v>0</v>
      </c>
      <c r="BY27" s="38">
        <v>0</v>
      </c>
      <c r="BZ27" s="38">
        <f t="shared" si="31"/>
        <v>0</v>
      </c>
      <c r="CA27" s="38">
        <v>0</v>
      </c>
      <c r="CB27" s="38">
        <f t="shared" si="32"/>
        <v>0</v>
      </c>
      <c r="CC27" s="38">
        <v>0</v>
      </c>
      <c r="CD27" s="38">
        <v>0</v>
      </c>
      <c r="CE27" s="38">
        <v>0</v>
      </c>
      <c r="CF27" s="38">
        <f t="shared" si="33"/>
        <v>0</v>
      </c>
      <c r="CG27" s="38">
        <f t="shared" si="34"/>
        <v>0</v>
      </c>
      <c r="CH27" s="38">
        <v>0</v>
      </c>
      <c r="CI27" s="200">
        <f t="shared" si="35"/>
        <v>0</v>
      </c>
      <c r="CJ27" s="200">
        <f t="shared" si="36"/>
        <v>0</v>
      </c>
      <c r="CK27" s="200">
        <v>0</v>
      </c>
      <c r="CL27" s="38">
        <v>0</v>
      </c>
      <c r="CM27" s="36">
        <v>0</v>
      </c>
      <c r="CN27" s="36">
        <v>0</v>
      </c>
      <c r="CO27" s="38">
        <v>0</v>
      </c>
      <c r="CP27" s="38">
        <v>0</v>
      </c>
      <c r="CQ27" s="38">
        <v>0</v>
      </c>
      <c r="CR27" s="40">
        <v>0</v>
      </c>
      <c r="CS27" s="294">
        <v>0</v>
      </c>
      <c r="CT27" s="200">
        <v>0</v>
      </c>
      <c r="CU27" s="294">
        <v>0</v>
      </c>
      <c r="CV27" s="38">
        <v>0</v>
      </c>
      <c r="CW27" s="200">
        <v>0</v>
      </c>
      <c r="CX27" s="294">
        <v>0</v>
      </c>
      <c r="CY27" s="38">
        <v>0</v>
      </c>
      <c r="CZ27" s="38">
        <v>0</v>
      </c>
      <c r="DA27" s="38">
        <v>0</v>
      </c>
      <c r="DB27" s="38">
        <v>0</v>
      </c>
      <c r="DC27" s="38">
        <v>0</v>
      </c>
      <c r="DD27" s="38">
        <v>0</v>
      </c>
      <c r="DE27" s="38">
        <v>0</v>
      </c>
      <c r="DF27" s="38">
        <v>0</v>
      </c>
      <c r="DG27" s="38">
        <v>0</v>
      </c>
      <c r="DH27" s="38">
        <v>0</v>
      </c>
      <c r="DI27" s="38">
        <v>0</v>
      </c>
      <c r="DJ27" s="38">
        <v>0</v>
      </c>
      <c r="DK27" s="38">
        <v>0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8">
        <v>0</v>
      </c>
      <c r="DR27" s="38">
        <v>0</v>
      </c>
      <c r="DS27" s="38">
        <v>0</v>
      </c>
      <c r="DT27" s="38">
        <v>0</v>
      </c>
    </row>
    <row r="28" spans="1:124" s="345" customFormat="1" x14ac:dyDescent="0.35">
      <c r="A28" s="334" t="s">
        <v>82</v>
      </c>
      <c r="B28" s="335">
        <v>0</v>
      </c>
      <c r="C28" s="335">
        <v>0</v>
      </c>
      <c r="D28" s="335">
        <v>0</v>
      </c>
      <c r="E28" s="335">
        <v>0</v>
      </c>
      <c r="F28" s="335">
        <v>0</v>
      </c>
      <c r="G28" s="335">
        <v>0</v>
      </c>
      <c r="H28" s="336">
        <v>1</v>
      </c>
      <c r="I28" s="336">
        <v>1</v>
      </c>
      <c r="J28" s="337">
        <v>1</v>
      </c>
      <c r="K28" s="337">
        <v>1</v>
      </c>
      <c r="L28" s="337">
        <f>'Cte Keq'!L43</f>
        <v>1</v>
      </c>
      <c r="M28" s="338">
        <f t="shared" si="5"/>
        <v>0</v>
      </c>
      <c r="N28" s="338">
        <v>0</v>
      </c>
      <c r="O28" s="339">
        <f>DataBaseSpecies_2!D44</f>
        <v>0</v>
      </c>
      <c r="P28" s="339">
        <f t="shared" si="39"/>
        <v>0.16951060818320071</v>
      </c>
      <c r="Q28" s="339">
        <f t="shared" si="40"/>
        <v>0.16951060818320071</v>
      </c>
      <c r="R28" s="340">
        <f t="shared" si="41"/>
        <v>-19.297000000000001</v>
      </c>
      <c r="S28" s="339">
        <f t="shared" si="7"/>
        <v>-19.297000000000001</v>
      </c>
      <c r="T28" s="3"/>
      <c r="U28" s="341">
        <v>0</v>
      </c>
      <c r="V28" s="341">
        <v>0</v>
      </c>
      <c r="W28" s="341">
        <v>0</v>
      </c>
      <c r="X28" s="342">
        <v>0</v>
      </c>
      <c r="Y28" s="342">
        <v>0</v>
      </c>
      <c r="Z28" s="342">
        <v>0</v>
      </c>
      <c r="AA28" s="342">
        <v>0</v>
      </c>
      <c r="AB28" s="342">
        <v>0</v>
      </c>
      <c r="AC28" s="342">
        <v>0</v>
      </c>
      <c r="AD28" s="342">
        <v>0</v>
      </c>
      <c r="AE28" s="342">
        <f t="shared" si="8"/>
        <v>0</v>
      </c>
      <c r="AF28" s="342">
        <f t="shared" si="9"/>
        <v>0</v>
      </c>
      <c r="AG28" s="342">
        <f t="shared" si="10"/>
        <v>0</v>
      </c>
      <c r="AH28" s="342">
        <v>0</v>
      </c>
      <c r="AI28" s="342">
        <f t="shared" si="11"/>
        <v>0</v>
      </c>
      <c r="AJ28" s="342">
        <f t="shared" si="12"/>
        <v>0</v>
      </c>
      <c r="AK28" s="342">
        <v>0</v>
      </c>
      <c r="AL28" s="342">
        <f t="shared" si="13"/>
        <v>0</v>
      </c>
      <c r="AM28" s="342">
        <f t="shared" si="14"/>
        <v>0</v>
      </c>
      <c r="AN28" s="342">
        <f t="shared" si="15"/>
        <v>0</v>
      </c>
      <c r="AO28" s="342">
        <v>0</v>
      </c>
      <c r="AP28" s="342">
        <v>0</v>
      </c>
      <c r="AQ28" s="342">
        <v>0</v>
      </c>
      <c r="AR28" s="342">
        <v>0</v>
      </c>
      <c r="AS28" s="342">
        <v>0</v>
      </c>
      <c r="AT28" s="342">
        <v>0</v>
      </c>
      <c r="AU28" s="342">
        <v>0</v>
      </c>
      <c r="AV28" s="342">
        <f t="shared" si="16"/>
        <v>0</v>
      </c>
      <c r="AW28" s="342">
        <f t="shared" si="17"/>
        <v>0</v>
      </c>
      <c r="AX28" s="342">
        <f t="shared" si="18"/>
        <v>0</v>
      </c>
      <c r="AY28" s="342">
        <f t="shared" si="19"/>
        <v>0</v>
      </c>
      <c r="AZ28" s="342">
        <v>0</v>
      </c>
      <c r="BA28" s="342">
        <f t="shared" si="20"/>
        <v>0</v>
      </c>
      <c r="BB28" s="342">
        <v>0</v>
      </c>
      <c r="BC28" s="342">
        <v>0</v>
      </c>
      <c r="BD28" s="342">
        <v>0</v>
      </c>
      <c r="BE28" s="342">
        <v>0</v>
      </c>
      <c r="BF28" s="342">
        <f t="shared" si="21"/>
        <v>0</v>
      </c>
      <c r="BG28" s="342">
        <f t="shared" si="22"/>
        <v>0</v>
      </c>
      <c r="BH28" s="342">
        <f t="shared" si="23"/>
        <v>0</v>
      </c>
      <c r="BI28" s="342">
        <v>0</v>
      </c>
      <c r="BJ28" s="342">
        <v>0</v>
      </c>
      <c r="BK28" s="342">
        <f t="shared" si="24"/>
        <v>0</v>
      </c>
      <c r="BL28" s="342">
        <f t="shared" si="25"/>
        <v>0</v>
      </c>
      <c r="BM28" s="342">
        <f t="shared" si="26"/>
        <v>0</v>
      </c>
      <c r="BN28" s="342">
        <f t="shared" si="27"/>
        <v>0</v>
      </c>
      <c r="BO28" s="342">
        <v>0</v>
      </c>
      <c r="BP28" s="342">
        <v>0</v>
      </c>
      <c r="BQ28" s="342">
        <v>0</v>
      </c>
      <c r="BR28" s="342">
        <v>0</v>
      </c>
      <c r="BS28" s="342">
        <f t="shared" si="28"/>
        <v>0</v>
      </c>
      <c r="BT28" s="342">
        <v>0</v>
      </c>
      <c r="BU28" s="342">
        <f t="shared" si="29"/>
        <v>0</v>
      </c>
      <c r="BV28" s="342">
        <v>0</v>
      </c>
      <c r="BW28" s="342">
        <v>0</v>
      </c>
      <c r="BX28" s="342">
        <f t="shared" si="30"/>
        <v>0</v>
      </c>
      <c r="BY28" s="342">
        <v>0</v>
      </c>
      <c r="BZ28" s="342">
        <f t="shared" si="31"/>
        <v>0</v>
      </c>
      <c r="CA28" s="342">
        <v>0</v>
      </c>
      <c r="CB28" s="342">
        <f t="shared" si="32"/>
        <v>0</v>
      </c>
      <c r="CC28" s="342">
        <v>0</v>
      </c>
      <c r="CD28" s="342">
        <v>0</v>
      </c>
      <c r="CE28" s="342">
        <v>0</v>
      </c>
      <c r="CF28" s="342">
        <f t="shared" si="33"/>
        <v>0</v>
      </c>
      <c r="CG28" s="342">
        <f t="shared" si="34"/>
        <v>0</v>
      </c>
      <c r="CH28" s="342">
        <v>0</v>
      </c>
      <c r="CI28" s="343">
        <f t="shared" si="35"/>
        <v>0</v>
      </c>
      <c r="CJ28" s="343">
        <f t="shared" si="36"/>
        <v>0</v>
      </c>
      <c r="CK28" s="343">
        <v>0</v>
      </c>
      <c r="CL28" s="342">
        <v>0</v>
      </c>
      <c r="CM28" s="341">
        <v>0</v>
      </c>
      <c r="CN28" s="341">
        <v>0</v>
      </c>
      <c r="CO28" s="342">
        <v>0</v>
      </c>
      <c r="CP28" s="342">
        <v>0</v>
      </c>
      <c r="CQ28" s="342">
        <v>0</v>
      </c>
      <c r="CR28" s="341">
        <v>0</v>
      </c>
      <c r="CS28" s="344">
        <v>0</v>
      </c>
      <c r="CT28" s="343">
        <v>0</v>
      </c>
      <c r="CU28" s="344">
        <v>0</v>
      </c>
      <c r="CV28" s="342">
        <v>0</v>
      </c>
      <c r="CW28" s="343">
        <v>-1</v>
      </c>
      <c r="CX28" s="344">
        <v>0</v>
      </c>
      <c r="CY28" s="342">
        <v>0</v>
      </c>
      <c r="CZ28" s="342">
        <v>0</v>
      </c>
      <c r="DA28" s="342">
        <v>0</v>
      </c>
      <c r="DB28" s="342">
        <v>0</v>
      </c>
      <c r="DC28" s="342">
        <v>0</v>
      </c>
      <c r="DD28" s="342">
        <v>0</v>
      </c>
      <c r="DE28" s="342">
        <v>0</v>
      </c>
      <c r="DF28" s="342">
        <v>0</v>
      </c>
      <c r="DG28" s="342">
        <v>0</v>
      </c>
      <c r="DH28" s="342">
        <v>0</v>
      </c>
      <c r="DI28" s="342">
        <v>0</v>
      </c>
      <c r="DJ28" s="342">
        <v>0</v>
      </c>
      <c r="DK28" s="342">
        <v>0</v>
      </c>
      <c r="DL28" s="342">
        <v>0</v>
      </c>
      <c r="DM28" s="342">
        <v>0</v>
      </c>
      <c r="DN28" s="342">
        <v>0</v>
      </c>
      <c r="DO28" s="342">
        <v>0</v>
      </c>
      <c r="DP28" s="342">
        <v>0</v>
      </c>
      <c r="DQ28" s="342">
        <v>0</v>
      </c>
      <c r="DR28" s="342">
        <v>0</v>
      </c>
      <c r="DS28" s="342">
        <v>0</v>
      </c>
      <c r="DT28" s="342">
        <v>0</v>
      </c>
    </row>
    <row r="29" spans="1:124" s="345" customFormat="1" x14ac:dyDescent="0.35">
      <c r="A29" s="334" t="s">
        <v>83</v>
      </c>
      <c r="B29" s="346">
        <v>0</v>
      </c>
      <c r="C29" s="346">
        <v>0</v>
      </c>
      <c r="D29" s="346">
        <v>0</v>
      </c>
      <c r="E29" s="346">
        <v>0</v>
      </c>
      <c r="F29" s="346">
        <v>0</v>
      </c>
      <c r="G29" s="346">
        <v>0</v>
      </c>
      <c r="H29" s="336">
        <v>1</v>
      </c>
      <c r="I29" s="336">
        <v>1</v>
      </c>
      <c r="J29" s="337">
        <v>1</v>
      </c>
      <c r="K29" s="337">
        <v>1</v>
      </c>
      <c r="L29" s="337">
        <f>'Cte Keq'!L44</f>
        <v>1</v>
      </c>
      <c r="M29" s="338">
        <f t="shared" si="5"/>
        <v>0</v>
      </c>
      <c r="N29" s="338">
        <v>0</v>
      </c>
      <c r="O29" s="339">
        <f>DataBaseSpecies_2!D45</f>
        <v>0</v>
      </c>
      <c r="P29" s="339">
        <f t="shared" si="39"/>
        <v>0.16951060818320071</v>
      </c>
      <c r="Q29" s="339">
        <f t="shared" si="40"/>
        <v>0.16951060818320071</v>
      </c>
      <c r="R29" s="340">
        <f t="shared" si="41"/>
        <v>-19.297000000000001</v>
      </c>
      <c r="S29" s="339">
        <f t="shared" si="7"/>
        <v>-19.297000000000001</v>
      </c>
      <c r="T29" s="3"/>
      <c r="U29" s="341">
        <v>0</v>
      </c>
      <c r="V29" s="347">
        <v>0</v>
      </c>
      <c r="W29" s="341">
        <v>0</v>
      </c>
      <c r="X29" s="342">
        <v>0</v>
      </c>
      <c r="Y29" s="342">
        <v>0</v>
      </c>
      <c r="Z29" s="342">
        <v>0</v>
      </c>
      <c r="AA29" s="342">
        <v>0</v>
      </c>
      <c r="AB29" s="342">
        <v>0</v>
      </c>
      <c r="AC29" s="342">
        <v>0</v>
      </c>
      <c r="AD29" s="342">
        <v>0</v>
      </c>
      <c r="AE29" s="342">
        <f t="shared" si="8"/>
        <v>0</v>
      </c>
      <c r="AF29" s="342">
        <f t="shared" si="9"/>
        <v>0</v>
      </c>
      <c r="AG29" s="342">
        <f t="shared" si="10"/>
        <v>0</v>
      </c>
      <c r="AH29" s="342">
        <v>0</v>
      </c>
      <c r="AI29" s="342">
        <f t="shared" si="11"/>
        <v>0</v>
      </c>
      <c r="AJ29" s="342">
        <f t="shared" si="12"/>
        <v>0</v>
      </c>
      <c r="AK29" s="342">
        <v>0</v>
      </c>
      <c r="AL29" s="342">
        <f t="shared" si="13"/>
        <v>0</v>
      </c>
      <c r="AM29" s="342">
        <f t="shared" si="14"/>
        <v>0</v>
      </c>
      <c r="AN29" s="342">
        <f t="shared" si="15"/>
        <v>0</v>
      </c>
      <c r="AO29" s="342">
        <v>0</v>
      </c>
      <c r="AP29" s="342">
        <v>0</v>
      </c>
      <c r="AQ29" s="342">
        <v>0</v>
      </c>
      <c r="AR29" s="342">
        <v>0</v>
      </c>
      <c r="AS29" s="342">
        <v>0</v>
      </c>
      <c r="AT29" s="342">
        <v>0</v>
      </c>
      <c r="AU29" s="342">
        <v>0</v>
      </c>
      <c r="AV29" s="342">
        <f t="shared" si="16"/>
        <v>0</v>
      </c>
      <c r="AW29" s="342">
        <f t="shared" si="17"/>
        <v>0</v>
      </c>
      <c r="AX29" s="342">
        <f t="shared" si="18"/>
        <v>0</v>
      </c>
      <c r="AY29" s="342">
        <f t="shared" si="19"/>
        <v>0</v>
      </c>
      <c r="AZ29" s="342">
        <v>0</v>
      </c>
      <c r="BA29" s="342">
        <f t="shared" si="20"/>
        <v>0</v>
      </c>
      <c r="BB29" s="342">
        <v>0</v>
      </c>
      <c r="BC29" s="342">
        <v>0</v>
      </c>
      <c r="BD29" s="342">
        <v>0</v>
      </c>
      <c r="BE29" s="342">
        <v>0</v>
      </c>
      <c r="BF29" s="342">
        <f t="shared" si="21"/>
        <v>0</v>
      </c>
      <c r="BG29" s="342">
        <f t="shared" si="22"/>
        <v>0</v>
      </c>
      <c r="BH29" s="342">
        <f t="shared" si="23"/>
        <v>0</v>
      </c>
      <c r="BI29" s="342">
        <v>0</v>
      </c>
      <c r="BJ29" s="342">
        <v>0</v>
      </c>
      <c r="BK29" s="342">
        <f t="shared" si="24"/>
        <v>0</v>
      </c>
      <c r="BL29" s="342">
        <f t="shared" si="25"/>
        <v>0</v>
      </c>
      <c r="BM29" s="342">
        <f t="shared" si="26"/>
        <v>0</v>
      </c>
      <c r="BN29" s="342">
        <f t="shared" si="27"/>
        <v>0</v>
      </c>
      <c r="BO29" s="342">
        <v>0</v>
      </c>
      <c r="BP29" s="342">
        <v>0</v>
      </c>
      <c r="BQ29" s="342">
        <v>0</v>
      </c>
      <c r="BR29" s="342">
        <v>0</v>
      </c>
      <c r="BS29" s="342">
        <f t="shared" si="28"/>
        <v>0</v>
      </c>
      <c r="BT29" s="342">
        <v>0</v>
      </c>
      <c r="BU29" s="342">
        <f t="shared" si="29"/>
        <v>0</v>
      </c>
      <c r="BV29" s="342">
        <v>0</v>
      </c>
      <c r="BW29" s="342">
        <v>0</v>
      </c>
      <c r="BX29" s="342">
        <f t="shared" si="30"/>
        <v>0</v>
      </c>
      <c r="BY29" s="342">
        <v>0</v>
      </c>
      <c r="BZ29" s="342">
        <f t="shared" si="31"/>
        <v>0</v>
      </c>
      <c r="CA29" s="342">
        <v>0</v>
      </c>
      <c r="CB29" s="342">
        <f t="shared" si="32"/>
        <v>0</v>
      </c>
      <c r="CC29" s="342">
        <v>0</v>
      </c>
      <c r="CD29" s="342">
        <v>0</v>
      </c>
      <c r="CE29" s="342">
        <v>0</v>
      </c>
      <c r="CF29" s="342">
        <f t="shared" si="33"/>
        <v>0</v>
      </c>
      <c r="CG29" s="342">
        <f t="shared" si="34"/>
        <v>0</v>
      </c>
      <c r="CH29" s="342">
        <v>0</v>
      </c>
      <c r="CI29" s="343">
        <f t="shared" si="35"/>
        <v>0</v>
      </c>
      <c r="CJ29" s="343">
        <f t="shared" si="36"/>
        <v>0</v>
      </c>
      <c r="CK29" s="343">
        <v>0</v>
      </c>
      <c r="CL29" s="342">
        <v>0</v>
      </c>
      <c r="CM29" s="341">
        <v>0</v>
      </c>
      <c r="CN29" s="341">
        <v>0</v>
      </c>
      <c r="CO29" s="342">
        <v>0</v>
      </c>
      <c r="CP29" s="342">
        <v>0</v>
      </c>
      <c r="CQ29" s="342">
        <v>0</v>
      </c>
      <c r="CR29" s="341">
        <v>0</v>
      </c>
      <c r="CS29" s="344">
        <v>0</v>
      </c>
      <c r="CT29" s="343">
        <v>0</v>
      </c>
      <c r="CU29" s="344">
        <v>0</v>
      </c>
      <c r="CV29" s="342">
        <v>0</v>
      </c>
      <c r="CW29" s="343">
        <v>0</v>
      </c>
      <c r="CX29" s="344">
        <v>0</v>
      </c>
      <c r="CY29" s="342">
        <v>0</v>
      </c>
      <c r="CZ29" s="342">
        <v>0</v>
      </c>
      <c r="DA29" s="342">
        <v>0</v>
      </c>
      <c r="DB29" s="342">
        <v>0</v>
      </c>
      <c r="DC29" s="342">
        <v>0</v>
      </c>
      <c r="DD29" s="342">
        <v>0</v>
      </c>
      <c r="DE29" s="342">
        <v>0</v>
      </c>
      <c r="DF29" s="342">
        <v>0</v>
      </c>
      <c r="DG29" s="342">
        <v>0</v>
      </c>
      <c r="DH29" s="342">
        <v>0</v>
      </c>
      <c r="DI29" s="342">
        <v>0</v>
      </c>
      <c r="DJ29" s="342">
        <v>0</v>
      </c>
      <c r="DK29" s="342">
        <v>0</v>
      </c>
      <c r="DL29" s="342">
        <v>0</v>
      </c>
      <c r="DM29" s="342">
        <v>0</v>
      </c>
      <c r="DN29" s="342">
        <v>0</v>
      </c>
      <c r="DO29" s="342">
        <v>0</v>
      </c>
      <c r="DP29" s="342">
        <v>0</v>
      </c>
      <c r="DQ29" s="342">
        <v>0</v>
      </c>
      <c r="DR29" s="342">
        <v>0</v>
      </c>
      <c r="DS29" s="342">
        <v>0</v>
      </c>
      <c r="DT29" s="342">
        <v>0</v>
      </c>
    </row>
    <row r="30" spans="1:124" s="345" customFormat="1" x14ac:dyDescent="0.35">
      <c r="A30" s="334" t="s">
        <v>84</v>
      </c>
      <c r="B30" s="335">
        <v>0</v>
      </c>
      <c r="C30" s="335">
        <v>0</v>
      </c>
      <c r="D30" s="335">
        <v>0</v>
      </c>
      <c r="E30" s="335">
        <v>0</v>
      </c>
      <c r="F30" s="335">
        <v>0</v>
      </c>
      <c r="G30" s="335">
        <v>0</v>
      </c>
      <c r="H30" s="336">
        <v>-1</v>
      </c>
      <c r="I30" s="336">
        <v>-1</v>
      </c>
      <c r="J30" s="337">
        <v>1</v>
      </c>
      <c r="K30" s="337">
        <v>1</v>
      </c>
      <c r="L30" s="337">
        <f>'Cte Keq'!L45</f>
        <v>1</v>
      </c>
      <c r="M30" s="338">
        <f t="shared" si="5"/>
        <v>0</v>
      </c>
      <c r="N30" s="338">
        <v>0</v>
      </c>
      <c r="O30" s="339">
        <f>DataBaseSpecies_2!D46</f>
        <v>0</v>
      </c>
      <c r="P30" s="339">
        <f t="shared" si="39"/>
        <v>0.16951060818320071</v>
      </c>
      <c r="Q30" s="339">
        <f t="shared" si="40"/>
        <v>0.16951060818320071</v>
      </c>
      <c r="R30" s="340">
        <f t="shared" si="41"/>
        <v>19.297000000000001</v>
      </c>
      <c r="S30" s="339">
        <f t="shared" si="7"/>
        <v>19.297000000000001</v>
      </c>
      <c r="T30" s="3"/>
      <c r="U30" s="341">
        <v>0</v>
      </c>
      <c r="V30" s="341">
        <v>0</v>
      </c>
      <c r="W30" s="341">
        <v>0</v>
      </c>
      <c r="X30" s="342">
        <v>0</v>
      </c>
      <c r="Y30" s="342">
        <v>0</v>
      </c>
      <c r="Z30" s="342">
        <v>0</v>
      </c>
      <c r="AA30" s="342">
        <v>0</v>
      </c>
      <c r="AB30" s="342">
        <v>0</v>
      </c>
      <c r="AC30" s="342">
        <v>0</v>
      </c>
      <c r="AD30" s="342">
        <v>0</v>
      </c>
      <c r="AE30" s="342">
        <f t="shared" si="8"/>
        <v>0</v>
      </c>
      <c r="AF30" s="342">
        <f t="shared" si="9"/>
        <v>0</v>
      </c>
      <c r="AG30" s="342">
        <f t="shared" si="10"/>
        <v>0</v>
      </c>
      <c r="AH30" s="342">
        <v>0</v>
      </c>
      <c r="AI30" s="342">
        <f t="shared" si="11"/>
        <v>0</v>
      </c>
      <c r="AJ30" s="342">
        <f t="shared" si="12"/>
        <v>0</v>
      </c>
      <c r="AK30" s="342">
        <v>0</v>
      </c>
      <c r="AL30" s="342">
        <f t="shared" si="13"/>
        <v>0</v>
      </c>
      <c r="AM30" s="342">
        <f t="shared" si="14"/>
        <v>0</v>
      </c>
      <c r="AN30" s="342">
        <f t="shared" si="15"/>
        <v>0</v>
      </c>
      <c r="AO30" s="342">
        <v>0</v>
      </c>
      <c r="AP30" s="342">
        <v>0</v>
      </c>
      <c r="AQ30" s="342">
        <v>0</v>
      </c>
      <c r="AR30" s="342">
        <v>0</v>
      </c>
      <c r="AS30" s="342">
        <v>0</v>
      </c>
      <c r="AT30" s="342">
        <v>0</v>
      </c>
      <c r="AU30" s="342">
        <v>0</v>
      </c>
      <c r="AV30" s="342">
        <f t="shared" si="16"/>
        <v>0</v>
      </c>
      <c r="AW30" s="342">
        <f t="shared" si="17"/>
        <v>0</v>
      </c>
      <c r="AX30" s="342">
        <f t="shared" si="18"/>
        <v>0</v>
      </c>
      <c r="AY30" s="342">
        <f t="shared" si="19"/>
        <v>0</v>
      </c>
      <c r="AZ30" s="342">
        <v>0</v>
      </c>
      <c r="BA30" s="342">
        <f t="shared" si="20"/>
        <v>0</v>
      </c>
      <c r="BB30" s="342">
        <v>0</v>
      </c>
      <c r="BC30" s="342">
        <v>0</v>
      </c>
      <c r="BD30" s="342">
        <v>0</v>
      </c>
      <c r="BE30" s="342">
        <v>0</v>
      </c>
      <c r="BF30" s="342">
        <f t="shared" si="21"/>
        <v>0</v>
      </c>
      <c r="BG30" s="342">
        <f t="shared" si="22"/>
        <v>0</v>
      </c>
      <c r="BH30" s="342">
        <f t="shared" si="23"/>
        <v>0</v>
      </c>
      <c r="BI30" s="342">
        <v>0</v>
      </c>
      <c r="BJ30" s="342">
        <v>0</v>
      </c>
      <c r="BK30" s="342">
        <f t="shared" si="24"/>
        <v>0</v>
      </c>
      <c r="BL30" s="342">
        <f t="shared" si="25"/>
        <v>0</v>
      </c>
      <c r="BM30" s="342">
        <f t="shared" si="26"/>
        <v>0</v>
      </c>
      <c r="BN30" s="342">
        <f t="shared" si="27"/>
        <v>0</v>
      </c>
      <c r="BO30" s="342">
        <v>0</v>
      </c>
      <c r="BP30" s="342">
        <v>0</v>
      </c>
      <c r="BQ30" s="342">
        <v>0</v>
      </c>
      <c r="BR30" s="342">
        <v>0</v>
      </c>
      <c r="BS30" s="342">
        <f t="shared" si="28"/>
        <v>0</v>
      </c>
      <c r="BT30" s="342">
        <v>0</v>
      </c>
      <c r="BU30" s="342">
        <f t="shared" si="29"/>
        <v>0</v>
      </c>
      <c r="BV30" s="342">
        <v>0</v>
      </c>
      <c r="BW30" s="342">
        <v>0</v>
      </c>
      <c r="BX30" s="342">
        <f t="shared" si="30"/>
        <v>0</v>
      </c>
      <c r="BY30" s="342">
        <v>0</v>
      </c>
      <c r="BZ30" s="342">
        <f t="shared" si="31"/>
        <v>0</v>
      </c>
      <c r="CA30" s="342">
        <v>0</v>
      </c>
      <c r="CB30" s="342">
        <f t="shared" si="32"/>
        <v>0</v>
      </c>
      <c r="CC30" s="342">
        <v>0</v>
      </c>
      <c r="CD30" s="342">
        <v>0</v>
      </c>
      <c r="CE30" s="342">
        <v>0</v>
      </c>
      <c r="CF30" s="342">
        <f t="shared" si="33"/>
        <v>0</v>
      </c>
      <c r="CG30" s="342">
        <f t="shared" si="34"/>
        <v>0</v>
      </c>
      <c r="CH30" s="342">
        <v>0</v>
      </c>
      <c r="CI30" s="343">
        <f t="shared" si="35"/>
        <v>0</v>
      </c>
      <c r="CJ30" s="343">
        <f t="shared" si="36"/>
        <v>0</v>
      </c>
      <c r="CK30" s="343">
        <v>0</v>
      </c>
      <c r="CL30" s="342">
        <v>0</v>
      </c>
      <c r="CM30" s="341">
        <v>0</v>
      </c>
      <c r="CN30" s="341">
        <v>0</v>
      </c>
      <c r="CO30" s="342">
        <v>0</v>
      </c>
      <c r="CP30" s="342">
        <v>0</v>
      </c>
      <c r="CQ30" s="342">
        <v>0</v>
      </c>
      <c r="CR30" s="341">
        <v>0</v>
      </c>
      <c r="CS30" s="344">
        <v>0</v>
      </c>
      <c r="CT30" s="343">
        <v>0</v>
      </c>
      <c r="CU30" s="344">
        <v>0</v>
      </c>
      <c r="CV30" s="342">
        <v>0</v>
      </c>
      <c r="CW30" s="343">
        <v>0</v>
      </c>
      <c r="CX30" s="344">
        <v>0</v>
      </c>
      <c r="CY30" s="342">
        <v>0</v>
      </c>
      <c r="CZ30" s="342">
        <v>0</v>
      </c>
      <c r="DA30" s="342">
        <v>0</v>
      </c>
      <c r="DB30" s="342">
        <v>0</v>
      </c>
      <c r="DC30" s="342">
        <v>0</v>
      </c>
      <c r="DD30" s="342">
        <v>0</v>
      </c>
      <c r="DE30" s="342">
        <v>0</v>
      </c>
      <c r="DF30" s="342">
        <v>0</v>
      </c>
      <c r="DG30" s="342">
        <v>0</v>
      </c>
      <c r="DH30" s="342">
        <v>0</v>
      </c>
      <c r="DI30" s="342">
        <v>0</v>
      </c>
      <c r="DJ30" s="342">
        <v>0</v>
      </c>
      <c r="DK30" s="342">
        <v>0</v>
      </c>
      <c r="DL30" s="342">
        <v>0</v>
      </c>
      <c r="DM30" s="342">
        <v>0</v>
      </c>
      <c r="DN30" s="342">
        <v>0</v>
      </c>
      <c r="DO30" s="342">
        <v>0</v>
      </c>
      <c r="DP30" s="342">
        <v>0</v>
      </c>
      <c r="DQ30" s="342">
        <v>0</v>
      </c>
      <c r="DR30" s="342">
        <v>0</v>
      </c>
      <c r="DS30" s="342">
        <v>0</v>
      </c>
      <c r="DT30" s="342">
        <v>0</v>
      </c>
    </row>
    <row r="31" spans="1:124" x14ac:dyDescent="0.35">
      <c r="A31" s="155" t="s">
        <v>58</v>
      </c>
      <c r="B31" s="187">
        <v>0</v>
      </c>
      <c r="C31" s="187">
        <v>2</v>
      </c>
      <c r="D31" s="187">
        <v>1</v>
      </c>
      <c r="E31" s="187">
        <v>0</v>
      </c>
      <c r="F31" s="187">
        <v>0</v>
      </c>
      <c r="G31" s="187">
        <v>0</v>
      </c>
      <c r="H31" s="197">
        <v>0</v>
      </c>
      <c r="I31" s="197">
        <v>0</v>
      </c>
      <c r="J31" s="193">
        <v>1</v>
      </c>
      <c r="K31" s="193">
        <f>'Cte Keq'!L46</f>
        <v>0.99999989887681773</v>
      </c>
      <c r="L31" s="193">
        <f>'Cte Keq'!L46</f>
        <v>0.99999989887681773</v>
      </c>
      <c r="M31" s="275">
        <f t="shared" ref="M31:N35" si="42">LN(K31)</f>
        <v>-1.0112318738523846E-7</v>
      </c>
      <c r="N31" s="275">
        <f t="shared" si="42"/>
        <v>-1.0112318738523846E-7</v>
      </c>
      <c r="O31" s="276">
        <f>DataBaseSpecies_2!D47</f>
        <v>-237.18</v>
      </c>
      <c r="P31" s="276">
        <f t="shared" si="39"/>
        <v>0</v>
      </c>
      <c r="Q31" s="276">
        <f t="shared" si="40"/>
        <v>0</v>
      </c>
      <c r="R31" s="284">
        <f t="shared" si="41"/>
        <v>-2.5066608834340813E-7</v>
      </c>
      <c r="S31" s="284">
        <f t="shared" si="7"/>
        <v>-2.5066608834340813E-7</v>
      </c>
      <c r="T31" s="3"/>
      <c r="U31" s="36">
        <f>-'Anabolism Calculation'!L6/'Anabolism Calculation'!F6</f>
        <v>-8.459016393442635</v>
      </c>
      <c r="V31" s="156">
        <f>-'Anabolism Calculation'!L10/'Anabolism Calculation'!F10</f>
        <v>-4.0170491803278718</v>
      </c>
      <c r="W31" s="36">
        <f>8.45901639344264/-U58</f>
        <v>-1.7200000000000035</v>
      </c>
      <c r="X31" s="157">
        <v>2</v>
      </c>
      <c r="Y31" s="157">
        <v>1</v>
      </c>
      <c r="Z31" s="157">
        <v>1</v>
      </c>
      <c r="AA31" s="157">
        <v>0</v>
      </c>
      <c r="AB31" s="157">
        <v>0</v>
      </c>
      <c r="AC31" s="157">
        <v>0</v>
      </c>
      <c r="AD31" s="157">
        <v>0</v>
      </c>
      <c r="AE31" s="157">
        <f t="shared" si="8"/>
        <v>0</v>
      </c>
      <c r="AF31" s="157">
        <v>-1</v>
      </c>
      <c r="AG31" s="157">
        <f t="shared" si="10"/>
        <v>0</v>
      </c>
      <c r="AH31" s="157">
        <v>0</v>
      </c>
      <c r="AI31" s="157">
        <f t="shared" si="11"/>
        <v>0</v>
      </c>
      <c r="AJ31" s="157">
        <f t="shared" si="12"/>
        <v>0</v>
      </c>
      <c r="AK31" s="157">
        <v>0</v>
      </c>
      <c r="AL31" s="157">
        <f t="shared" si="13"/>
        <v>0</v>
      </c>
      <c r="AM31" s="157">
        <v>0</v>
      </c>
      <c r="AN31" s="157">
        <v>0</v>
      </c>
      <c r="AO31" s="157">
        <v>-1</v>
      </c>
      <c r="AP31" s="157">
        <v>1</v>
      </c>
      <c r="AQ31" s="157">
        <v>0</v>
      </c>
      <c r="AR31" s="157">
        <v>1</v>
      </c>
      <c r="AS31" s="157">
        <v>0</v>
      </c>
      <c r="AT31" s="157">
        <v>0</v>
      </c>
      <c r="AU31" s="157">
        <v>0</v>
      </c>
      <c r="AV31" s="157">
        <f t="shared" si="16"/>
        <v>-0.5</v>
      </c>
      <c r="AW31" s="157">
        <f t="shared" si="17"/>
        <v>-0.5</v>
      </c>
      <c r="AX31" s="157">
        <f t="shared" si="18"/>
        <v>-0.5</v>
      </c>
      <c r="AY31" s="157">
        <f t="shared" si="19"/>
        <v>-0.5</v>
      </c>
      <c r="AZ31" s="157">
        <v>0</v>
      </c>
      <c r="BA31" s="157">
        <f t="shared" si="20"/>
        <v>1</v>
      </c>
      <c r="BB31" s="157">
        <v>1</v>
      </c>
      <c r="BC31" s="157">
        <v>0</v>
      </c>
      <c r="BD31" s="157">
        <v>0</v>
      </c>
      <c r="BE31" s="157">
        <v>0</v>
      </c>
      <c r="BF31" s="157">
        <f t="shared" si="21"/>
        <v>0</v>
      </c>
      <c r="BG31" s="157">
        <f t="shared" si="22"/>
        <v>0.5</v>
      </c>
      <c r="BH31" s="157">
        <f t="shared" si="23"/>
        <v>0.5</v>
      </c>
      <c r="BI31" s="157">
        <v>0</v>
      </c>
      <c r="BJ31" s="157">
        <v>0</v>
      </c>
      <c r="BK31" s="157">
        <f t="shared" si="24"/>
        <v>0.5</v>
      </c>
      <c r="BL31" s="157">
        <f t="shared" si="25"/>
        <v>0.5</v>
      </c>
      <c r="BM31" s="157">
        <f t="shared" si="26"/>
        <v>0.5</v>
      </c>
      <c r="BN31" s="157">
        <f t="shared" si="27"/>
        <v>0.5</v>
      </c>
      <c r="BO31" s="157">
        <v>0</v>
      </c>
      <c r="BP31" s="157">
        <v>0</v>
      </c>
      <c r="BQ31" s="157">
        <v>0</v>
      </c>
      <c r="BR31" s="157">
        <v>1</v>
      </c>
      <c r="BS31" s="157">
        <f t="shared" si="28"/>
        <v>1</v>
      </c>
      <c r="BT31" s="157">
        <v>0</v>
      </c>
      <c r="BU31" s="157">
        <f t="shared" si="29"/>
        <v>1</v>
      </c>
      <c r="BV31" s="157">
        <v>-1</v>
      </c>
      <c r="BW31" s="157">
        <v>0</v>
      </c>
      <c r="BX31" s="157">
        <f t="shared" si="30"/>
        <v>-1</v>
      </c>
      <c r="BY31" s="157">
        <v>1</v>
      </c>
      <c r="BZ31" s="157">
        <f t="shared" si="31"/>
        <v>0</v>
      </c>
      <c r="CA31" s="157">
        <v>0</v>
      </c>
      <c r="CB31" s="157">
        <v>1</v>
      </c>
      <c r="CC31" s="157">
        <v>0</v>
      </c>
      <c r="CD31" s="157">
        <v>0</v>
      </c>
      <c r="CE31" s="157">
        <v>0</v>
      </c>
      <c r="CF31" s="157">
        <f t="shared" si="33"/>
        <v>0</v>
      </c>
      <c r="CG31" s="157">
        <f t="shared" si="34"/>
        <v>0</v>
      </c>
      <c r="CH31" s="157">
        <v>0</v>
      </c>
      <c r="CI31" s="201">
        <v>1</v>
      </c>
      <c r="CJ31" s="201">
        <f t="shared" si="36"/>
        <v>1</v>
      </c>
      <c r="CK31" s="201">
        <v>0</v>
      </c>
      <c r="CL31" s="201">
        <v>0</v>
      </c>
      <c r="CM31" s="355">
        <v>0</v>
      </c>
      <c r="CN31" s="156">
        <v>0</v>
      </c>
      <c r="CO31" s="157">
        <v>0</v>
      </c>
      <c r="CP31" s="157">
        <v>0</v>
      </c>
      <c r="CQ31" s="157">
        <v>0</v>
      </c>
      <c r="CR31" s="156">
        <v>0</v>
      </c>
      <c r="CS31" s="295">
        <v>1</v>
      </c>
      <c r="CT31" s="201">
        <v>0</v>
      </c>
      <c r="CU31" s="295">
        <v>0</v>
      </c>
      <c r="CV31" s="157">
        <v>0</v>
      </c>
      <c r="CW31" s="201">
        <v>0</v>
      </c>
      <c r="CX31" s="295">
        <v>0</v>
      </c>
      <c r="CY31" s="157">
        <v>0</v>
      </c>
      <c r="CZ31" s="157">
        <v>0</v>
      </c>
      <c r="DA31" s="157">
        <v>0</v>
      </c>
      <c r="DB31" s="157">
        <v>0</v>
      </c>
      <c r="DC31" s="157">
        <v>0</v>
      </c>
      <c r="DD31" s="157">
        <v>0</v>
      </c>
      <c r="DE31" s="157">
        <v>0</v>
      </c>
      <c r="DF31" s="157">
        <v>0</v>
      </c>
      <c r="DG31" s="157">
        <v>0</v>
      </c>
      <c r="DH31" s="157">
        <v>0</v>
      </c>
      <c r="DI31" s="157">
        <v>0</v>
      </c>
      <c r="DJ31" s="157">
        <v>0</v>
      </c>
      <c r="DK31" s="157">
        <v>0</v>
      </c>
      <c r="DL31" s="157">
        <v>0</v>
      </c>
      <c r="DM31" s="157">
        <v>0</v>
      </c>
      <c r="DN31" s="157">
        <v>0</v>
      </c>
      <c r="DO31" s="157">
        <v>0</v>
      </c>
      <c r="DP31" s="157">
        <v>0</v>
      </c>
      <c r="DQ31" s="157">
        <v>0</v>
      </c>
      <c r="DR31" s="157">
        <v>0</v>
      </c>
      <c r="DS31" s="157">
        <v>0</v>
      </c>
      <c r="DT31" s="157">
        <v>0</v>
      </c>
    </row>
    <row r="32" spans="1:124" x14ac:dyDescent="0.35">
      <c r="A32" s="17" t="s">
        <v>59</v>
      </c>
      <c r="B32" s="186">
        <v>0</v>
      </c>
      <c r="C32" s="186">
        <v>1</v>
      </c>
      <c r="D32" s="186">
        <v>0</v>
      </c>
      <c r="E32" s="186">
        <v>0</v>
      </c>
      <c r="F32" s="186">
        <v>0</v>
      </c>
      <c r="G32" s="186">
        <v>0</v>
      </c>
      <c r="H32" s="196">
        <v>0</v>
      </c>
      <c r="I32" s="261">
        <v>0</v>
      </c>
      <c r="J32" s="192">
        <v>9.9999999999999995E-7</v>
      </c>
      <c r="K32" s="192">
        <v>9.9999999999999995E-7</v>
      </c>
      <c r="L32" s="259">
        <v>9.9999999999999995E-7</v>
      </c>
      <c r="M32" s="272">
        <f>LN(K32)</f>
        <v>-13.815510557964274</v>
      </c>
      <c r="N32" s="273">
        <f t="shared" si="42"/>
        <v>-13.815510557964274</v>
      </c>
      <c r="O32" s="274">
        <f>DataBaseSpecies_2!D48</f>
        <v>0</v>
      </c>
      <c r="P32" s="274">
        <f t="shared" si="39"/>
        <v>0</v>
      </c>
      <c r="Q32" s="282">
        <f t="shared" si="40"/>
        <v>0</v>
      </c>
      <c r="R32" s="283">
        <f t="shared" si="41"/>
        <v>-34.246151447333496</v>
      </c>
      <c r="S32" s="282">
        <f t="shared" si="7"/>
        <v>-34.246151447333496</v>
      </c>
      <c r="T32" s="3"/>
      <c r="U32" s="36">
        <v>0</v>
      </c>
      <c r="V32" s="36">
        <v>0</v>
      </c>
      <c r="W32" s="36">
        <v>0</v>
      </c>
      <c r="X32" s="38">
        <v>0</v>
      </c>
      <c r="Y32" s="38">
        <v>0</v>
      </c>
      <c r="Z32" s="38">
        <v>0</v>
      </c>
      <c r="AA32" s="38">
        <v>-1</v>
      </c>
      <c r="AB32" s="38">
        <v>-1</v>
      </c>
      <c r="AC32" s="38">
        <v>1</v>
      </c>
      <c r="AD32" s="38">
        <v>0</v>
      </c>
      <c r="AE32" s="38">
        <f t="shared" si="8"/>
        <v>1</v>
      </c>
      <c r="AF32" s="38">
        <f t="shared" si="9"/>
        <v>0</v>
      </c>
      <c r="AG32" s="38">
        <f t="shared" si="10"/>
        <v>0</v>
      </c>
      <c r="AH32" s="38">
        <v>1</v>
      </c>
      <c r="AI32" s="38">
        <f t="shared" si="11"/>
        <v>0</v>
      </c>
      <c r="AJ32" s="38">
        <f t="shared" si="12"/>
        <v>0</v>
      </c>
      <c r="AK32" s="38">
        <v>0</v>
      </c>
      <c r="AL32" s="38">
        <f t="shared" si="13"/>
        <v>1</v>
      </c>
      <c r="AM32" s="38">
        <f t="shared" si="14"/>
        <v>0</v>
      </c>
      <c r="AN32" s="38">
        <f t="shared" si="15"/>
        <v>0</v>
      </c>
      <c r="AO32" s="38">
        <v>1</v>
      </c>
      <c r="AP32" s="38">
        <v>-1</v>
      </c>
      <c r="AQ32" s="38">
        <v>0</v>
      </c>
      <c r="AR32" s="38">
        <v>-1</v>
      </c>
      <c r="AS32" s="38">
        <v>0</v>
      </c>
      <c r="AT32" s="38">
        <v>0</v>
      </c>
      <c r="AU32" s="38">
        <v>0.5</v>
      </c>
      <c r="AV32" s="38">
        <f t="shared" si="16"/>
        <v>0</v>
      </c>
      <c r="AW32" s="38">
        <f t="shared" si="17"/>
        <v>0</v>
      </c>
      <c r="AX32" s="38">
        <f t="shared" si="18"/>
        <v>0</v>
      </c>
      <c r="AY32" s="38">
        <f t="shared" si="19"/>
        <v>0</v>
      </c>
      <c r="AZ32" s="38">
        <v>0</v>
      </c>
      <c r="BA32" s="38">
        <f t="shared" si="20"/>
        <v>0</v>
      </c>
      <c r="BB32" s="38">
        <v>0</v>
      </c>
      <c r="BC32" s="38">
        <v>0</v>
      </c>
      <c r="BD32" s="38">
        <v>1</v>
      </c>
      <c r="BE32" s="38">
        <v>0</v>
      </c>
      <c r="BF32" s="38">
        <f t="shared" si="21"/>
        <v>1</v>
      </c>
      <c r="BG32" s="38">
        <f t="shared" si="22"/>
        <v>0</v>
      </c>
      <c r="BH32" s="38">
        <f t="shared" si="23"/>
        <v>0</v>
      </c>
      <c r="BI32" s="38">
        <v>1</v>
      </c>
      <c r="BJ32" s="38">
        <v>0</v>
      </c>
      <c r="BK32" s="38">
        <f t="shared" si="24"/>
        <v>0</v>
      </c>
      <c r="BL32" s="38">
        <f t="shared" si="25"/>
        <v>0</v>
      </c>
      <c r="BM32" s="38">
        <f t="shared" si="26"/>
        <v>0</v>
      </c>
      <c r="BN32" s="38">
        <f t="shared" si="27"/>
        <v>0</v>
      </c>
      <c r="BO32" s="38">
        <v>0</v>
      </c>
      <c r="BP32" s="38">
        <v>0</v>
      </c>
      <c r="BQ32" s="38">
        <v>-1</v>
      </c>
      <c r="BR32" s="38">
        <v>0</v>
      </c>
      <c r="BS32" s="38">
        <f t="shared" si="28"/>
        <v>-1</v>
      </c>
      <c r="BT32" s="38">
        <v>0</v>
      </c>
      <c r="BU32" s="38">
        <f t="shared" si="29"/>
        <v>0</v>
      </c>
      <c r="BV32" s="38">
        <v>0</v>
      </c>
      <c r="BW32" s="38">
        <v>0</v>
      </c>
      <c r="BX32" s="38">
        <f t="shared" si="30"/>
        <v>0</v>
      </c>
      <c r="BY32" s="38">
        <v>0</v>
      </c>
      <c r="BZ32" s="38">
        <f t="shared" si="31"/>
        <v>0</v>
      </c>
      <c r="CA32" s="38">
        <v>0</v>
      </c>
      <c r="CB32" s="38">
        <f t="shared" si="32"/>
        <v>0</v>
      </c>
      <c r="CC32" s="38">
        <v>-1</v>
      </c>
      <c r="CD32" s="38">
        <v>0</v>
      </c>
      <c r="CE32" s="38">
        <v>0</v>
      </c>
      <c r="CF32" s="38">
        <f t="shared" si="33"/>
        <v>0</v>
      </c>
      <c r="CG32" s="38">
        <f t="shared" si="34"/>
        <v>-1</v>
      </c>
      <c r="CH32" s="38">
        <v>1</v>
      </c>
      <c r="CI32" s="200">
        <f t="shared" si="35"/>
        <v>0</v>
      </c>
      <c r="CJ32" s="200">
        <f t="shared" si="36"/>
        <v>0</v>
      </c>
      <c r="CK32" s="200">
        <v>0</v>
      </c>
      <c r="CL32" s="38">
        <v>0</v>
      </c>
      <c r="CM32" s="36">
        <v>0</v>
      </c>
      <c r="CN32" s="36">
        <v>0</v>
      </c>
      <c r="CO32" s="38">
        <v>0</v>
      </c>
      <c r="CP32" s="38">
        <v>0</v>
      </c>
      <c r="CQ32" s="38">
        <v>0</v>
      </c>
      <c r="CR32" s="40">
        <v>0</v>
      </c>
      <c r="CS32" s="294">
        <v>0</v>
      </c>
      <c r="CT32" s="200">
        <v>0</v>
      </c>
      <c r="CU32" s="294">
        <v>0</v>
      </c>
      <c r="CV32" s="38">
        <v>0</v>
      </c>
      <c r="CW32" s="200">
        <v>0</v>
      </c>
      <c r="CX32" s="294">
        <v>0</v>
      </c>
      <c r="CY32" s="38">
        <v>0</v>
      </c>
      <c r="CZ32" s="38">
        <v>0</v>
      </c>
      <c r="DA32" s="38">
        <v>0</v>
      </c>
      <c r="DB32" s="38">
        <v>0</v>
      </c>
      <c r="DC32" s="38">
        <v>0</v>
      </c>
      <c r="DD32" s="38">
        <v>0</v>
      </c>
      <c r="DE32" s="38">
        <v>0</v>
      </c>
      <c r="DF32" s="38">
        <v>0</v>
      </c>
      <c r="DG32" s="38">
        <v>0</v>
      </c>
      <c r="DH32" s="38">
        <v>0</v>
      </c>
      <c r="DI32" s="38">
        <v>0</v>
      </c>
      <c r="DJ32" s="38">
        <v>0</v>
      </c>
      <c r="DK32" s="38">
        <v>0</v>
      </c>
      <c r="DL32" s="38">
        <v>0</v>
      </c>
      <c r="DM32" s="38">
        <v>0</v>
      </c>
      <c r="DN32" s="38">
        <v>0</v>
      </c>
      <c r="DO32" s="38">
        <v>0</v>
      </c>
      <c r="DP32" s="38">
        <v>0</v>
      </c>
      <c r="DQ32" s="38">
        <v>0</v>
      </c>
      <c r="DR32" s="38">
        <v>0</v>
      </c>
      <c r="DS32" s="38">
        <v>0</v>
      </c>
      <c r="DT32" s="38">
        <v>0</v>
      </c>
    </row>
    <row r="33" spans="1:124" x14ac:dyDescent="0.35">
      <c r="A33" s="17" t="s">
        <v>60</v>
      </c>
      <c r="B33" s="186">
        <v>2</v>
      </c>
      <c r="C33" s="186">
        <v>3</v>
      </c>
      <c r="D33" s="186">
        <v>1</v>
      </c>
      <c r="E33" s="186">
        <v>0</v>
      </c>
      <c r="F33" s="186">
        <v>0</v>
      </c>
      <c r="G33" s="186">
        <v>0</v>
      </c>
      <c r="H33" s="196">
        <v>0</v>
      </c>
      <c r="I33" s="261">
        <v>0</v>
      </c>
      <c r="J33" s="192">
        <v>1E-3</v>
      </c>
      <c r="K33" s="192">
        <v>1E-3</v>
      </c>
      <c r="L33" s="259">
        <v>1E-3</v>
      </c>
      <c r="M33" s="272">
        <f t="shared" ref="M33:M56" si="43">LN(K33)</f>
        <v>-6.9077552789821368</v>
      </c>
      <c r="N33" s="273">
        <f t="shared" si="42"/>
        <v>-6.9077552789821368</v>
      </c>
      <c r="O33" s="274">
        <f>DataBaseSpecies_2!D49</f>
        <v>-132.6</v>
      </c>
      <c r="P33" s="274">
        <f t="shared" si="39"/>
        <v>0</v>
      </c>
      <c r="Q33" s="282">
        <f t="shared" si="40"/>
        <v>0</v>
      </c>
      <c r="R33" s="283">
        <f t="shared" si="41"/>
        <v>-17.123075723666748</v>
      </c>
      <c r="S33" s="282">
        <f t="shared" si="7"/>
        <v>-17.123075723666748</v>
      </c>
      <c r="T33" s="3"/>
      <c r="U33" s="36">
        <v>0</v>
      </c>
      <c r="V33" s="36">
        <v>0</v>
      </c>
      <c r="W33" s="36">
        <v>0</v>
      </c>
      <c r="X33" s="38">
        <v>0</v>
      </c>
      <c r="Y33" s="38">
        <v>0</v>
      </c>
      <c r="Z33" s="38">
        <v>0</v>
      </c>
      <c r="AA33" s="38">
        <v>1</v>
      </c>
      <c r="AB33" s="38">
        <v>1</v>
      </c>
      <c r="AC33" s="38">
        <v>-1</v>
      </c>
      <c r="AD33" s="38">
        <v>0</v>
      </c>
      <c r="AE33" s="38">
        <f t="shared" si="8"/>
        <v>-1</v>
      </c>
      <c r="AF33" s="38">
        <f t="shared" si="9"/>
        <v>0</v>
      </c>
      <c r="AG33" s="38">
        <f t="shared" si="10"/>
        <v>0</v>
      </c>
      <c r="AH33" s="38">
        <v>-1</v>
      </c>
      <c r="AI33" s="38">
        <f t="shared" si="11"/>
        <v>0</v>
      </c>
      <c r="AJ33" s="38">
        <f t="shared" si="12"/>
        <v>0</v>
      </c>
      <c r="AK33" s="38">
        <v>0</v>
      </c>
      <c r="AL33" s="38">
        <f t="shared" si="13"/>
        <v>-1</v>
      </c>
      <c r="AM33" s="38">
        <f t="shared" si="14"/>
        <v>0</v>
      </c>
      <c r="AN33" s="38">
        <f t="shared" si="15"/>
        <v>0</v>
      </c>
      <c r="AO33" s="38">
        <v>0</v>
      </c>
      <c r="AP33" s="38">
        <v>1</v>
      </c>
      <c r="AQ33" s="38">
        <v>1</v>
      </c>
      <c r="AR33" s="38">
        <v>0</v>
      </c>
      <c r="AS33" s="38">
        <v>0</v>
      </c>
      <c r="AT33" s="38">
        <v>0</v>
      </c>
      <c r="AU33" s="38">
        <v>-1</v>
      </c>
      <c r="AV33" s="38">
        <f t="shared" si="16"/>
        <v>0</v>
      </c>
      <c r="AW33" s="38">
        <f t="shared" si="17"/>
        <v>0</v>
      </c>
      <c r="AX33" s="38">
        <f t="shared" si="18"/>
        <v>0</v>
      </c>
      <c r="AY33" s="38">
        <f t="shared" si="19"/>
        <v>0</v>
      </c>
      <c r="AZ33" s="38">
        <v>0</v>
      </c>
      <c r="BA33" s="38">
        <f t="shared" si="20"/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f t="shared" si="21"/>
        <v>0</v>
      </c>
      <c r="BG33" s="38">
        <f t="shared" si="22"/>
        <v>0</v>
      </c>
      <c r="BH33" s="38">
        <f t="shared" si="23"/>
        <v>0</v>
      </c>
      <c r="BI33" s="38">
        <v>0</v>
      </c>
      <c r="BJ33" s="38">
        <v>0</v>
      </c>
      <c r="BK33" s="38">
        <f t="shared" si="24"/>
        <v>0</v>
      </c>
      <c r="BL33" s="38">
        <f t="shared" si="25"/>
        <v>0</v>
      </c>
      <c r="BM33" s="38">
        <f t="shared" si="26"/>
        <v>0</v>
      </c>
      <c r="BN33" s="38">
        <f t="shared" si="27"/>
        <v>0</v>
      </c>
      <c r="BO33" s="38">
        <v>1</v>
      </c>
      <c r="BP33" s="38">
        <v>0</v>
      </c>
      <c r="BQ33" s="38">
        <v>0</v>
      </c>
      <c r="BR33" s="38">
        <v>0</v>
      </c>
      <c r="BS33" s="38">
        <f t="shared" si="28"/>
        <v>0</v>
      </c>
      <c r="BT33" s="38">
        <v>0</v>
      </c>
      <c r="BU33" s="38">
        <f t="shared" si="29"/>
        <v>0</v>
      </c>
      <c r="BV33" s="38">
        <v>0</v>
      </c>
      <c r="BW33" s="38">
        <v>0</v>
      </c>
      <c r="BX33" s="38">
        <f t="shared" si="30"/>
        <v>0</v>
      </c>
      <c r="BY33" s="38">
        <v>0</v>
      </c>
      <c r="BZ33" s="38">
        <f t="shared" si="31"/>
        <v>0</v>
      </c>
      <c r="CA33" s="38">
        <v>0</v>
      </c>
      <c r="CB33" s="38">
        <f t="shared" si="32"/>
        <v>0</v>
      </c>
      <c r="CC33" s="38">
        <v>0</v>
      </c>
      <c r="CD33" s="38">
        <v>0</v>
      </c>
      <c r="CE33" s="38">
        <v>0</v>
      </c>
      <c r="CF33" s="38">
        <f t="shared" si="33"/>
        <v>0</v>
      </c>
      <c r="CG33" s="38">
        <f t="shared" si="34"/>
        <v>0</v>
      </c>
      <c r="CH33" s="38">
        <v>0</v>
      </c>
      <c r="CI33" s="200">
        <f t="shared" si="35"/>
        <v>0</v>
      </c>
      <c r="CJ33" s="200">
        <f t="shared" si="36"/>
        <v>0</v>
      </c>
      <c r="CK33" s="200">
        <v>0</v>
      </c>
      <c r="CL33" s="38">
        <v>0</v>
      </c>
      <c r="CM33" s="36">
        <v>0</v>
      </c>
      <c r="CN33" s="36">
        <v>0</v>
      </c>
      <c r="CO33" s="38">
        <v>0</v>
      </c>
      <c r="CP33" s="38">
        <v>0</v>
      </c>
      <c r="CQ33" s="38">
        <v>0</v>
      </c>
      <c r="CR33" s="40">
        <v>0</v>
      </c>
      <c r="CS33" s="294">
        <v>0</v>
      </c>
      <c r="CT33" s="200">
        <v>0</v>
      </c>
      <c r="CU33" s="294">
        <v>0</v>
      </c>
      <c r="CV33" s="38">
        <v>0</v>
      </c>
      <c r="CW33" s="200">
        <v>0</v>
      </c>
      <c r="CX33" s="294">
        <v>0</v>
      </c>
      <c r="CY33" s="38">
        <v>0</v>
      </c>
      <c r="CZ33" s="38">
        <v>0</v>
      </c>
      <c r="DA33" s="38">
        <v>0</v>
      </c>
      <c r="DB33" s="38">
        <v>0</v>
      </c>
      <c r="DC33" s="38">
        <v>0</v>
      </c>
      <c r="DD33" s="38">
        <v>0</v>
      </c>
      <c r="DE33" s="38">
        <v>0</v>
      </c>
      <c r="DF33" s="38">
        <v>0</v>
      </c>
      <c r="DG33" s="38">
        <v>0</v>
      </c>
      <c r="DH33" s="38">
        <v>0</v>
      </c>
      <c r="DI33" s="38">
        <v>0</v>
      </c>
      <c r="DJ33" s="38">
        <v>0</v>
      </c>
      <c r="DK33" s="38">
        <v>0</v>
      </c>
      <c r="DL33" s="38">
        <v>0</v>
      </c>
      <c r="DM33" s="38">
        <v>0</v>
      </c>
      <c r="DN33" s="38">
        <v>0</v>
      </c>
      <c r="DO33" s="38">
        <v>0</v>
      </c>
      <c r="DP33" s="38">
        <v>0</v>
      </c>
      <c r="DQ33" s="38">
        <v>0</v>
      </c>
      <c r="DR33" s="38">
        <v>0</v>
      </c>
      <c r="DS33" s="38">
        <v>0</v>
      </c>
      <c r="DT33" s="38">
        <v>0</v>
      </c>
    </row>
    <row r="34" spans="1:124" s="409" customFormat="1" x14ac:dyDescent="0.35">
      <c r="A34" s="396" t="s">
        <v>61</v>
      </c>
      <c r="B34" s="397">
        <v>2</v>
      </c>
      <c r="C34" s="397">
        <v>3</v>
      </c>
      <c r="D34" s="397">
        <v>5</v>
      </c>
      <c r="E34" s="397">
        <v>0</v>
      </c>
      <c r="F34" s="397">
        <v>1</v>
      </c>
      <c r="G34" s="397">
        <v>0</v>
      </c>
      <c r="H34" s="398">
        <v>-2</v>
      </c>
      <c r="I34" s="398">
        <v>0</v>
      </c>
      <c r="J34" s="399">
        <v>1E-3</v>
      </c>
      <c r="K34" s="399">
        <v>1E-3</v>
      </c>
      <c r="L34" s="399">
        <v>1E-3</v>
      </c>
      <c r="M34" s="400">
        <f t="shared" si="43"/>
        <v>-6.9077552789821368</v>
      </c>
      <c r="N34" s="400">
        <f t="shared" si="42"/>
        <v>-6.9077552789821368</v>
      </c>
      <c r="O34" s="401">
        <f>DataBaseSpecies_2!F50</f>
        <v>-1219.5</v>
      </c>
      <c r="P34" s="401">
        <f t="shared" si="39"/>
        <v>0.67804243273280285</v>
      </c>
      <c r="Q34" s="401">
        <f t="shared" si="40"/>
        <v>0</v>
      </c>
      <c r="R34" s="402">
        <f t="shared" si="41"/>
        <v>21.470924276333253</v>
      </c>
      <c r="S34" s="401">
        <f t="shared" si="7"/>
        <v>-17.123075723666748</v>
      </c>
      <c r="T34" s="403"/>
      <c r="U34" s="404">
        <v>0</v>
      </c>
      <c r="V34" s="404">
        <v>0</v>
      </c>
      <c r="W34" s="404">
        <v>0</v>
      </c>
      <c r="X34" s="405">
        <v>0</v>
      </c>
      <c r="Y34" s="405">
        <v>1</v>
      </c>
      <c r="Z34" s="405">
        <v>0</v>
      </c>
      <c r="AA34" s="405">
        <v>0</v>
      </c>
      <c r="AB34" s="405">
        <v>0</v>
      </c>
      <c r="AC34" s="405">
        <v>1</v>
      </c>
      <c r="AD34" s="405">
        <v>-1</v>
      </c>
      <c r="AE34" s="405">
        <f t="shared" si="8"/>
        <v>0</v>
      </c>
      <c r="AF34" s="405">
        <f t="shared" si="9"/>
        <v>0</v>
      </c>
      <c r="AG34" s="405">
        <f t="shared" si="10"/>
        <v>0</v>
      </c>
      <c r="AH34" s="405">
        <v>0</v>
      </c>
      <c r="AI34" s="405">
        <f t="shared" si="11"/>
        <v>0</v>
      </c>
      <c r="AJ34" s="405">
        <f t="shared" si="12"/>
        <v>0</v>
      </c>
      <c r="AK34" s="405">
        <v>0</v>
      </c>
      <c r="AL34" s="405">
        <f t="shared" si="13"/>
        <v>0</v>
      </c>
      <c r="AM34" s="405">
        <f t="shared" si="14"/>
        <v>0</v>
      </c>
      <c r="AN34" s="405">
        <f t="shared" si="15"/>
        <v>0</v>
      </c>
      <c r="AO34" s="405">
        <v>0</v>
      </c>
      <c r="AP34" s="405">
        <v>0</v>
      </c>
      <c r="AQ34" s="405">
        <v>0</v>
      </c>
      <c r="AR34" s="405">
        <v>0</v>
      </c>
      <c r="AS34" s="405">
        <v>0</v>
      </c>
      <c r="AT34" s="405">
        <v>0</v>
      </c>
      <c r="AU34" s="405">
        <v>0</v>
      </c>
      <c r="AV34" s="405">
        <f t="shared" si="16"/>
        <v>0</v>
      </c>
      <c r="AW34" s="405">
        <f t="shared" si="17"/>
        <v>0</v>
      </c>
      <c r="AX34" s="405">
        <f t="shared" si="18"/>
        <v>0</v>
      </c>
      <c r="AY34" s="405">
        <f t="shared" si="19"/>
        <v>0</v>
      </c>
      <c r="AZ34" s="405">
        <v>0</v>
      </c>
      <c r="BA34" s="405">
        <f t="shared" si="20"/>
        <v>0</v>
      </c>
      <c r="BB34" s="405">
        <v>0</v>
      </c>
      <c r="BC34" s="405">
        <v>0</v>
      </c>
      <c r="BD34" s="405">
        <v>0</v>
      </c>
      <c r="BE34" s="405">
        <v>0</v>
      </c>
      <c r="BF34" s="405">
        <f t="shared" si="21"/>
        <v>0</v>
      </c>
      <c r="BG34" s="405">
        <f t="shared" si="22"/>
        <v>0</v>
      </c>
      <c r="BH34" s="405">
        <f t="shared" si="23"/>
        <v>0</v>
      </c>
      <c r="BI34" s="405">
        <v>0</v>
      </c>
      <c r="BJ34" s="405">
        <v>0</v>
      </c>
      <c r="BK34" s="405">
        <f t="shared" si="24"/>
        <v>0</v>
      </c>
      <c r="BL34" s="405">
        <f t="shared" si="25"/>
        <v>0</v>
      </c>
      <c r="BM34" s="405">
        <f t="shared" si="26"/>
        <v>0</v>
      </c>
      <c r="BN34" s="405">
        <f t="shared" si="27"/>
        <v>0</v>
      </c>
      <c r="BO34" s="405">
        <v>0</v>
      </c>
      <c r="BP34" s="405">
        <v>0</v>
      </c>
      <c r="BQ34" s="405">
        <v>0</v>
      </c>
      <c r="BR34" s="405">
        <v>0</v>
      </c>
      <c r="BS34" s="405">
        <f t="shared" si="28"/>
        <v>0</v>
      </c>
      <c r="BT34" s="405">
        <v>0</v>
      </c>
      <c r="BU34" s="405">
        <f t="shared" si="29"/>
        <v>0</v>
      </c>
      <c r="BV34" s="405">
        <v>0</v>
      </c>
      <c r="BW34" s="405">
        <v>0</v>
      </c>
      <c r="BX34" s="405">
        <f t="shared" si="30"/>
        <v>0</v>
      </c>
      <c r="BY34" s="405">
        <v>0</v>
      </c>
      <c r="BZ34" s="405">
        <f t="shared" si="31"/>
        <v>0</v>
      </c>
      <c r="CA34" s="405">
        <v>0</v>
      </c>
      <c r="CB34" s="405">
        <f t="shared" si="32"/>
        <v>0</v>
      </c>
      <c r="CC34" s="405">
        <v>0</v>
      </c>
      <c r="CD34" s="405">
        <v>0</v>
      </c>
      <c r="CE34" s="405">
        <v>0</v>
      </c>
      <c r="CF34" s="405">
        <f t="shared" si="33"/>
        <v>0</v>
      </c>
      <c r="CG34" s="405">
        <f t="shared" si="34"/>
        <v>0</v>
      </c>
      <c r="CH34" s="405">
        <v>0</v>
      </c>
      <c r="CI34" s="406">
        <f t="shared" si="35"/>
        <v>0</v>
      </c>
      <c r="CJ34" s="406">
        <f t="shared" si="36"/>
        <v>0</v>
      </c>
      <c r="CK34" s="406">
        <v>0</v>
      </c>
      <c r="CL34" s="405">
        <v>0</v>
      </c>
      <c r="CM34" s="404">
        <v>0</v>
      </c>
      <c r="CN34" s="404">
        <v>0</v>
      </c>
      <c r="CO34" s="405">
        <v>0</v>
      </c>
      <c r="CP34" s="405">
        <v>0</v>
      </c>
      <c r="CQ34" s="405">
        <v>0</v>
      </c>
      <c r="CR34" s="407">
        <v>0</v>
      </c>
      <c r="CS34" s="408">
        <v>0</v>
      </c>
      <c r="CT34" s="406">
        <v>0</v>
      </c>
      <c r="CU34" s="408">
        <v>0</v>
      </c>
      <c r="CV34" s="405">
        <v>0</v>
      </c>
      <c r="CW34" s="406">
        <v>0</v>
      </c>
      <c r="CX34" s="408">
        <v>0</v>
      </c>
      <c r="CY34" s="405">
        <v>0</v>
      </c>
      <c r="CZ34" s="405">
        <v>0</v>
      </c>
      <c r="DA34" s="405">
        <v>0</v>
      </c>
      <c r="DB34" s="405">
        <v>0</v>
      </c>
      <c r="DC34" s="405">
        <v>0</v>
      </c>
      <c r="DD34" s="405">
        <v>0</v>
      </c>
      <c r="DE34" s="405">
        <v>0</v>
      </c>
      <c r="DF34" s="405">
        <v>0</v>
      </c>
      <c r="DG34" s="405">
        <v>0</v>
      </c>
      <c r="DH34" s="405">
        <v>0</v>
      </c>
      <c r="DI34" s="405">
        <v>0</v>
      </c>
      <c r="DJ34" s="405">
        <v>0</v>
      </c>
      <c r="DK34" s="405">
        <v>0</v>
      </c>
      <c r="DL34" s="405">
        <v>0</v>
      </c>
      <c r="DM34" s="405">
        <v>0</v>
      </c>
      <c r="DN34" s="405">
        <v>0</v>
      </c>
      <c r="DO34" s="405">
        <v>0</v>
      </c>
      <c r="DP34" s="405">
        <v>0</v>
      </c>
      <c r="DQ34" s="405">
        <v>0</v>
      </c>
      <c r="DR34" s="405">
        <v>0</v>
      </c>
      <c r="DS34" s="405">
        <v>0</v>
      </c>
      <c r="DT34" s="405">
        <v>0</v>
      </c>
    </row>
    <row r="35" spans="1:124" x14ac:dyDescent="0.35">
      <c r="A35" s="17" t="s">
        <v>62</v>
      </c>
      <c r="B35" s="186">
        <v>4</v>
      </c>
      <c r="C35" s="186">
        <v>5</v>
      </c>
      <c r="D35" s="186">
        <v>2</v>
      </c>
      <c r="E35" s="186">
        <v>0</v>
      </c>
      <c r="F35" s="186">
        <v>0</v>
      </c>
      <c r="G35" s="186">
        <v>0</v>
      </c>
      <c r="H35" s="196">
        <v>0</v>
      </c>
      <c r="I35" s="261">
        <v>0</v>
      </c>
      <c r="J35" s="192">
        <v>9.9999999999999995E-7</v>
      </c>
      <c r="K35" s="192">
        <v>9.9999999999999995E-7</v>
      </c>
      <c r="L35" s="259">
        <v>9.9999999999999995E-7</v>
      </c>
      <c r="M35" s="272">
        <f t="shared" si="43"/>
        <v>-13.815510557964274</v>
      </c>
      <c r="N35" s="273">
        <f t="shared" si="42"/>
        <v>-13.815510557964274</v>
      </c>
      <c r="O35" s="274">
        <f>DataBaseSpecies_2!D51</f>
        <v>-237.5</v>
      </c>
      <c r="P35" s="274">
        <f t="shared" si="39"/>
        <v>0</v>
      </c>
      <c r="Q35" s="282">
        <f t="shared" si="40"/>
        <v>0</v>
      </c>
      <c r="R35" s="283">
        <f t="shared" si="41"/>
        <v>-34.246151447333496</v>
      </c>
      <c r="S35" s="282">
        <f t="shared" si="7"/>
        <v>-34.246151447333496</v>
      </c>
      <c r="T35" s="3"/>
      <c r="U35" s="36">
        <v>0</v>
      </c>
      <c r="V35" s="36">
        <v>0</v>
      </c>
      <c r="W35" s="36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f t="shared" si="8"/>
        <v>0</v>
      </c>
      <c r="AF35" s="38">
        <f t="shared" si="9"/>
        <v>0</v>
      </c>
      <c r="AG35" s="38">
        <f t="shared" si="10"/>
        <v>0</v>
      </c>
      <c r="AH35" s="38">
        <v>0</v>
      </c>
      <c r="AI35" s="38">
        <f t="shared" si="11"/>
        <v>0</v>
      </c>
      <c r="AJ35" s="38">
        <f t="shared" si="12"/>
        <v>0</v>
      </c>
      <c r="AK35" s="38">
        <v>0</v>
      </c>
      <c r="AL35" s="38">
        <f t="shared" si="13"/>
        <v>0</v>
      </c>
      <c r="AM35" s="38">
        <f t="shared" si="14"/>
        <v>0</v>
      </c>
      <c r="AN35" s="38">
        <f t="shared" si="15"/>
        <v>0</v>
      </c>
      <c r="AO35" s="38">
        <v>-1</v>
      </c>
      <c r="AP35" s="38">
        <v>0</v>
      </c>
      <c r="AQ35" s="38">
        <v>-1</v>
      </c>
      <c r="AR35" s="38">
        <v>0</v>
      </c>
      <c r="AS35" s="38">
        <v>-1</v>
      </c>
      <c r="AT35" s="38">
        <v>0</v>
      </c>
      <c r="AU35" s="38">
        <v>0.5</v>
      </c>
      <c r="AV35" s="38">
        <f t="shared" si="16"/>
        <v>0</v>
      </c>
      <c r="AW35" s="38">
        <f t="shared" si="17"/>
        <v>0</v>
      </c>
      <c r="AX35" s="38">
        <f t="shared" si="18"/>
        <v>0</v>
      </c>
      <c r="AY35" s="38">
        <f t="shared" si="19"/>
        <v>0</v>
      </c>
      <c r="AZ35" s="38">
        <v>-1</v>
      </c>
      <c r="BA35" s="38">
        <f t="shared" si="20"/>
        <v>-1</v>
      </c>
      <c r="BB35" s="38">
        <v>0</v>
      </c>
      <c r="BC35" s="38">
        <v>0</v>
      </c>
      <c r="BD35" s="38">
        <v>0</v>
      </c>
      <c r="BE35" s="38">
        <v>0</v>
      </c>
      <c r="BF35" s="38">
        <f t="shared" si="21"/>
        <v>0</v>
      </c>
      <c r="BG35" s="38">
        <f t="shared" si="22"/>
        <v>0</v>
      </c>
      <c r="BH35" s="38">
        <f t="shared" si="23"/>
        <v>0</v>
      </c>
      <c r="BI35" s="38">
        <v>0</v>
      </c>
      <c r="BJ35" s="38">
        <v>0</v>
      </c>
      <c r="BK35" s="38">
        <f t="shared" si="24"/>
        <v>0</v>
      </c>
      <c r="BL35" s="38">
        <f t="shared" si="25"/>
        <v>0</v>
      </c>
      <c r="BM35" s="38">
        <f t="shared" si="26"/>
        <v>0</v>
      </c>
      <c r="BN35" s="38">
        <f t="shared" si="27"/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f t="shared" si="28"/>
        <v>0</v>
      </c>
      <c r="BT35" s="38">
        <v>0</v>
      </c>
      <c r="BU35" s="38">
        <f t="shared" si="29"/>
        <v>0</v>
      </c>
      <c r="BV35" s="38">
        <v>0</v>
      </c>
      <c r="BW35" s="38">
        <v>0</v>
      </c>
      <c r="BX35" s="38">
        <f t="shared" si="30"/>
        <v>0</v>
      </c>
      <c r="BY35" s="38">
        <v>0</v>
      </c>
      <c r="BZ35" s="38">
        <f t="shared" si="31"/>
        <v>0</v>
      </c>
      <c r="CA35" s="38">
        <v>0</v>
      </c>
      <c r="CB35" s="38">
        <f t="shared" si="32"/>
        <v>0</v>
      </c>
      <c r="CC35" s="38">
        <v>0</v>
      </c>
      <c r="CD35" s="38">
        <v>0</v>
      </c>
      <c r="CE35" s="38">
        <v>0</v>
      </c>
      <c r="CF35" s="38">
        <f t="shared" si="33"/>
        <v>0</v>
      </c>
      <c r="CG35" s="38">
        <f t="shared" si="34"/>
        <v>0</v>
      </c>
      <c r="CH35" s="38">
        <v>0</v>
      </c>
      <c r="CI35" s="200">
        <f t="shared" si="35"/>
        <v>0</v>
      </c>
      <c r="CJ35" s="200">
        <f t="shared" si="36"/>
        <v>0</v>
      </c>
      <c r="CK35" s="200">
        <v>0</v>
      </c>
      <c r="CL35" s="38">
        <v>0</v>
      </c>
      <c r="CM35" s="36">
        <v>0</v>
      </c>
      <c r="CN35" s="36">
        <v>0</v>
      </c>
      <c r="CO35" s="38">
        <v>0</v>
      </c>
      <c r="CP35" s="38">
        <v>0</v>
      </c>
      <c r="CQ35" s="38">
        <v>0</v>
      </c>
      <c r="CR35" s="40">
        <v>0</v>
      </c>
      <c r="CS35" s="294">
        <v>0</v>
      </c>
      <c r="CT35" s="200">
        <v>0</v>
      </c>
      <c r="CU35" s="294">
        <v>0</v>
      </c>
      <c r="CV35" s="38">
        <v>0</v>
      </c>
      <c r="CW35" s="200">
        <v>0</v>
      </c>
      <c r="CX35" s="294">
        <v>0</v>
      </c>
      <c r="CY35" s="38">
        <v>0</v>
      </c>
      <c r="CZ35" s="38">
        <v>0</v>
      </c>
      <c r="DA35" s="38">
        <v>0</v>
      </c>
      <c r="DB35" s="38">
        <v>0</v>
      </c>
      <c r="DC35" s="38">
        <v>0</v>
      </c>
      <c r="DD35" s="38">
        <v>0</v>
      </c>
      <c r="DE35" s="38">
        <v>0</v>
      </c>
      <c r="DF35" s="38">
        <v>0</v>
      </c>
      <c r="DG35" s="38">
        <v>0</v>
      </c>
      <c r="DH35" s="38">
        <v>0</v>
      </c>
      <c r="DI35" s="38">
        <v>0</v>
      </c>
      <c r="DJ35" s="38">
        <v>0</v>
      </c>
      <c r="DK35" s="38">
        <v>0</v>
      </c>
      <c r="DL35" s="38">
        <v>0</v>
      </c>
      <c r="DM35" s="38">
        <v>0</v>
      </c>
      <c r="DN35" s="38">
        <v>0</v>
      </c>
      <c r="DO35" s="38">
        <v>0</v>
      </c>
      <c r="DP35" s="38">
        <v>0</v>
      </c>
      <c r="DQ35" s="38">
        <v>0</v>
      </c>
      <c r="DR35" s="38">
        <v>0</v>
      </c>
      <c r="DS35" s="38">
        <v>0</v>
      </c>
      <c r="DT35" s="38">
        <v>0</v>
      </c>
    </row>
    <row r="36" spans="1:124" s="409" customFormat="1" x14ac:dyDescent="0.35">
      <c r="A36" s="396" t="s">
        <v>63</v>
      </c>
      <c r="B36" s="397">
        <v>4</v>
      </c>
      <c r="C36" s="397">
        <v>7</v>
      </c>
      <c r="D36" s="397">
        <v>2</v>
      </c>
      <c r="E36" s="397">
        <v>0</v>
      </c>
      <c r="F36" s="397">
        <v>0</v>
      </c>
      <c r="G36" s="397">
        <v>0</v>
      </c>
      <c r="H36" s="398">
        <v>0</v>
      </c>
      <c r="I36" s="398">
        <v>0</v>
      </c>
      <c r="J36" s="399">
        <v>1E-3</v>
      </c>
      <c r="K36" s="399">
        <v>1E-3</v>
      </c>
      <c r="L36" s="399">
        <v>1E-3</v>
      </c>
      <c r="M36" s="400">
        <f t="shared" si="43"/>
        <v>-6.9077552789821368</v>
      </c>
      <c r="N36" s="400">
        <f t="shared" ref="N36:N56" si="44">LN(L36)</f>
        <v>-6.9077552789821368</v>
      </c>
      <c r="O36" s="401">
        <f>DataBaseSpecies_1!E2</f>
        <v>-269.10000000000002</v>
      </c>
      <c r="P36" s="401">
        <f t="shared" si="39"/>
        <v>0</v>
      </c>
      <c r="Q36" s="401">
        <f t="shared" si="40"/>
        <v>0</v>
      </c>
      <c r="R36" s="402">
        <f t="shared" ref="R36:R58" si="45">$B$108*$B$109*M36+H36*$B$110*$B$112</f>
        <v>-17.123075723666748</v>
      </c>
      <c r="S36" s="401">
        <f t="shared" ref="S36:S58" si="46">$B$108*$B$109*N36+I36*$B$110*$B$112</f>
        <v>-17.123075723666748</v>
      </c>
      <c r="T36" s="403"/>
      <c r="U36" s="404">
        <v>0</v>
      </c>
      <c r="V36" s="404">
        <v>0</v>
      </c>
      <c r="W36" s="404">
        <v>0</v>
      </c>
      <c r="X36" s="405">
        <v>0</v>
      </c>
      <c r="Y36" s="405">
        <v>0</v>
      </c>
      <c r="Z36" s="405">
        <v>0</v>
      </c>
      <c r="AA36" s="405">
        <v>0</v>
      </c>
      <c r="AB36" s="405">
        <v>0</v>
      </c>
      <c r="AC36" s="405">
        <v>0</v>
      </c>
      <c r="AD36" s="405">
        <v>0</v>
      </c>
      <c r="AE36" s="405">
        <f t="shared" si="8"/>
        <v>0</v>
      </c>
      <c r="AF36" s="405">
        <f t="shared" si="9"/>
        <v>0</v>
      </c>
      <c r="AG36" s="405">
        <f t="shared" si="10"/>
        <v>0</v>
      </c>
      <c r="AH36" s="405">
        <v>0</v>
      </c>
      <c r="AI36" s="405">
        <f t="shared" si="11"/>
        <v>0</v>
      </c>
      <c r="AJ36" s="405">
        <f t="shared" si="12"/>
        <v>0</v>
      </c>
      <c r="AK36" s="405">
        <v>0</v>
      </c>
      <c r="AL36" s="405">
        <f t="shared" si="13"/>
        <v>0</v>
      </c>
      <c r="AM36" s="405">
        <f t="shared" si="14"/>
        <v>0</v>
      </c>
      <c r="AN36" s="405">
        <f t="shared" si="15"/>
        <v>0</v>
      </c>
      <c r="AO36" s="405">
        <v>0</v>
      </c>
      <c r="AP36" s="405">
        <v>0</v>
      </c>
      <c r="AQ36" s="405">
        <v>0</v>
      </c>
      <c r="AR36" s="405">
        <v>0</v>
      </c>
      <c r="AS36" s="405">
        <v>0</v>
      </c>
      <c r="AT36" s="405">
        <v>0</v>
      </c>
      <c r="AU36" s="405">
        <v>0</v>
      </c>
      <c r="AV36" s="405">
        <f t="shared" si="16"/>
        <v>0</v>
      </c>
      <c r="AW36" s="405">
        <f t="shared" si="17"/>
        <v>0</v>
      </c>
      <c r="AX36" s="405">
        <f t="shared" si="18"/>
        <v>0</v>
      </c>
      <c r="AY36" s="405">
        <f t="shared" si="19"/>
        <v>0</v>
      </c>
      <c r="AZ36" s="405">
        <v>1</v>
      </c>
      <c r="BA36" s="405">
        <f t="shared" si="20"/>
        <v>0</v>
      </c>
      <c r="BB36" s="405">
        <v>-1</v>
      </c>
      <c r="BC36" s="405">
        <v>0</v>
      </c>
      <c r="BD36" s="405">
        <v>0</v>
      </c>
      <c r="BE36" s="405">
        <v>0</v>
      </c>
      <c r="BF36" s="405">
        <f t="shared" si="21"/>
        <v>0</v>
      </c>
      <c r="BG36" s="405">
        <f t="shared" si="22"/>
        <v>0</v>
      </c>
      <c r="BH36" s="405">
        <f t="shared" si="23"/>
        <v>0</v>
      </c>
      <c r="BI36" s="405">
        <v>0</v>
      </c>
      <c r="BJ36" s="405">
        <v>0</v>
      </c>
      <c r="BK36" s="405">
        <f t="shared" si="24"/>
        <v>0</v>
      </c>
      <c r="BL36" s="405">
        <f t="shared" si="25"/>
        <v>0</v>
      </c>
      <c r="BM36" s="405">
        <f t="shared" si="26"/>
        <v>0</v>
      </c>
      <c r="BN36" s="405">
        <f t="shared" si="27"/>
        <v>0</v>
      </c>
      <c r="BO36" s="405">
        <v>0</v>
      </c>
      <c r="BP36" s="405">
        <v>0</v>
      </c>
      <c r="BQ36" s="405">
        <v>0</v>
      </c>
      <c r="BR36" s="405">
        <v>0</v>
      </c>
      <c r="BS36" s="405">
        <f t="shared" si="28"/>
        <v>0</v>
      </c>
      <c r="BT36" s="405">
        <v>0</v>
      </c>
      <c r="BU36" s="405">
        <f t="shared" si="29"/>
        <v>0</v>
      </c>
      <c r="BV36" s="405">
        <v>0</v>
      </c>
      <c r="BW36" s="405">
        <v>0</v>
      </c>
      <c r="BX36" s="405">
        <f t="shared" si="30"/>
        <v>0</v>
      </c>
      <c r="BY36" s="405">
        <v>0</v>
      </c>
      <c r="BZ36" s="405">
        <f t="shared" si="31"/>
        <v>0</v>
      </c>
      <c r="CA36" s="405">
        <v>0</v>
      </c>
      <c r="CB36" s="405">
        <f t="shared" si="32"/>
        <v>0</v>
      </c>
      <c r="CC36" s="405">
        <v>0</v>
      </c>
      <c r="CD36" s="405">
        <v>0</v>
      </c>
      <c r="CE36" s="405">
        <v>0</v>
      </c>
      <c r="CF36" s="405">
        <f t="shared" si="33"/>
        <v>0</v>
      </c>
      <c r="CG36" s="405">
        <f t="shared" si="34"/>
        <v>0</v>
      </c>
      <c r="CH36" s="405">
        <v>0</v>
      </c>
      <c r="CI36" s="406">
        <f t="shared" si="35"/>
        <v>0</v>
      </c>
      <c r="CJ36" s="406">
        <f t="shared" si="36"/>
        <v>0</v>
      </c>
      <c r="CK36" s="406">
        <v>0</v>
      </c>
      <c r="CL36" s="405">
        <v>0</v>
      </c>
      <c r="CM36" s="404">
        <v>0</v>
      </c>
      <c r="CN36" s="404">
        <v>0</v>
      </c>
      <c r="CO36" s="405">
        <v>0</v>
      </c>
      <c r="CP36" s="405">
        <v>0</v>
      </c>
      <c r="CQ36" s="405">
        <v>0</v>
      </c>
      <c r="CR36" s="407">
        <v>0</v>
      </c>
      <c r="CS36" s="408">
        <v>0</v>
      </c>
      <c r="CT36" s="406">
        <v>0</v>
      </c>
      <c r="CU36" s="408">
        <v>0</v>
      </c>
      <c r="CV36" s="405">
        <v>0</v>
      </c>
      <c r="CW36" s="406">
        <v>0</v>
      </c>
      <c r="CX36" s="408">
        <v>0</v>
      </c>
      <c r="CY36" s="405">
        <v>0</v>
      </c>
      <c r="CZ36" s="405">
        <v>0</v>
      </c>
      <c r="DA36" s="405">
        <v>0</v>
      </c>
      <c r="DB36" s="405">
        <v>0</v>
      </c>
      <c r="DC36" s="405">
        <v>0</v>
      </c>
      <c r="DD36" s="405">
        <v>0</v>
      </c>
      <c r="DE36" s="405">
        <v>0</v>
      </c>
      <c r="DF36" s="405">
        <v>0</v>
      </c>
      <c r="DG36" s="405">
        <v>0</v>
      </c>
      <c r="DH36" s="405">
        <v>0</v>
      </c>
      <c r="DI36" s="405">
        <v>0</v>
      </c>
      <c r="DJ36" s="405">
        <v>0</v>
      </c>
      <c r="DK36" s="405">
        <v>0</v>
      </c>
      <c r="DL36" s="405">
        <v>0</v>
      </c>
      <c r="DM36" s="405">
        <v>0</v>
      </c>
      <c r="DN36" s="405">
        <v>0</v>
      </c>
      <c r="DO36" s="405">
        <v>0</v>
      </c>
      <c r="DP36" s="405">
        <v>0</v>
      </c>
      <c r="DQ36" s="405">
        <v>0</v>
      </c>
      <c r="DR36" s="405">
        <v>0</v>
      </c>
      <c r="DS36" s="405">
        <v>0</v>
      </c>
      <c r="DT36" s="405">
        <v>0</v>
      </c>
    </row>
    <row r="37" spans="1:124" s="409" customFormat="1" x14ac:dyDescent="0.35">
      <c r="A37" s="396" t="s">
        <v>64</v>
      </c>
      <c r="B37" s="397">
        <v>4</v>
      </c>
      <c r="C37" s="397">
        <v>5</v>
      </c>
      <c r="D37" s="397">
        <v>1</v>
      </c>
      <c r="E37" s="397">
        <v>0</v>
      </c>
      <c r="F37" s="397">
        <v>0</v>
      </c>
      <c r="G37" s="397">
        <v>0</v>
      </c>
      <c r="H37" s="398">
        <v>0</v>
      </c>
      <c r="I37" s="398">
        <v>0</v>
      </c>
      <c r="J37" s="399">
        <v>1E-3</v>
      </c>
      <c r="K37" s="399">
        <v>1E-3</v>
      </c>
      <c r="L37" s="399">
        <v>1E-3</v>
      </c>
      <c r="M37" s="400">
        <f t="shared" si="43"/>
        <v>-6.9077552789821368</v>
      </c>
      <c r="N37" s="400">
        <f t="shared" si="44"/>
        <v>-6.9077552789821368</v>
      </c>
      <c r="O37" s="401">
        <f>DataBaseSpecies_1!E41</f>
        <v>-28.02000000000001</v>
      </c>
      <c r="P37" s="401">
        <f t="shared" si="39"/>
        <v>0</v>
      </c>
      <c r="Q37" s="401">
        <f t="shared" si="40"/>
        <v>0</v>
      </c>
      <c r="R37" s="402">
        <f t="shared" si="45"/>
        <v>-17.123075723666748</v>
      </c>
      <c r="S37" s="401">
        <f t="shared" si="46"/>
        <v>-17.123075723666748</v>
      </c>
      <c r="T37" s="403"/>
      <c r="U37" s="404">
        <v>0</v>
      </c>
      <c r="V37" s="404">
        <v>0</v>
      </c>
      <c r="W37" s="404">
        <v>0</v>
      </c>
      <c r="X37" s="405">
        <v>0</v>
      </c>
      <c r="Y37" s="405">
        <v>0</v>
      </c>
      <c r="Z37" s="405">
        <v>0</v>
      </c>
      <c r="AA37" s="405">
        <v>0</v>
      </c>
      <c r="AB37" s="405">
        <v>0</v>
      </c>
      <c r="AC37" s="405">
        <v>0</v>
      </c>
      <c r="AD37" s="405">
        <v>0</v>
      </c>
      <c r="AE37" s="405">
        <f t="shared" si="8"/>
        <v>0</v>
      </c>
      <c r="AF37" s="405">
        <f t="shared" si="9"/>
        <v>0</v>
      </c>
      <c r="AG37" s="405">
        <f t="shared" si="10"/>
        <v>0</v>
      </c>
      <c r="AH37" s="405">
        <v>0</v>
      </c>
      <c r="AI37" s="405">
        <f t="shared" si="11"/>
        <v>0</v>
      </c>
      <c r="AJ37" s="405">
        <f t="shared" si="12"/>
        <v>0</v>
      </c>
      <c r="AK37" s="405">
        <v>0</v>
      </c>
      <c r="AL37" s="405">
        <f t="shared" si="13"/>
        <v>0</v>
      </c>
      <c r="AM37" s="405">
        <f t="shared" si="14"/>
        <v>0</v>
      </c>
      <c r="AN37" s="405">
        <f t="shared" si="15"/>
        <v>0</v>
      </c>
      <c r="AO37" s="405">
        <v>0</v>
      </c>
      <c r="AP37" s="405">
        <v>0</v>
      </c>
      <c r="AQ37" s="405">
        <v>0</v>
      </c>
      <c r="AR37" s="405">
        <v>0</v>
      </c>
      <c r="AS37" s="405">
        <v>0</v>
      </c>
      <c r="AT37" s="405">
        <v>0</v>
      </c>
      <c r="AU37" s="405">
        <v>0</v>
      </c>
      <c r="AV37" s="405">
        <f t="shared" si="16"/>
        <v>0</v>
      </c>
      <c r="AW37" s="405">
        <f t="shared" si="17"/>
        <v>0</v>
      </c>
      <c r="AX37" s="405">
        <f t="shared" si="18"/>
        <v>0</v>
      </c>
      <c r="AY37" s="405">
        <f t="shared" si="19"/>
        <v>0</v>
      </c>
      <c r="AZ37" s="405">
        <v>0</v>
      </c>
      <c r="BA37" s="405">
        <f t="shared" si="20"/>
        <v>0</v>
      </c>
      <c r="BB37" s="405">
        <v>1</v>
      </c>
      <c r="BC37" s="405">
        <v>-1</v>
      </c>
      <c r="BD37" s="405">
        <v>0</v>
      </c>
      <c r="BE37" s="405">
        <v>0</v>
      </c>
      <c r="BF37" s="405">
        <f t="shared" si="21"/>
        <v>0</v>
      </c>
      <c r="BG37" s="405">
        <f t="shared" si="22"/>
        <v>0</v>
      </c>
      <c r="BH37" s="405">
        <f t="shared" si="23"/>
        <v>0</v>
      </c>
      <c r="BI37" s="405">
        <v>0</v>
      </c>
      <c r="BJ37" s="405">
        <v>0</v>
      </c>
      <c r="BK37" s="405">
        <f t="shared" si="24"/>
        <v>0</v>
      </c>
      <c r="BL37" s="405">
        <f t="shared" si="25"/>
        <v>0</v>
      </c>
      <c r="BM37" s="405">
        <f t="shared" si="26"/>
        <v>0</v>
      </c>
      <c r="BN37" s="405">
        <f t="shared" si="27"/>
        <v>0</v>
      </c>
      <c r="BO37" s="405">
        <v>0</v>
      </c>
      <c r="BP37" s="405">
        <v>0</v>
      </c>
      <c r="BQ37" s="405">
        <v>0</v>
      </c>
      <c r="BR37" s="405">
        <v>0</v>
      </c>
      <c r="BS37" s="405">
        <f t="shared" si="28"/>
        <v>0</v>
      </c>
      <c r="BT37" s="405">
        <v>0</v>
      </c>
      <c r="BU37" s="405">
        <f t="shared" si="29"/>
        <v>0</v>
      </c>
      <c r="BV37" s="405">
        <v>0</v>
      </c>
      <c r="BW37" s="405">
        <v>0</v>
      </c>
      <c r="BX37" s="405">
        <f t="shared" si="30"/>
        <v>0</v>
      </c>
      <c r="BY37" s="405">
        <v>0</v>
      </c>
      <c r="BZ37" s="405">
        <f t="shared" si="31"/>
        <v>0</v>
      </c>
      <c r="CA37" s="405">
        <v>0</v>
      </c>
      <c r="CB37" s="405">
        <f t="shared" si="32"/>
        <v>0</v>
      </c>
      <c r="CC37" s="405">
        <v>0</v>
      </c>
      <c r="CD37" s="405">
        <v>0</v>
      </c>
      <c r="CE37" s="405">
        <v>0</v>
      </c>
      <c r="CF37" s="405">
        <f t="shared" si="33"/>
        <v>0</v>
      </c>
      <c r="CG37" s="405">
        <f t="shared" si="34"/>
        <v>0</v>
      </c>
      <c r="CH37" s="405">
        <v>0</v>
      </c>
      <c r="CI37" s="406">
        <f t="shared" si="35"/>
        <v>0</v>
      </c>
      <c r="CJ37" s="406">
        <f t="shared" si="36"/>
        <v>0</v>
      </c>
      <c r="CK37" s="406">
        <v>0</v>
      </c>
      <c r="CL37" s="405">
        <v>0</v>
      </c>
      <c r="CM37" s="404">
        <v>0</v>
      </c>
      <c r="CN37" s="404">
        <v>0</v>
      </c>
      <c r="CO37" s="405">
        <v>0</v>
      </c>
      <c r="CP37" s="405">
        <v>0</v>
      </c>
      <c r="CQ37" s="405">
        <v>0</v>
      </c>
      <c r="CR37" s="407">
        <v>0</v>
      </c>
      <c r="CS37" s="408">
        <v>0</v>
      </c>
      <c r="CT37" s="406">
        <v>0</v>
      </c>
      <c r="CU37" s="408">
        <v>0</v>
      </c>
      <c r="CV37" s="405">
        <v>0</v>
      </c>
      <c r="CW37" s="406">
        <v>0</v>
      </c>
      <c r="CX37" s="408">
        <v>0</v>
      </c>
      <c r="CY37" s="405">
        <v>0</v>
      </c>
      <c r="CZ37" s="405">
        <v>0</v>
      </c>
      <c r="DA37" s="405">
        <v>0</v>
      </c>
      <c r="DB37" s="405">
        <v>0</v>
      </c>
      <c r="DC37" s="405">
        <v>0</v>
      </c>
      <c r="DD37" s="405">
        <v>0</v>
      </c>
      <c r="DE37" s="405">
        <v>0</v>
      </c>
      <c r="DF37" s="405">
        <v>0</v>
      </c>
      <c r="DG37" s="405">
        <v>0</v>
      </c>
      <c r="DH37" s="405">
        <v>0</v>
      </c>
      <c r="DI37" s="405">
        <v>0</v>
      </c>
      <c r="DJ37" s="405">
        <v>0</v>
      </c>
      <c r="DK37" s="405">
        <v>0</v>
      </c>
      <c r="DL37" s="405">
        <v>0</v>
      </c>
      <c r="DM37" s="405">
        <v>0</v>
      </c>
      <c r="DN37" s="405">
        <v>0</v>
      </c>
      <c r="DO37" s="405">
        <v>0</v>
      </c>
      <c r="DP37" s="405">
        <v>0</v>
      </c>
      <c r="DQ37" s="405">
        <v>0</v>
      </c>
      <c r="DR37" s="405">
        <v>0</v>
      </c>
      <c r="DS37" s="405">
        <v>0</v>
      </c>
      <c r="DT37" s="405">
        <v>0</v>
      </c>
    </row>
    <row r="38" spans="1:124" x14ac:dyDescent="0.35">
      <c r="A38" s="17" t="s">
        <v>65</v>
      </c>
      <c r="B38" s="186">
        <v>4</v>
      </c>
      <c r="C38" s="186">
        <v>7</v>
      </c>
      <c r="D38" s="186">
        <v>1</v>
      </c>
      <c r="E38" s="186">
        <v>0</v>
      </c>
      <c r="F38" s="186">
        <v>0</v>
      </c>
      <c r="G38" s="186">
        <v>0</v>
      </c>
      <c r="H38" s="196">
        <v>0</v>
      </c>
      <c r="I38" s="261">
        <v>0</v>
      </c>
      <c r="J38" s="192">
        <v>1.0000000000000001E-5</v>
      </c>
      <c r="K38" s="192">
        <v>1.0000000000000001E-5</v>
      </c>
      <c r="L38" s="259">
        <v>1.0000000000000001E-5</v>
      </c>
      <c r="M38" s="272">
        <f t="shared" si="43"/>
        <v>-11.512925464970229</v>
      </c>
      <c r="N38" s="273">
        <f t="shared" si="44"/>
        <v>-11.512925464970229</v>
      </c>
      <c r="O38" s="274">
        <f>DataBaseSpecies_2!D54</f>
        <v>-116.20000000000005</v>
      </c>
      <c r="P38" s="274">
        <f t="shared" si="39"/>
        <v>0</v>
      </c>
      <c r="Q38" s="282">
        <f t="shared" si="40"/>
        <v>0</v>
      </c>
      <c r="R38" s="283">
        <f t="shared" si="45"/>
        <v>-28.538459539444585</v>
      </c>
      <c r="S38" s="282">
        <f t="shared" si="46"/>
        <v>-28.538459539444585</v>
      </c>
      <c r="T38" s="3"/>
      <c r="U38" s="36">
        <v>0</v>
      </c>
      <c r="V38" s="36">
        <v>0</v>
      </c>
      <c r="W38" s="36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f t="shared" si="8"/>
        <v>0</v>
      </c>
      <c r="AF38" s="38">
        <f t="shared" si="9"/>
        <v>0</v>
      </c>
      <c r="AG38" s="38">
        <f t="shared" si="10"/>
        <v>0</v>
      </c>
      <c r="AH38" s="38">
        <v>0</v>
      </c>
      <c r="AI38" s="38">
        <f t="shared" si="11"/>
        <v>0</v>
      </c>
      <c r="AJ38" s="38">
        <f t="shared" si="12"/>
        <v>0</v>
      </c>
      <c r="AK38" s="38">
        <v>0</v>
      </c>
      <c r="AL38" s="38">
        <f t="shared" si="13"/>
        <v>0</v>
      </c>
      <c r="AM38" s="38">
        <f t="shared" si="14"/>
        <v>0</v>
      </c>
      <c r="AN38" s="38">
        <f t="shared" si="15"/>
        <v>0</v>
      </c>
      <c r="AO38" s="38">
        <v>0</v>
      </c>
      <c r="AP38" s="38">
        <v>0</v>
      </c>
      <c r="AQ38" s="38">
        <v>0</v>
      </c>
      <c r="AR38" s="38">
        <v>1</v>
      </c>
      <c r="AS38" s="38">
        <v>1</v>
      </c>
      <c r="AT38" s="38">
        <v>0</v>
      </c>
      <c r="AU38" s="38">
        <v>0</v>
      </c>
      <c r="AV38" s="38">
        <f t="shared" si="16"/>
        <v>0</v>
      </c>
      <c r="AW38" s="38">
        <f t="shared" si="17"/>
        <v>0</v>
      </c>
      <c r="AX38" s="38">
        <f t="shared" si="18"/>
        <v>0</v>
      </c>
      <c r="AY38" s="38">
        <f t="shared" si="19"/>
        <v>0</v>
      </c>
      <c r="AZ38" s="38">
        <v>0</v>
      </c>
      <c r="BA38" s="38">
        <f t="shared" si="20"/>
        <v>1</v>
      </c>
      <c r="BB38" s="38">
        <v>0</v>
      </c>
      <c r="BC38" s="38">
        <v>1</v>
      </c>
      <c r="BD38" s="38">
        <v>-1</v>
      </c>
      <c r="BE38" s="38">
        <v>0</v>
      </c>
      <c r="BF38" s="38">
        <f t="shared" si="21"/>
        <v>-1</v>
      </c>
      <c r="BG38" s="38">
        <f t="shared" si="22"/>
        <v>0</v>
      </c>
      <c r="BH38" s="38">
        <f t="shared" si="23"/>
        <v>0</v>
      </c>
      <c r="BI38" s="38">
        <v>-1</v>
      </c>
      <c r="BJ38" s="38">
        <v>0</v>
      </c>
      <c r="BK38" s="38">
        <f t="shared" si="24"/>
        <v>0</v>
      </c>
      <c r="BL38" s="38">
        <f t="shared" si="25"/>
        <v>0</v>
      </c>
      <c r="BM38" s="38">
        <f t="shared" si="26"/>
        <v>0</v>
      </c>
      <c r="BN38" s="38">
        <f t="shared" si="27"/>
        <v>0</v>
      </c>
      <c r="BO38" s="38">
        <v>-1</v>
      </c>
      <c r="BP38" s="38">
        <v>0</v>
      </c>
      <c r="BQ38" s="38">
        <v>0</v>
      </c>
      <c r="BR38" s="38">
        <v>0</v>
      </c>
      <c r="BS38" s="38">
        <f t="shared" si="28"/>
        <v>0</v>
      </c>
      <c r="BT38" s="38">
        <v>0</v>
      </c>
      <c r="BU38" s="38">
        <f t="shared" si="29"/>
        <v>0</v>
      </c>
      <c r="BV38" s="38">
        <v>0</v>
      </c>
      <c r="BW38" s="38">
        <v>0</v>
      </c>
      <c r="BX38" s="38">
        <f t="shared" si="30"/>
        <v>0</v>
      </c>
      <c r="BY38" s="38">
        <v>0</v>
      </c>
      <c r="BZ38" s="38">
        <f t="shared" si="31"/>
        <v>0</v>
      </c>
      <c r="CA38" s="38">
        <v>0</v>
      </c>
      <c r="CB38" s="38">
        <f t="shared" si="32"/>
        <v>0</v>
      </c>
      <c r="CC38" s="38">
        <v>0</v>
      </c>
      <c r="CD38" s="38">
        <v>0</v>
      </c>
      <c r="CE38" s="38">
        <v>0</v>
      </c>
      <c r="CF38" s="38">
        <f t="shared" si="33"/>
        <v>0</v>
      </c>
      <c r="CG38" s="38">
        <f t="shared" si="34"/>
        <v>0</v>
      </c>
      <c r="CH38" s="38">
        <v>0</v>
      </c>
      <c r="CI38" s="200">
        <f t="shared" si="35"/>
        <v>0</v>
      </c>
      <c r="CJ38" s="200">
        <f t="shared" si="36"/>
        <v>0</v>
      </c>
      <c r="CK38" s="200">
        <v>0</v>
      </c>
      <c r="CL38" s="38">
        <v>0</v>
      </c>
      <c r="CM38" s="36">
        <v>0</v>
      </c>
      <c r="CN38" s="36">
        <v>0</v>
      </c>
      <c r="CO38" s="38">
        <v>0</v>
      </c>
      <c r="CP38" s="38">
        <v>0</v>
      </c>
      <c r="CQ38" s="38">
        <v>0</v>
      </c>
      <c r="CR38" s="40">
        <v>0</v>
      </c>
      <c r="CS38" s="294">
        <v>0</v>
      </c>
      <c r="CT38" s="200">
        <v>0</v>
      </c>
      <c r="CU38" s="294">
        <v>0</v>
      </c>
      <c r="CV38" s="38">
        <v>0</v>
      </c>
      <c r="CW38" s="200">
        <v>0</v>
      </c>
      <c r="CX38" s="294">
        <v>0</v>
      </c>
      <c r="CY38" s="38">
        <v>0</v>
      </c>
      <c r="CZ38" s="38">
        <v>0</v>
      </c>
      <c r="DA38" s="38">
        <v>0</v>
      </c>
      <c r="DB38" s="38">
        <v>0</v>
      </c>
      <c r="DC38" s="38">
        <v>0</v>
      </c>
      <c r="DD38" s="38">
        <v>0</v>
      </c>
      <c r="DE38" s="38">
        <v>0</v>
      </c>
      <c r="DF38" s="38">
        <v>0</v>
      </c>
      <c r="DG38" s="38">
        <v>0</v>
      </c>
      <c r="DH38" s="38">
        <v>0</v>
      </c>
      <c r="DI38" s="38">
        <v>0</v>
      </c>
      <c r="DJ38" s="38">
        <v>0</v>
      </c>
      <c r="DK38" s="38">
        <v>0</v>
      </c>
      <c r="DL38" s="38">
        <v>0</v>
      </c>
      <c r="DM38" s="38">
        <v>0</v>
      </c>
      <c r="DN38" s="38">
        <v>0</v>
      </c>
      <c r="DO38" s="38">
        <v>0</v>
      </c>
      <c r="DP38" s="38">
        <v>0</v>
      </c>
      <c r="DQ38" s="38">
        <v>0</v>
      </c>
      <c r="DR38" s="38">
        <v>0</v>
      </c>
      <c r="DS38" s="38">
        <v>0</v>
      </c>
      <c r="DT38" s="38">
        <v>0</v>
      </c>
    </row>
    <row r="39" spans="1:124" s="409" customFormat="1" x14ac:dyDescent="0.35">
      <c r="A39" s="396" t="s">
        <v>66</v>
      </c>
      <c r="B39" s="397">
        <v>4</v>
      </c>
      <c r="C39" s="397">
        <v>7</v>
      </c>
      <c r="D39" s="397">
        <v>5</v>
      </c>
      <c r="E39" s="397">
        <v>0</v>
      </c>
      <c r="F39" s="397">
        <v>1</v>
      </c>
      <c r="G39" s="397">
        <v>0</v>
      </c>
      <c r="H39" s="398">
        <v>-2</v>
      </c>
      <c r="I39" s="398">
        <v>0</v>
      </c>
      <c r="J39" s="399">
        <v>1E-3</v>
      </c>
      <c r="K39" s="399">
        <v>1E-3</v>
      </c>
      <c r="L39" s="399">
        <v>1E-3</v>
      </c>
      <c r="M39" s="400">
        <f t="shared" si="43"/>
        <v>-6.9077552789821368</v>
      </c>
      <c r="N39" s="400">
        <f t="shared" si="44"/>
        <v>-6.9077552789821368</v>
      </c>
      <c r="O39" s="401">
        <f>DataBaseSpecies_2!F55</f>
        <v>-1209.4000000000001</v>
      </c>
      <c r="P39" s="401">
        <f t="shared" si="39"/>
        <v>0.67804243273280285</v>
      </c>
      <c r="Q39" s="401">
        <f t="shared" si="40"/>
        <v>0</v>
      </c>
      <c r="R39" s="402">
        <f t="shared" si="45"/>
        <v>21.470924276333253</v>
      </c>
      <c r="S39" s="401">
        <f t="shared" si="46"/>
        <v>-17.123075723666748</v>
      </c>
      <c r="T39" s="403"/>
      <c r="U39" s="404">
        <v>0</v>
      </c>
      <c r="V39" s="404">
        <v>0</v>
      </c>
      <c r="W39" s="404">
        <v>0</v>
      </c>
      <c r="X39" s="405">
        <v>0</v>
      </c>
      <c r="Y39" s="405">
        <v>0</v>
      </c>
      <c r="Z39" s="405">
        <v>0</v>
      </c>
      <c r="AA39" s="405">
        <v>0</v>
      </c>
      <c r="AB39" s="405">
        <v>0</v>
      </c>
      <c r="AC39" s="405">
        <v>0</v>
      </c>
      <c r="AD39" s="405">
        <v>0</v>
      </c>
      <c r="AE39" s="405">
        <f t="shared" si="8"/>
        <v>0</v>
      </c>
      <c r="AF39" s="405">
        <f t="shared" si="9"/>
        <v>0</v>
      </c>
      <c r="AG39" s="405">
        <f t="shared" si="10"/>
        <v>0</v>
      </c>
      <c r="AH39" s="405">
        <v>0</v>
      </c>
      <c r="AI39" s="405">
        <f t="shared" si="11"/>
        <v>0</v>
      </c>
      <c r="AJ39" s="405">
        <f t="shared" si="12"/>
        <v>0</v>
      </c>
      <c r="AK39" s="405">
        <v>0</v>
      </c>
      <c r="AL39" s="405">
        <f t="shared" si="13"/>
        <v>0</v>
      </c>
      <c r="AM39" s="405">
        <f t="shared" si="14"/>
        <v>0</v>
      </c>
      <c r="AN39" s="405">
        <f t="shared" si="15"/>
        <v>0</v>
      </c>
      <c r="AO39" s="405">
        <v>0</v>
      </c>
      <c r="AP39" s="405">
        <v>0</v>
      </c>
      <c r="AQ39" s="405">
        <v>0</v>
      </c>
      <c r="AR39" s="405">
        <v>0</v>
      </c>
      <c r="AS39" s="405">
        <v>0</v>
      </c>
      <c r="AT39" s="405">
        <v>0</v>
      </c>
      <c r="AU39" s="405">
        <v>0</v>
      </c>
      <c r="AV39" s="405">
        <f t="shared" si="16"/>
        <v>0</v>
      </c>
      <c r="AW39" s="405">
        <f t="shared" si="17"/>
        <v>0</v>
      </c>
      <c r="AX39" s="405">
        <f t="shared" si="18"/>
        <v>0</v>
      </c>
      <c r="AY39" s="405">
        <f t="shared" si="19"/>
        <v>0</v>
      </c>
      <c r="AZ39" s="405">
        <v>0</v>
      </c>
      <c r="BA39" s="405">
        <f t="shared" si="20"/>
        <v>0</v>
      </c>
      <c r="BB39" s="405">
        <v>0</v>
      </c>
      <c r="BC39" s="405">
        <v>0</v>
      </c>
      <c r="BD39" s="405">
        <v>1</v>
      </c>
      <c r="BE39" s="405">
        <v>-1</v>
      </c>
      <c r="BF39" s="405">
        <f t="shared" si="21"/>
        <v>0</v>
      </c>
      <c r="BG39" s="405">
        <f t="shared" si="22"/>
        <v>0</v>
      </c>
      <c r="BH39" s="405">
        <f t="shared" si="23"/>
        <v>0</v>
      </c>
      <c r="BI39" s="405">
        <v>0</v>
      </c>
      <c r="BJ39" s="405">
        <v>0</v>
      </c>
      <c r="BK39" s="405">
        <f t="shared" si="24"/>
        <v>0</v>
      </c>
      <c r="BL39" s="405">
        <f t="shared" si="25"/>
        <v>0</v>
      </c>
      <c r="BM39" s="405">
        <f t="shared" si="26"/>
        <v>0</v>
      </c>
      <c r="BN39" s="405">
        <f t="shared" si="27"/>
        <v>0</v>
      </c>
      <c r="BO39" s="405">
        <v>0</v>
      </c>
      <c r="BP39" s="405">
        <v>0</v>
      </c>
      <c r="BQ39" s="405">
        <v>0</v>
      </c>
      <c r="BR39" s="405">
        <v>0</v>
      </c>
      <c r="BS39" s="405">
        <f t="shared" si="28"/>
        <v>0</v>
      </c>
      <c r="BT39" s="405">
        <v>0</v>
      </c>
      <c r="BU39" s="405">
        <f t="shared" si="29"/>
        <v>0</v>
      </c>
      <c r="BV39" s="405">
        <v>0</v>
      </c>
      <c r="BW39" s="405">
        <v>0</v>
      </c>
      <c r="BX39" s="405">
        <f t="shared" si="30"/>
        <v>0</v>
      </c>
      <c r="BY39" s="405">
        <v>0</v>
      </c>
      <c r="BZ39" s="405">
        <f t="shared" si="31"/>
        <v>0</v>
      </c>
      <c r="CA39" s="405">
        <v>0</v>
      </c>
      <c r="CB39" s="405">
        <f t="shared" si="32"/>
        <v>0</v>
      </c>
      <c r="CC39" s="405">
        <v>0</v>
      </c>
      <c r="CD39" s="405">
        <v>0</v>
      </c>
      <c r="CE39" s="405">
        <v>0</v>
      </c>
      <c r="CF39" s="405">
        <f t="shared" si="33"/>
        <v>0</v>
      </c>
      <c r="CG39" s="405">
        <f t="shared" si="34"/>
        <v>0</v>
      </c>
      <c r="CH39" s="405">
        <v>0</v>
      </c>
      <c r="CI39" s="406">
        <f t="shared" si="35"/>
        <v>0</v>
      </c>
      <c r="CJ39" s="406">
        <f t="shared" si="36"/>
        <v>0</v>
      </c>
      <c r="CK39" s="406">
        <v>0</v>
      </c>
      <c r="CL39" s="405">
        <v>0</v>
      </c>
      <c r="CM39" s="404">
        <v>0</v>
      </c>
      <c r="CN39" s="404">
        <v>0</v>
      </c>
      <c r="CO39" s="405">
        <v>0</v>
      </c>
      <c r="CP39" s="405">
        <v>0</v>
      </c>
      <c r="CQ39" s="405">
        <v>0</v>
      </c>
      <c r="CR39" s="407">
        <v>0</v>
      </c>
      <c r="CS39" s="408">
        <v>0</v>
      </c>
      <c r="CT39" s="406">
        <v>0</v>
      </c>
      <c r="CU39" s="408">
        <v>0</v>
      </c>
      <c r="CV39" s="405">
        <v>0</v>
      </c>
      <c r="CW39" s="406">
        <v>0</v>
      </c>
      <c r="CX39" s="408">
        <v>0</v>
      </c>
      <c r="CY39" s="405">
        <v>0</v>
      </c>
      <c r="CZ39" s="405">
        <v>0</v>
      </c>
      <c r="DA39" s="405">
        <v>0</v>
      </c>
      <c r="DB39" s="405">
        <v>0</v>
      </c>
      <c r="DC39" s="405">
        <v>0</v>
      </c>
      <c r="DD39" s="405">
        <v>0</v>
      </c>
      <c r="DE39" s="405">
        <v>0</v>
      </c>
      <c r="DF39" s="405">
        <v>0</v>
      </c>
      <c r="DG39" s="405">
        <v>0</v>
      </c>
      <c r="DH39" s="405">
        <v>0</v>
      </c>
      <c r="DI39" s="405">
        <v>0</v>
      </c>
      <c r="DJ39" s="405">
        <v>0</v>
      </c>
      <c r="DK39" s="405">
        <v>0</v>
      </c>
      <c r="DL39" s="405">
        <v>0</v>
      </c>
      <c r="DM39" s="405">
        <v>0</v>
      </c>
      <c r="DN39" s="405">
        <v>0</v>
      </c>
      <c r="DO39" s="405">
        <v>0</v>
      </c>
      <c r="DP39" s="405">
        <v>0</v>
      </c>
      <c r="DQ39" s="405">
        <v>0</v>
      </c>
      <c r="DR39" s="405">
        <v>0</v>
      </c>
      <c r="DS39" s="405">
        <v>0</v>
      </c>
      <c r="DT39" s="405">
        <v>0</v>
      </c>
    </row>
    <row r="40" spans="1:124" x14ac:dyDescent="0.35">
      <c r="A40" s="17" t="s">
        <v>67</v>
      </c>
      <c r="B40" s="186">
        <v>3</v>
      </c>
      <c r="C40" s="186">
        <v>5</v>
      </c>
      <c r="D40" s="186">
        <v>2</v>
      </c>
      <c r="E40" s="186">
        <v>0</v>
      </c>
      <c r="F40" s="186">
        <v>0</v>
      </c>
      <c r="G40" s="186">
        <v>0</v>
      </c>
      <c r="H40" s="196">
        <v>0</v>
      </c>
      <c r="I40" s="261">
        <v>0</v>
      </c>
      <c r="J40" s="192">
        <v>1.0000000000000001E-5</v>
      </c>
      <c r="K40" s="192">
        <v>1.0000000000000001E-5</v>
      </c>
      <c r="L40" s="259">
        <v>1.0000000000000001E-5</v>
      </c>
      <c r="M40" s="272">
        <f t="shared" si="43"/>
        <v>-11.512925464970229</v>
      </c>
      <c r="N40" s="273">
        <f t="shared" si="44"/>
        <v>-11.512925464970229</v>
      </c>
      <c r="O40" s="274">
        <f>DataBaseSpecies_2!D56</f>
        <v>-289</v>
      </c>
      <c r="P40" s="274">
        <f t="shared" si="39"/>
        <v>0</v>
      </c>
      <c r="Q40" s="282">
        <f t="shared" si="40"/>
        <v>0</v>
      </c>
      <c r="R40" s="283">
        <f t="shared" si="45"/>
        <v>-28.538459539444585</v>
      </c>
      <c r="S40" s="282">
        <f t="shared" si="46"/>
        <v>-28.538459539444585</v>
      </c>
      <c r="T40" s="3"/>
      <c r="U40" s="36">
        <v>0</v>
      </c>
      <c r="V40" s="36">
        <v>0</v>
      </c>
      <c r="W40" s="36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f t="shared" si="8"/>
        <v>0</v>
      </c>
      <c r="AF40" s="38">
        <f t="shared" si="9"/>
        <v>0</v>
      </c>
      <c r="AG40" s="38">
        <f t="shared" si="10"/>
        <v>0</v>
      </c>
      <c r="AH40" s="38">
        <v>0</v>
      </c>
      <c r="AI40" s="38">
        <f t="shared" si="11"/>
        <v>0</v>
      </c>
      <c r="AJ40" s="38">
        <f t="shared" si="12"/>
        <v>0</v>
      </c>
      <c r="AK40" s="38">
        <v>0</v>
      </c>
      <c r="AL40" s="38">
        <f t="shared" si="13"/>
        <v>0</v>
      </c>
      <c r="AM40" s="38">
        <f t="shared" si="14"/>
        <v>0</v>
      </c>
      <c r="AN40" s="38">
        <f t="shared" si="15"/>
        <v>0</v>
      </c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38">
        <f t="shared" si="16"/>
        <v>0</v>
      </c>
      <c r="AW40" s="38">
        <f t="shared" si="17"/>
        <v>0</v>
      </c>
      <c r="AX40" s="38">
        <f t="shared" si="18"/>
        <v>0</v>
      </c>
      <c r="AY40" s="38">
        <f t="shared" si="19"/>
        <v>0</v>
      </c>
      <c r="AZ40" s="38">
        <v>0</v>
      </c>
      <c r="BA40" s="38">
        <f t="shared" si="20"/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f t="shared" si="21"/>
        <v>0</v>
      </c>
      <c r="BG40" s="38">
        <f t="shared" si="22"/>
        <v>0</v>
      </c>
      <c r="BH40" s="38">
        <f t="shared" si="23"/>
        <v>0</v>
      </c>
      <c r="BI40" s="38">
        <v>0</v>
      </c>
      <c r="BJ40" s="38">
        <v>0</v>
      </c>
      <c r="BK40" s="38">
        <f t="shared" si="24"/>
        <v>0</v>
      </c>
      <c r="BL40" s="38">
        <f t="shared" si="25"/>
        <v>0</v>
      </c>
      <c r="BM40" s="38">
        <f t="shared" si="26"/>
        <v>0</v>
      </c>
      <c r="BN40" s="38">
        <f t="shared" si="27"/>
        <v>0</v>
      </c>
      <c r="BO40" s="38">
        <v>0</v>
      </c>
      <c r="BP40" s="38">
        <v>0</v>
      </c>
      <c r="BQ40" s="38">
        <v>1</v>
      </c>
      <c r="BR40" s="38">
        <v>-1</v>
      </c>
      <c r="BS40" s="38">
        <f t="shared" si="28"/>
        <v>0</v>
      </c>
      <c r="BT40" s="38">
        <v>0</v>
      </c>
      <c r="BU40" s="38">
        <f t="shared" si="29"/>
        <v>-1</v>
      </c>
      <c r="BV40" s="38">
        <v>0</v>
      </c>
      <c r="BW40" s="38">
        <v>0</v>
      </c>
      <c r="BX40" s="38">
        <f t="shared" si="30"/>
        <v>0</v>
      </c>
      <c r="BY40" s="38">
        <v>0</v>
      </c>
      <c r="BZ40" s="38">
        <f t="shared" si="31"/>
        <v>0</v>
      </c>
      <c r="CA40" s="38">
        <v>0</v>
      </c>
      <c r="CB40" s="38">
        <f t="shared" si="32"/>
        <v>0</v>
      </c>
      <c r="CC40" s="38">
        <v>0</v>
      </c>
      <c r="CD40" s="38">
        <v>0</v>
      </c>
      <c r="CE40" s="38">
        <v>0</v>
      </c>
      <c r="CF40" s="38">
        <f t="shared" si="33"/>
        <v>0</v>
      </c>
      <c r="CG40" s="38">
        <f t="shared" si="34"/>
        <v>0</v>
      </c>
      <c r="CH40" s="38">
        <v>0</v>
      </c>
      <c r="CI40" s="200">
        <f t="shared" si="35"/>
        <v>0</v>
      </c>
      <c r="CJ40" s="200">
        <f t="shared" si="36"/>
        <v>0</v>
      </c>
      <c r="CK40" s="200">
        <v>0</v>
      </c>
      <c r="CL40" s="38">
        <v>0</v>
      </c>
      <c r="CM40" s="36">
        <v>0</v>
      </c>
      <c r="CN40" s="36">
        <v>0</v>
      </c>
      <c r="CO40" s="38">
        <v>0</v>
      </c>
      <c r="CP40" s="38">
        <v>0</v>
      </c>
      <c r="CQ40" s="38">
        <v>0</v>
      </c>
      <c r="CR40" s="40">
        <v>0</v>
      </c>
      <c r="CS40" s="294">
        <v>0</v>
      </c>
      <c r="CT40" s="200">
        <v>0</v>
      </c>
      <c r="CU40" s="294">
        <v>0</v>
      </c>
      <c r="CV40" s="38">
        <v>0</v>
      </c>
      <c r="CW40" s="200">
        <v>0</v>
      </c>
      <c r="CX40" s="294">
        <v>0</v>
      </c>
      <c r="CY40" s="38">
        <v>0</v>
      </c>
      <c r="CZ40" s="38">
        <v>0</v>
      </c>
      <c r="DA40" s="38">
        <v>0</v>
      </c>
      <c r="DB40" s="38">
        <v>0</v>
      </c>
      <c r="DC40" s="38">
        <v>0</v>
      </c>
      <c r="DD40" s="38">
        <v>0</v>
      </c>
      <c r="DE40" s="38">
        <v>0</v>
      </c>
      <c r="DF40" s="38">
        <v>0</v>
      </c>
      <c r="DG40" s="38">
        <v>0</v>
      </c>
      <c r="DH40" s="38">
        <v>0</v>
      </c>
      <c r="DI40" s="38">
        <v>0</v>
      </c>
      <c r="DJ40" s="38">
        <v>0</v>
      </c>
      <c r="DK40" s="38">
        <v>0</v>
      </c>
      <c r="DL40" s="38">
        <v>0</v>
      </c>
      <c r="DM40" s="38">
        <v>0</v>
      </c>
      <c r="DN40" s="38">
        <v>0</v>
      </c>
      <c r="DO40" s="38">
        <v>0</v>
      </c>
      <c r="DP40" s="38">
        <v>0</v>
      </c>
      <c r="DQ40" s="38">
        <v>0</v>
      </c>
      <c r="DR40" s="38">
        <v>0</v>
      </c>
      <c r="DS40" s="38">
        <v>0</v>
      </c>
      <c r="DT40" s="38">
        <v>0</v>
      </c>
    </row>
    <row r="41" spans="1:124" s="409" customFormat="1" x14ac:dyDescent="0.35">
      <c r="A41" s="396" t="s">
        <v>68</v>
      </c>
      <c r="B41" s="397">
        <v>3</v>
      </c>
      <c r="C41" s="397">
        <v>3</v>
      </c>
      <c r="D41" s="397">
        <v>1</v>
      </c>
      <c r="E41" s="397">
        <v>0</v>
      </c>
      <c r="F41" s="397">
        <v>0</v>
      </c>
      <c r="G41" s="397">
        <v>0</v>
      </c>
      <c r="H41" s="398">
        <v>0</v>
      </c>
      <c r="I41" s="398">
        <v>0</v>
      </c>
      <c r="J41" s="399">
        <v>1E-3</v>
      </c>
      <c r="K41" s="399">
        <v>1E-3</v>
      </c>
      <c r="L41" s="399">
        <v>1E-3</v>
      </c>
      <c r="M41" s="400">
        <f t="shared" si="43"/>
        <v>-6.9077552789821368</v>
      </c>
      <c r="N41" s="400">
        <f>LN(L41)</f>
        <v>-6.9077552789821368</v>
      </c>
      <c r="O41" s="401">
        <f>DataBaseSpecies_2!D57</f>
        <v>-42.1</v>
      </c>
      <c r="P41" s="401">
        <f t="shared" si="39"/>
        <v>0</v>
      </c>
      <c r="Q41" s="401">
        <f t="shared" si="40"/>
        <v>0</v>
      </c>
      <c r="R41" s="402">
        <f t="shared" si="45"/>
        <v>-17.123075723666748</v>
      </c>
      <c r="S41" s="401">
        <f t="shared" si="46"/>
        <v>-17.123075723666748</v>
      </c>
      <c r="T41" s="403"/>
      <c r="U41" s="404">
        <v>0</v>
      </c>
      <c r="V41" s="404">
        <v>0</v>
      </c>
      <c r="W41" s="404">
        <v>0</v>
      </c>
      <c r="X41" s="405">
        <v>0</v>
      </c>
      <c r="Y41" s="405">
        <v>0</v>
      </c>
      <c r="Z41" s="405">
        <v>0</v>
      </c>
      <c r="AA41" s="405">
        <v>0</v>
      </c>
      <c r="AB41" s="405">
        <v>0</v>
      </c>
      <c r="AC41" s="405">
        <v>0</v>
      </c>
      <c r="AD41" s="405">
        <v>0</v>
      </c>
      <c r="AE41" s="405">
        <f t="shared" si="8"/>
        <v>0</v>
      </c>
      <c r="AF41" s="405">
        <f t="shared" si="9"/>
        <v>0</v>
      </c>
      <c r="AG41" s="405">
        <f t="shared" si="10"/>
        <v>0</v>
      </c>
      <c r="AH41" s="405">
        <v>0</v>
      </c>
      <c r="AI41" s="405">
        <f t="shared" si="11"/>
        <v>0</v>
      </c>
      <c r="AJ41" s="405">
        <f t="shared" si="12"/>
        <v>0</v>
      </c>
      <c r="AK41" s="405">
        <v>0</v>
      </c>
      <c r="AL41" s="405">
        <f t="shared" si="13"/>
        <v>0</v>
      </c>
      <c r="AM41" s="405">
        <f t="shared" si="14"/>
        <v>0</v>
      </c>
      <c r="AN41" s="405">
        <f t="shared" si="15"/>
        <v>0</v>
      </c>
      <c r="AO41" s="405">
        <v>0</v>
      </c>
      <c r="AP41" s="405">
        <v>0</v>
      </c>
      <c r="AQ41" s="405">
        <v>0</v>
      </c>
      <c r="AR41" s="405">
        <v>0</v>
      </c>
      <c r="AS41" s="405">
        <v>0</v>
      </c>
      <c r="AT41" s="405">
        <v>0</v>
      </c>
      <c r="AU41" s="405">
        <v>0</v>
      </c>
      <c r="AV41" s="405">
        <f t="shared" si="16"/>
        <v>0</v>
      </c>
      <c r="AW41" s="405">
        <f t="shared" si="17"/>
        <v>0</v>
      </c>
      <c r="AX41" s="405">
        <f t="shared" si="18"/>
        <v>0</v>
      </c>
      <c r="AY41" s="405">
        <f t="shared" si="19"/>
        <v>0</v>
      </c>
      <c r="AZ41" s="405">
        <v>0</v>
      </c>
      <c r="BA41" s="405">
        <f t="shared" si="20"/>
        <v>0</v>
      </c>
      <c r="BB41" s="405">
        <v>0</v>
      </c>
      <c r="BC41" s="405">
        <v>0</v>
      </c>
      <c r="BD41" s="405">
        <v>0</v>
      </c>
      <c r="BE41" s="405">
        <v>0</v>
      </c>
      <c r="BF41" s="405">
        <f t="shared" si="21"/>
        <v>0</v>
      </c>
      <c r="BG41" s="405">
        <f t="shared" si="22"/>
        <v>0</v>
      </c>
      <c r="BH41" s="405">
        <f t="shared" si="23"/>
        <v>0</v>
      </c>
      <c r="BI41" s="405">
        <v>0</v>
      </c>
      <c r="BJ41" s="405">
        <v>0</v>
      </c>
      <c r="BK41" s="405">
        <f t="shared" si="24"/>
        <v>0</v>
      </c>
      <c r="BL41" s="405">
        <f t="shared" si="25"/>
        <v>0</v>
      </c>
      <c r="BM41" s="405">
        <f t="shared" si="26"/>
        <v>0</v>
      </c>
      <c r="BN41" s="405">
        <f t="shared" si="27"/>
        <v>0</v>
      </c>
      <c r="BO41" s="405">
        <v>0</v>
      </c>
      <c r="BP41" s="405">
        <v>0</v>
      </c>
      <c r="BQ41" s="405">
        <v>0</v>
      </c>
      <c r="BR41" s="405">
        <v>1</v>
      </c>
      <c r="BS41" s="405">
        <f t="shared" si="28"/>
        <v>1</v>
      </c>
      <c r="BT41" s="405">
        <v>-1</v>
      </c>
      <c r="BU41" s="405">
        <f t="shared" si="29"/>
        <v>0</v>
      </c>
      <c r="BV41" s="405">
        <v>0</v>
      </c>
      <c r="BW41" s="405">
        <v>0</v>
      </c>
      <c r="BX41" s="405">
        <f t="shared" si="30"/>
        <v>0</v>
      </c>
      <c r="BY41" s="405">
        <v>0</v>
      </c>
      <c r="BZ41" s="405">
        <f t="shared" si="31"/>
        <v>0</v>
      </c>
      <c r="CA41" s="405">
        <v>0</v>
      </c>
      <c r="CB41" s="405">
        <f t="shared" si="32"/>
        <v>0</v>
      </c>
      <c r="CC41" s="405">
        <v>0</v>
      </c>
      <c r="CD41" s="405">
        <v>0</v>
      </c>
      <c r="CE41" s="405">
        <v>0</v>
      </c>
      <c r="CF41" s="405">
        <f t="shared" si="33"/>
        <v>0</v>
      </c>
      <c r="CG41" s="405">
        <f t="shared" si="34"/>
        <v>0</v>
      </c>
      <c r="CH41" s="405">
        <v>0</v>
      </c>
      <c r="CI41" s="406">
        <f t="shared" si="35"/>
        <v>0</v>
      </c>
      <c r="CJ41" s="406">
        <f t="shared" si="36"/>
        <v>0</v>
      </c>
      <c r="CK41" s="406">
        <v>0</v>
      </c>
      <c r="CL41" s="405">
        <v>0</v>
      </c>
      <c r="CM41" s="404">
        <v>0</v>
      </c>
      <c r="CN41" s="404">
        <v>0</v>
      </c>
      <c r="CO41" s="405">
        <v>0</v>
      </c>
      <c r="CP41" s="405">
        <v>0</v>
      </c>
      <c r="CQ41" s="405">
        <v>0</v>
      </c>
      <c r="CR41" s="407">
        <v>0</v>
      </c>
      <c r="CS41" s="408">
        <v>0</v>
      </c>
      <c r="CT41" s="406">
        <v>0</v>
      </c>
      <c r="CU41" s="408">
        <v>0</v>
      </c>
      <c r="CV41" s="405">
        <v>0</v>
      </c>
      <c r="CW41" s="406">
        <v>0</v>
      </c>
      <c r="CX41" s="408">
        <v>0</v>
      </c>
      <c r="CY41" s="405">
        <v>0</v>
      </c>
      <c r="CZ41" s="405">
        <v>0</v>
      </c>
      <c r="DA41" s="405">
        <v>0</v>
      </c>
      <c r="DB41" s="405">
        <v>0</v>
      </c>
      <c r="DC41" s="405">
        <v>0</v>
      </c>
      <c r="DD41" s="405">
        <v>0</v>
      </c>
      <c r="DE41" s="405">
        <v>0</v>
      </c>
      <c r="DF41" s="405">
        <v>0</v>
      </c>
      <c r="DG41" s="405">
        <v>0</v>
      </c>
      <c r="DH41" s="405">
        <v>0</v>
      </c>
      <c r="DI41" s="405">
        <v>0</v>
      </c>
      <c r="DJ41" s="405">
        <v>0</v>
      </c>
      <c r="DK41" s="405">
        <v>0</v>
      </c>
      <c r="DL41" s="405">
        <v>0</v>
      </c>
      <c r="DM41" s="405">
        <v>0</v>
      </c>
      <c r="DN41" s="405">
        <v>0</v>
      </c>
      <c r="DO41" s="405">
        <v>0</v>
      </c>
      <c r="DP41" s="405">
        <v>0</v>
      </c>
      <c r="DQ41" s="405">
        <v>0</v>
      </c>
      <c r="DR41" s="405">
        <v>0</v>
      </c>
      <c r="DS41" s="405">
        <v>0</v>
      </c>
      <c r="DT41" s="405">
        <v>0</v>
      </c>
    </row>
    <row r="42" spans="1:124" x14ac:dyDescent="0.35">
      <c r="A42" s="17" t="s">
        <v>69</v>
      </c>
      <c r="B42" s="186">
        <v>4</v>
      </c>
      <c r="C42" s="186">
        <v>4</v>
      </c>
      <c r="D42" s="186">
        <v>3</v>
      </c>
      <c r="E42" s="186">
        <v>0</v>
      </c>
      <c r="F42" s="186">
        <v>0</v>
      </c>
      <c r="G42" s="186">
        <v>0</v>
      </c>
      <c r="H42" s="196">
        <v>-1</v>
      </c>
      <c r="I42" s="261">
        <v>0</v>
      </c>
      <c r="J42" s="192">
        <v>9.9999999999999995E-8</v>
      </c>
      <c r="K42" s="192">
        <v>9.9999999999999995E-8</v>
      </c>
      <c r="L42" s="259">
        <v>9.9999999999999995E-8</v>
      </c>
      <c r="M42" s="272">
        <f t="shared" si="43"/>
        <v>-16.11809565095832</v>
      </c>
      <c r="N42" s="273">
        <f t="shared" si="44"/>
        <v>-16.11809565095832</v>
      </c>
      <c r="O42" s="274">
        <f>DataBaseSpecies_2!E58</f>
        <v>-461.9</v>
      </c>
      <c r="P42" s="274">
        <f t="shared" si="39"/>
        <v>0.16951060818320071</v>
      </c>
      <c r="Q42" s="282">
        <f t="shared" si="40"/>
        <v>0</v>
      </c>
      <c r="R42" s="283">
        <f t="shared" si="45"/>
        <v>-20.656843355222417</v>
      </c>
      <c r="S42" s="282">
        <f t="shared" si="46"/>
        <v>-39.953843355222418</v>
      </c>
      <c r="T42" s="3"/>
      <c r="U42" s="36">
        <v>0</v>
      </c>
      <c r="V42" s="36">
        <v>0</v>
      </c>
      <c r="W42" s="36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f t="shared" si="8"/>
        <v>0</v>
      </c>
      <c r="AF42" s="38">
        <f t="shared" si="9"/>
        <v>0</v>
      </c>
      <c r="AG42" s="38">
        <f t="shared" si="10"/>
        <v>0</v>
      </c>
      <c r="AH42" s="38">
        <v>0</v>
      </c>
      <c r="AI42" s="38">
        <f t="shared" si="11"/>
        <v>0</v>
      </c>
      <c r="AJ42" s="38">
        <f t="shared" si="12"/>
        <v>0</v>
      </c>
      <c r="AK42" s="38">
        <v>0</v>
      </c>
      <c r="AL42" s="38">
        <f t="shared" si="13"/>
        <v>0</v>
      </c>
      <c r="AM42" s="38">
        <f t="shared" si="14"/>
        <v>0</v>
      </c>
      <c r="AN42" s="38">
        <f t="shared" si="15"/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38">
        <f t="shared" si="16"/>
        <v>0</v>
      </c>
      <c r="AW42" s="38">
        <f t="shared" si="17"/>
        <v>0</v>
      </c>
      <c r="AX42" s="38">
        <f t="shared" si="18"/>
        <v>0</v>
      </c>
      <c r="AY42" s="38">
        <f t="shared" si="19"/>
        <v>0</v>
      </c>
      <c r="AZ42" s="38">
        <v>0</v>
      </c>
      <c r="BA42" s="38">
        <f t="shared" si="20"/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f t="shared" si="21"/>
        <v>0</v>
      </c>
      <c r="BG42" s="38">
        <f t="shared" si="22"/>
        <v>0</v>
      </c>
      <c r="BH42" s="38">
        <f t="shared" si="23"/>
        <v>0</v>
      </c>
      <c r="BI42" s="38">
        <v>0</v>
      </c>
      <c r="BJ42" s="38">
        <v>0</v>
      </c>
      <c r="BK42" s="38">
        <f t="shared" si="24"/>
        <v>0</v>
      </c>
      <c r="BL42" s="38">
        <f t="shared" si="25"/>
        <v>0</v>
      </c>
      <c r="BM42" s="38">
        <f t="shared" si="26"/>
        <v>0</v>
      </c>
      <c r="BN42" s="38">
        <f t="shared" si="27"/>
        <v>0</v>
      </c>
      <c r="BO42" s="38">
        <v>0</v>
      </c>
      <c r="BP42" s="38">
        <v>0</v>
      </c>
      <c r="BQ42" s="38">
        <v>0</v>
      </c>
      <c r="BR42" s="38">
        <v>0</v>
      </c>
      <c r="BS42" s="38">
        <f t="shared" si="28"/>
        <v>0</v>
      </c>
      <c r="BT42" s="38">
        <v>0</v>
      </c>
      <c r="BU42" s="38">
        <f t="shared" si="29"/>
        <v>0</v>
      </c>
      <c r="BV42" s="38">
        <v>0</v>
      </c>
      <c r="BW42" s="38">
        <v>0</v>
      </c>
      <c r="BX42" s="38">
        <f t="shared" si="30"/>
        <v>0</v>
      </c>
      <c r="BY42" s="38">
        <v>0</v>
      </c>
      <c r="BZ42" s="38">
        <f t="shared" si="31"/>
        <v>0</v>
      </c>
      <c r="CA42" s="38">
        <v>0</v>
      </c>
      <c r="CB42" s="38">
        <f t="shared" si="32"/>
        <v>0</v>
      </c>
      <c r="CC42" s="38">
        <v>1</v>
      </c>
      <c r="CD42" s="38">
        <v>-1</v>
      </c>
      <c r="CE42" s="38">
        <v>0</v>
      </c>
      <c r="CF42" s="38">
        <f t="shared" si="33"/>
        <v>-1</v>
      </c>
      <c r="CG42" s="38">
        <f t="shared" si="34"/>
        <v>0</v>
      </c>
      <c r="CH42" s="38">
        <v>0</v>
      </c>
      <c r="CI42" s="200">
        <f t="shared" si="35"/>
        <v>0</v>
      </c>
      <c r="CJ42" s="200">
        <f t="shared" si="36"/>
        <v>0</v>
      </c>
      <c r="CK42" s="200">
        <v>0</v>
      </c>
      <c r="CL42" s="38">
        <v>0</v>
      </c>
      <c r="CM42" s="36">
        <v>0</v>
      </c>
      <c r="CN42" s="36">
        <v>0</v>
      </c>
      <c r="CO42" s="38">
        <v>0</v>
      </c>
      <c r="CP42" s="38">
        <v>0</v>
      </c>
      <c r="CQ42" s="38">
        <v>0</v>
      </c>
      <c r="CR42" s="40">
        <v>0</v>
      </c>
      <c r="CS42" s="294">
        <v>0</v>
      </c>
      <c r="CT42" s="200">
        <v>0</v>
      </c>
      <c r="CU42" s="294">
        <v>0</v>
      </c>
      <c r="CV42" s="38">
        <v>0</v>
      </c>
      <c r="CW42" s="200">
        <v>0</v>
      </c>
      <c r="CX42" s="294">
        <v>0</v>
      </c>
      <c r="CY42" s="38">
        <v>0</v>
      </c>
      <c r="CZ42" s="38">
        <v>0</v>
      </c>
      <c r="DA42" s="38">
        <v>0</v>
      </c>
      <c r="DB42" s="38">
        <v>0</v>
      </c>
      <c r="DC42" s="38">
        <v>0</v>
      </c>
      <c r="DD42" s="38">
        <v>0</v>
      </c>
      <c r="DE42" s="38">
        <v>0</v>
      </c>
      <c r="DF42" s="38">
        <v>0</v>
      </c>
      <c r="DG42" s="38">
        <v>0</v>
      </c>
      <c r="DH42" s="38">
        <v>0</v>
      </c>
      <c r="DI42" s="38">
        <v>0</v>
      </c>
      <c r="DJ42" s="38">
        <v>0</v>
      </c>
      <c r="DK42" s="38">
        <v>0</v>
      </c>
      <c r="DL42" s="38">
        <v>0</v>
      </c>
      <c r="DM42" s="38">
        <v>0</v>
      </c>
      <c r="DN42" s="38">
        <v>0</v>
      </c>
      <c r="DO42" s="38">
        <v>0</v>
      </c>
      <c r="DP42" s="38">
        <v>0</v>
      </c>
      <c r="DQ42" s="38">
        <v>0</v>
      </c>
      <c r="DR42" s="38">
        <v>0</v>
      </c>
      <c r="DS42" s="38">
        <v>0</v>
      </c>
      <c r="DT42" s="38">
        <v>0</v>
      </c>
    </row>
    <row r="43" spans="1:124" s="409" customFormat="1" x14ac:dyDescent="0.35">
      <c r="A43" s="396" t="s">
        <v>70</v>
      </c>
      <c r="B43" s="397">
        <v>4</v>
      </c>
      <c r="C43" s="397">
        <v>4</v>
      </c>
      <c r="D43" s="397">
        <v>3</v>
      </c>
      <c r="E43" s="397">
        <v>0</v>
      </c>
      <c r="F43" s="397">
        <v>0</v>
      </c>
      <c r="G43" s="397">
        <v>0</v>
      </c>
      <c r="H43" s="398">
        <v>-1</v>
      </c>
      <c r="I43" s="398">
        <v>0</v>
      </c>
      <c r="J43" s="399">
        <v>1E-3</v>
      </c>
      <c r="K43" s="399">
        <v>1E-3</v>
      </c>
      <c r="L43" s="399">
        <v>1E-3</v>
      </c>
      <c r="M43" s="400">
        <f t="shared" si="43"/>
        <v>-6.9077552789821368</v>
      </c>
      <c r="N43" s="400">
        <f t="shared" si="44"/>
        <v>-6.9077552789821368</v>
      </c>
      <c r="O43" s="401">
        <f>DataBaseSpecies_2!E59</f>
        <v>-454.7</v>
      </c>
      <c r="P43" s="401">
        <f t="shared" si="39"/>
        <v>0.16951060818320071</v>
      </c>
      <c r="Q43" s="401">
        <f t="shared" si="40"/>
        <v>0</v>
      </c>
      <c r="R43" s="402">
        <f t="shared" si="45"/>
        <v>2.1739242763332527</v>
      </c>
      <c r="S43" s="401">
        <f t="shared" si="46"/>
        <v>-17.123075723666748</v>
      </c>
      <c r="T43" s="403"/>
      <c r="U43" s="404">
        <v>0</v>
      </c>
      <c r="V43" s="404">
        <v>0</v>
      </c>
      <c r="W43" s="404">
        <v>0</v>
      </c>
      <c r="X43" s="405">
        <v>0</v>
      </c>
      <c r="Y43" s="405">
        <v>0</v>
      </c>
      <c r="Z43" s="405">
        <v>0</v>
      </c>
      <c r="AA43" s="405">
        <v>0</v>
      </c>
      <c r="AB43" s="405">
        <v>0</v>
      </c>
      <c r="AC43" s="405">
        <v>0</v>
      </c>
      <c r="AD43" s="405">
        <v>0</v>
      </c>
      <c r="AE43" s="405">
        <f t="shared" si="8"/>
        <v>0</v>
      </c>
      <c r="AF43" s="405">
        <f t="shared" si="9"/>
        <v>0</v>
      </c>
      <c r="AG43" s="405">
        <f t="shared" si="10"/>
        <v>0</v>
      </c>
      <c r="AH43" s="405">
        <v>0</v>
      </c>
      <c r="AI43" s="405">
        <f t="shared" si="11"/>
        <v>0</v>
      </c>
      <c r="AJ43" s="405">
        <f t="shared" si="12"/>
        <v>0</v>
      </c>
      <c r="AK43" s="405">
        <v>0</v>
      </c>
      <c r="AL43" s="405">
        <f t="shared" si="13"/>
        <v>0</v>
      </c>
      <c r="AM43" s="405">
        <f t="shared" si="14"/>
        <v>0</v>
      </c>
      <c r="AN43" s="405">
        <f t="shared" si="15"/>
        <v>0</v>
      </c>
      <c r="AO43" s="405">
        <v>0</v>
      </c>
      <c r="AP43" s="405">
        <v>0</v>
      </c>
      <c r="AQ43" s="405">
        <v>0</v>
      </c>
      <c r="AR43" s="405">
        <v>0</v>
      </c>
      <c r="AS43" s="405">
        <v>0</v>
      </c>
      <c r="AT43" s="405">
        <v>0</v>
      </c>
      <c r="AU43" s="405">
        <v>0</v>
      </c>
      <c r="AV43" s="405">
        <f t="shared" si="16"/>
        <v>0</v>
      </c>
      <c r="AW43" s="405">
        <f t="shared" si="17"/>
        <v>0</v>
      </c>
      <c r="AX43" s="405">
        <f t="shared" si="18"/>
        <v>0</v>
      </c>
      <c r="AY43" s="405">
        <f t="shared" si="19"/>
        <v>0</v>
      </c>
      <c r="AZ43" s="405">
        <v>0</v>
      </c>
      <c r="BA43" s="405">
        <f t="shared" si="20"/>
        <v>0</v>
      </c>
      <c r="BB43" s="405">
        <v>0</v>
      </c>
      <c r="BC43" s="405">
        <v>0</v>
      </c>
      <c r="BD43" s="405">
        <v>0</v>
      </c>
      <c r="BE43" s="405">
        <v>0</v>
      </c>
      <c r="BF43" s="405">
        <f t="shared" si="21"/>
        <v>0</v>
      </c>
      <c r="BG43" s="405">
        <f t="shared" si="22"/>
        <v>0</v>
      </c>
      <c r="BH43" s="405">
        <f t="shared" si="23"/>
        <v>0</v>
      </c>
      <c r="BI43" s="405">
        <v>0</v>
      </c>
      <c r="BJ43" s="405">
        <v>0</v>
      </c>
      <c r="BK43" s="405">
        <f t="shared" si="24"/>
        <v>0</v>
      </c>
      <c r="BL43" s="405">
        <f t="shared" si="25"/>
        <v>0</v>
      </c>
      <c r="BM43" s="405">
        <f t="shared" si="26"/>
        <v>0</v>
      </c>
      <c r="BN43" s="405">
        <f t="shared" si="27"/>
        <v>0</v>
      </c>
      <c r="BO43" s="405">
        <v>0</v>
      </c>
      <c r="BP43" s="405">
        <v>0</v>
      </c>
      <c r="BQ43" s="405">
        <v>0</v>
      </c>
      <c r="BR43" s="405">
        <v>0</v>
      </c>
      <c r="BS43" s="405">
        <f t="shared" si="28"/>
        <v>0</v>
      </c>
      <c r="BT43" s="405">
        <v>0</v>
      </c>
      <c r="BU43" s="405">
        <f t="shared" si="29"/>
        <v>0</v>
      </c>
      <c r="BV43" s="405">
        <v>0</v>
      </c>
      <c r="BW43" s="405">
        <v>0</v>
      </c>
      <c r="BX43" s="405">
        <f t="shared" si="30"/>
        <v>0</v>
      </c>
      <c r="BY43" s="405">
        <v>0</v>
      </c>
      <c r="BZ43" s="405">
        <f t="shared" si="31"/>
        <v>0</v>
      </c>
      <c r="CA43" s="405">
        <v>0</v>
      </c>
      <c r="CB43" s="405">
        <f t="shared" si="32"/>
        <v>0</v>
      </c>
      <c r="CC43" s="405">
        <v>0</v>
      </c>
      <c r="CD43" s="405">
        <v>1</v>
      </c>
      <c r="CE43" s="405">
        <v>-1</v>
      </c>
      <c r="CF43" s="405">
        <f t="shared" si="33"/>
        <v>0</v>
      </c>
      <c r="CG43" s="405">
        <f t="shared" si="34"/>
        <v>0</v>
      </c>
      <c r="CH43" s="405">
        <v>0</v>
      </c>
      <c r="CI43" s="406">
        <f t="shared" si="35"/>
        <v>0</v>
      </c>
      <c r="CJ43" s="406">
        <f t="shared" si="36"/>
        <v>0</v>
      </c>
      <c r="CK43" s="406">
        <v>0</v>
      </c>
      <c r="CL43" s="405">
        <v>0</v>
      </c>
      <c r="CM43" s="404">
        <v>0</v>
      </c>
      <c r="CN43" s="404">
        <v>0</v>
      </c>
      <c r="CO43" s="405">
        <v>0</v>
      </c>
      <c r="CP43" s="405">
        <v>0</v>
      </c>
      <c r="CQ43" s="405">
        <v>0</v>
      </c>
      <c r="CR43" s="407">
        <v>0</v>
      </c>
      <c r="CS43" s="408">
        <v>0</v>
      </c>
      <c r="CT43" s="406">
        <v>0</v>
      </c>
      <c r="CU43" s="408">
        <v>0</v>
      </c>
      <c r="CV43" s="405">
        <v>0</v>
      </c>
      <c r="CW43" s="406">
        <v>0</v>
      </c>
      <c r="CX43" s="408">
        <v>0</v>
      </c>
      <c r="CY43" s="405">
        <v>0</v>
      </c>
      <c r="CZ43" s="405">
        <v>0</v>
      </c>
      <c r="DA43" s="405">
        <v>0</v>
      </c>
      <c r="DB43" s="405">
        <v>0</v>
      </c>
      <c r="DC43" s="405">
        <v>0</v>
      </c>
      <c r="DD43" s="405">
        <v>0</v>
      </c>
      <c r="DE43" s="405">
        <v>0</v>
      </c>
      <c r="DF43" s="405">
        <v>0</v>
      </c>
      <c r="DG43" s="405">
        <v>0</v>
      </c>
      <c r="DH43" s="405">
        <v>0</v>
      </c>
      <c r="DI43" s="405">
        <v>0</v>
      </c>
      <c r="DJ43" s="405">
        <v>0</v>
      </c>
      <c r="DK43" s="405">
        <v>0</v>
      </c>
      <c r="DL43" s="405">
        <v>0</v>
      </c>
      <c r="DM43" s="405">
        <v>0</v>
      </c>
      <c r="DN43" s="405">
        <v>0</v>
      </c>
      <c r="DO43" s="405">
        <v>0</v>
      </c>
      <c r="DP43" s="405">
        <v>0</v>
      </c>
      <c r="DQ43" s="405">
        <v>0</v>
      </c>
      <c r="DR43" s="405">
        <v>0</v>
      </c>
      <c r="DS43" s="405">
        <v>0</v>
      </c>
      <c r="DT43" s="405">
        <v>0</v>
      </c>
    </row>
    <row r="44" spans="1:124" x14ac:dyDescent="0.35">
      <c r="A44" s="17" t="s">
        <v>71</v>
      </c>
      <c r="B44" s="186">
        <v>3</v>
      </c>
      <c r="C44" s="186">
        <v>5</v>
      </c>
      <c r="D44" s="186">
        <v>1</v>
      </c>
      <c r="E44" s="186">
        <v>0</v>
      </c>
      <c r="F44" s="186">
        <v>0</v>
      </c>
      <c r="G44" s="186">
        <v>0</v>
      </c>
      <c r="H44" s="196">
        <v>0</v>
      </c>
      <c r="I44" s="261">
        <v>0</v>
      </c>
      <c r="J44" s="192">
        <v>1.0000000000000001E-5</v>
      </c>
      <c r="K44" s="192">
        <v>1.0000000000000001E-5</v>
      </c>
      <c r="L44" s="259">
        <v>1.0000000000000001E-5</v>
      </c>
      <c r="M44" s="272">
        <f t="shared" si="43"/>
        <v>-11.512925464970229</v>
      </c>
      <c r="N44" s="273">
        <f t="shared" si="44"/>
        <v>-11.512925464970229</v>
      </c>
      <c r="O44" s="274">
        <f>DataBaseSpecies_2!D60</f>
        <v>-131.30000000000001</v>
      </c>
      <c r="P44" s="274">
        <f t="shared" si="39"/>
        <v>0</v>
      </c>
      <c r="Q44" s="282">
        <f t="shared" si="40"/>
        <v>0</v>
      </c>
      <c r="R44" s="283">
        <f t="shared" si="45"/>
        <v>-28.538459539444585</v>
      </c>
      <c r="S44" s="282">
        <f t="shared" si="46"/>
        <v>-28.538459539444585</v>
      </c>
      <c r="T44" s="3"/>
      <c r="U44" s="36">
        <v>0</v>
      </c>
      <c r="V44" s="36">
        <v>0</v>
      </c>
      <c r="W44" s="36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f t="shared" si="8"/>
        <v>0</v>
      </c>
      <c r="AF44" s="38">
        <f t="shared" si="9"/>
        <v>0</v>
      </c>
      <c r="AG44" s="38">
        <f t="shared" si="10"/>
        <v>0</v>
      </c>
      <c r="AH44" s="38">
        <v>0</v>
      </c>
      <c r="AI44" s="38">
        <f t="shared" si="11"/>
        <v>0</v>
      </c>
      <c r="AJ44" s="38">
        <f t="shared" si="12"/>
        <v>0</v>
      </c>
      <c r="AK44" s="38">
        <v>0</v>
      </c>
      <c r="AL44" s="38">
        <f t="shared" si="13"/>
        <v>0</v>
      </c>
      <c r="AM44" s="38">
        <f t="shared" si="14"/>
        <v>0</v>
      </c>
      <c r="AN44" s="38">
        <f t="shared" si="15"/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f t="shared" si="16"/>
        <v>0</v>
      </c>
      <c r="AW44" s="38">
        <f t="shared" si="17"/>
        <v>0</v>
      </c>
      <c r="AX44" s="38">
        <f t="shared" si="18"/>
        <v>0</v>
      </c>
      <c r="AY44" s="38">
        <f t="shared" si="19"/>
        <v>0</v>
      </c>
      <c r="AZ44" s="38">
        <v>0</v>
      </c>
      <c r="BA44" s="38">
        <f t="shared" si="20"/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f t="shared" si="21"/>
        <v>0</v>
      </c>
      <c r="BG44" s="38">
        <f t="shared" si="22"/>
        <v>0</v>
      </c>
      <c r="BH44" s="38">
        <f t="shared" si="23"/>
        <v>0</v>
      </c>
      <c r="BI44" s="38">
        <v>0</v>
      </c>
      <c r="BJ44" s="38">
        <v>0</v>
      </c>
      <c r="BK44" s="38">
        <f t="shared" si="24"/>
        <v>0</v>
      </c>
      <c r="BL44" s="38">
        <f t="shared" si="25"/>
        <v>0</v>
      </c>
      <c r="BM44" s="38">
        <f t="shared" si="26"/>
        <v>0</v>
      </c>
      <c r="BN44" s="38">
        <f t="shared" si="27"/>
        <v>0</v>
      </c>
      <c r="BO44" s="38">
        <v>0</v>
      </c>
      <c r="BP44" s="38">
        <v>0</v>
      </c>
      <c r="BQ44" s="38">
        <v>0</v>
      </c>
      <c r="BR44" s="38">
        <v>0</v>
      </c>
      <c r="BS44" s="38">
        <f t="shared" si="28"/>
        <v>0</v>
      </c>
      <c r="BT44" s="38">
        <v>1</v>
      </c>
      <c r="BU44" s="38">
        <f t="shared" si="29"/>
        <v>1</v>
      </c>
      <c r="BV44" s="38">
        <v>0</v>
      </c>
      <c r="BW44" s="38">
        <v>0</v>
      </c>
      <c r="BX44" s="38">
        <f t="shared" si="30"/>
        <v>0</v>
      </c>
      <c r="BY44" s="38">
        <v>0</v>
      </c>
      <c r="BZ44" s="38">
        <f t="shared" si="31"/>
        <v>0</v>
      </c>
      <c r="CA44" s="38">
        <v>0</v>
      </c>
      <c r="CB44" s="38">
        <f t="shared" si="32"/>
        <v>0</v>
      </c>
      <c r="CC44" s="38">
        <v>0</v>
      </c>
      <c r="CD44" s="38">
        <v>0</v>
      </c>
      <c r="CE44" s="38">
        <v>1</v>
      </c>
      <c r="CF44" s="38">
        <f t="shared" si="33"/>
        <v>1</v>
      </c>
      <c r="CG44" s="38">
        <f t="shared" si="34"/>
        <v>1</v>
      </c>
      <c r="CH44" s="38">
        <v>-1</v>
      </c>
      <c r="CI44" s="200">
        <f t="shared" si="35"/>
        <v>0</v>
      </c>
      <c r="CJ44" s="200">
        <f t="shared" si="36"/>
        <v>0</v>
      </c>
      <c r="CK44" s="200">
        <v>0</v>
      </c>
      <c r="CL44" s="38">
        <v>0</v>
      </c>
      <c r="CM44" s="36">
        <v>0</v>
      </c>
      <c r="CN44" s="36">
        <v>0</v>
      </c>
      <c r="CO44" s="38">
        <v>0</v>
      </c>
      <c r="CP44" s="38">
        <v>0</v>
      </c>
      <c r="CQ44" s="38">
        <v>0</v>
      </c>
      <c r="CR44" s="40">
        <v>0</v>
      </c>
      <c r="CS44" s="294">
        <v>0</v>
      </c>
      <c r="CT44" s="200">
        <v>0</v>
      </c>
      <c r="CU44" s="294">
        <v>0</v>
      </c>
      <c r="CV44" s="38">
        <v>0</v>
      </c>
      <c r="CW44" s="200">
        <v>0</v>
      </c>
      <c r="CX44" s="294">
        <v>0</v>
      </c>
      <c r="CY44" s="38">
        <v>0</v>
      </c>
      <c r="CZ44" s="38">
        <v>0</v>
      </c>
      <c r="DA44" s="38">
        <v>0</v>
      </c>
      <c r="DB44" s="38">
        <v>0</v>
      </c>
      <c r="DC44" s="38">
        <v>0</v>
      </c>
      <c r="DD44" s="38">
        <v>0</v>
      </c>
      <c r="DE44" s="38">
        <v>0</v>
      </c>
      <c r="DF44" s="38">
        <v>0</v>
      </c>
      <c r="DG44" s="38">
        <v>0</v>
      </c>
      <c r="DH44" s="38">
        <v>0</v>
      </c>
      <c r="DI44" s="38">
        <v>0</v>
      </c>
      <c r="DJ44" s="38">
        <v>0</v>
      </c>
      <c r="DK44" s="38">
        <v>0</v>
      </c>
      <c r="DL44" s="38">
        <v>0</v>
      </c>
      <c r="DM44" s="38">
        <v>0</v>
      </c>
      <c r="DN44" s="38">
        <v>0</v>
      </c>
      <c r="DO44" s="38">
        <v>0</v>
      </c>
      <c r="DP44" s="38">
        <v>0</v>
      </c>
      <c r="DQ44" s="38">
        <v>0</v>
      </c>
      <c r="DR44" s="38">
        <v>0</v>
      </c>
      <c r="DS44" s="38">
        <v>0</v>
      </c>
      <c r="DT44" s="38">
        <v>0</v>
      </c>
    </row>
    <row r="45" spans="1:124" x14ac:dyDescent="0.35">
      <c r="A45" s="17" t="s">
        <v>72</v>
      </c>
      <c r="B45" s="186">
        <v>0</v>
      </c>
      <c r="C45" s="186">
        <v>0</v>
      </c>
      <c r="D45" s="186">
        <v>0</v>
      </c>
      <c r="E45" s="186">
        <v>0</v>
      </c>
      <c r="F45" s="186">
        <v>0</v>
      </c>
      <c r="G45" s="186">
        <v>0</v>
      </c>
      <c r="H45" s="196">
        <v>1</v>
      </c>
      <c r="I45" s="261">
        <v>0</v>
      </c>
      <c r="J45" s="192">
        <f>States!B42</f>
        <v>1.0000000380743701E-2</v>
      </c>
      <c r="K45" s="192">
        <f>'Cte Keq'!L60</f>
        <v>1.0000000380743701E-2</v>
      </c>
      <c r="L45" s="259">
        <f>'Cte Keq'!L60</f>
        <v>1.0000000380743701E-2</v>
      </c>
      <c r="M45" s="272">
        <f t="shared" si="43"/>
        <v>-4.6051701479137224</v>
      </c>
      <c r="N45" s="273">
        <f t="shared" si="44"/>
        <v>-4.6051701479137224</v>
      </c>
      <c r="O45" s="274">
        <f>DataBaseSpecies_2!D61</f>
        <v>0</v>
      </c>
      <c r="P45" s="274">
        <f t="shared" si="39"/>
        <v>0.16951060818320071</v>
      </c>
      <c r="Q45" s="282">
        <f t="shared" si="40"/>
        <v>0</v>
      </c>
      <c r="R45" s="283">
        <f t="shared" si="45"/>
        <v>-30.712383721398361</v>
      </c>
      <c r="S45" s="282">
        <f t="shared" si="46"/>
        <v>-11.41538372139836</v>
      </c>
      <c r="T45" s="3"/>
      <c r="U45" s="36">
        <v>-1.67</v>
      </c>
      <c r="V45" s="36">
        <f>'Anabolism Calculation'!AD10/'Anabolism Calculation'!F10</f>
        <v>0.16393447622950846</v>
      </c>
      <c r="W45" s="36">
        <f>1.67213114754098/-U58</f>
        <v>-0.33999999999999925</v>
      </c>
      <c r="X45" s="38">
        <v>-2</v>
      </c>
      <c r="Y45" s="38">
        <v>-3</v>
      </c>
      <c r="Z45" s="38">
        <v>-2</v>
      </c>
      <c r="AA45" s="38">
        <v>0</v>
      </c>
      <c r="AB45" s="38">
        <v>0</v>
      </c>
      <c r="AC45" s="38">
        <v>0</v>
      </c>
      <c r="AD45" s="38">
        <v>0</v>
      </c>
      <c r="AE45" s="38">
        <f t="shared" si="8"/>
        <v>0</v>
      </c>
      <c r="AF45" s="38">
        <v>1</v>
      </c>
      <c r="AG45" s="38">
        <f t="shared" si="10"/>
        <v>0</v>
      </c>
      <c r="AH45" s="38">
        <v>1</v>
      </c>
      <c r="AI45" s="38">
        <f t="shared" si="11"/>
        <v>1</v>
      </c>
      <c r="AJ45" s="38">
        <f t="shared" si="12"/>
        <v>1</v>
      </c>
      <c r="AK45" s="38">
        <v>1</v>
      </c>
      <c r="AL45" s="38">
        <f t="shared" si="13"/>
        <v>2</v>
      </c>
      <c r="AM45" s="38">
        <v>1</v>
      </c>
      <c r="AN45" s="38">
        <v>1</v>
      </c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38">
        <f t="shared" si="16"/>
        <v>0</v>
      </c>
      <c r="AW45" s="38">
        <f t="shared" si="17"/>
        <v>0</v>
      </c>
      <c r="AX45" s="38">
        <f t="shared" si="18"/>
        <v>0</v>
      </c>
      <c r="AY45" s="38">
        <f t="shared" si="19"/>
        <v>0</v>
      </c>
      <c r="AZ45" s="38">
        <v>1</v>
      </c>
      <c r="BA45" s="38">
        <f t="shared" si="20"/>
        <v>1</v>
      </c>
      <c r="BB45" s="38">
        <v>0</v>
      </c>
      <c r="BC45" s="38">
        <v>0</v>
      </c>
      <c r="BD45" s="38">
        <v>0</v>
      </c>
      <c r="BE45" s="38">
        <v>0</v>
      </c>
      <c r="BF45" s="38">
        <f t="shared" si="21"/>
        <v>0</v>
      </c>
      <c r="BG45" s="38">
        <f t="shared" si="22"/>
        <v>0.5</v>
      </c>
      <c r="BH45" s="38">
        <f t="shared" si="23"/>
        <v>0.5</v>
      </c>
      <c r="BI45" s="38">
        <v>1</v>
      </c>
      <c r="BJ45" s="38">
        <v>1</v>
      </c>
      <c r="BK45" s="38">
        <f t="shared" si="24"/>
        <v>1</v>
      </c>
      <c r="BL45" s="38">
        <f t="shared" si="25"/>
        <v>1</v>
      </c>
      <c r="BM45" s="38">
        <f t="shared" si="26"/>
        <v>1.5</v>
      </c>
      <c r="BN45" s="38">
        <f t="shared" si="27"/>
        <v>1.5</v>
      </c>
      <c r="BO45" s="38">
        <v>0</v>
      </c>
      <c r="BP45" s="38">
        <v>1</v>
      </c>
      <c r="BQ45" s="38">
        <v>0</v>
      </c>
      <c r="BR45" s="38">
        <v>0</v>
      </c>
      <c r="BS45" s="38">
        <f t="shared" si="28"/>
        <v>0</v>
      </c>
      <c r="BT45" s="38">
        <v>0</v>
      </c>
      <c r="BU45" s="38">
        <f t="shared" si="29"/>
        <v>0</v>
      </c>
      <c r="BV45" s="38">
        <v>0</v>
      </c>
      <c r="BW45" s="38">
        <v>1</v>
      </c>
      <c r="BX45" s="38">
        <f t="shared" si="30"/>
        <v>1</v>
      </c>
      <c r="BY45" s="38">
        <v>0</v>
      </c>
      <c r="BZ45" s="38">
        <f t="shared" si="31"/>
        <v>1</v>
      </c>
      <c r="CA45" s="38">
        <v>0</v>
      </c>
      <c r="CB45" s="38">
        <f t="shared" si="32"/>
        <v>1</v>
      </c>
      <c r="CC45" s="38">
        <v>0</v>
      </c>
      <c r="CD45" s="38">
        <v>0</v>
      </c>
      <c r="CE45" s="38">
        <v>0</v>
      </c>
      <c r="CF45" s="38">
        <f t="shared" si="33"/>
        <v>0</v>
      </c>
      <c r="CG45" s="38">
        <f t="shared" si="34"/>
        <v>0</v>
      </c>
      <c r="CH45" s="38">
        <v>0</v>
      </c>
      <c r="CI45" s="200">
        <f t="shared" si="35"/>
        <v>1</v>
      </c>
      <c r="CJ45" s="200">
        <f t="shared" si="36"/>
        <v>1</v>
      </c>
      <c r="CK45" s="200">
        <v>1</v>
      </c>
      <c r="CL45" s="38">
        <v>0</v>
      </c>
      <c r="CM45" s="36">
        <v>0</v>
      </c>
      <c r="CN45" s="36">
        <v>0</v>
      </c>
      <c r="CO45" s="38">
        <v>0</v>
      </c>
      <c r="CP45" s="38">
        <v>-1</v>
      </c>
      <c r="CQ45" s="38">
        <v>1</v>
      </c>
      <c r="CR45" s="40">
        <v>1</v>
      </c>
      <c r="CS45" s="294">
        <v>0</v>
      </c>
      <c r="CT45" s="200">
        <v>0</v>
      </c>
      <c r="CU45" s="294">
        <v>0</v>
      </c>
      <c r="CV45" s="38">
        <v>0</v>
      </c>
      <c r="CW45" s="200">
        <v>0</v>
      </c>
      <c r="CX45" s="294">
        <v>0</v>
      </c>
      <c r="CY45" s="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8">
        <v>0</v>
      </c>
      <c r="DF45" s="38">
        <v>0</v>
      </c>
      <c r="DG45" s="38">
        <v>0</v>
      </c>
      <c r="DH45" s="38">
        <v>0</v>
      </c>
      <c r="DI45" s="38">
        <v>0</v>
      </c>
      <c r="DJ45" s="38">
        <v>0</v>
      </c>
      <c r="DK45" s="38">
        <v>0</v>
      </c>
      <c r="DL45" s="38">
        <v>0</v>
      </c>
      <c r="DM45" s="38">
        <v>0</v>
      </c>
      <c r="DN45" s="38">
        <v>0</v>
      </c>
      <c r="DO45" s="38">
        <v>0</v>
      </c>
      <c r="DP45" s="38">
        <v>0</v>
      </c>
      <c r="DQ45" s="38">
        <v>0</v>
      </c>
      <c r="DR45" s="38">
        <v>0</v>
      </c>
      <c r="DS45" s="38">
        <v>0</v>
      </c>
      <c r="DT45" s="38">
        <v>0</v>
      </c>
    </row>
    <row r="46" spans="1:124" x14ac:dyDescent="0.35">
      <c r="A46" s="17" t="s">
        <v>73</v>
      </c>
      <c r="B46" s="186">
        <v>0</v>
      </c>
      <c r="C46" s="186">
        <v>1</v>
      </c>
      <c r="D46" s="186">
        <v>0</v>
      </c>
      <c r="E46" s="186">
        <v>0</v>
      </c>
      <c r="F46" s="186">
        <v>0</v>
      </c>
      <c r="G46" s="186">
        <v>0</v>
      </c>
      <c r="H46" s="196">
        <v>0</v>
      </c>
      <c r="I46" s="261">
        <v>0</v>
      </c>
      <c r="J46" s="192">
        <f>States!B43</f>
        <v>9.999996192563E-4</v>
      </c>
      <c r="K46" s="192">
        <f>'Cte Keq'!L61</f>
        <v>9.999996192563E-4</v>
      </c>
      <c r="L46" s="259">
        <f>'Cte Keq'!L61</f>
        <v>9.999996192563E-4</v>
      </c>
      <c r="M46" s="272">
        <f t="shared" si="43"/>
        <v>-6.9077556597259093</v>
      </c>
      <c r="N46" s="273">
        <f t="shared" si="44"/>
        <v>-6.9077556597259093</v>
      </c>
      <c r="O46" s="274">
        <f>DataBaseSpecies_2!D62</f>
        <v>22.7</v>
      </c>
      <c r="P46" s="274">
        <f t="shared" si="39"/>
        <v>0</v>
      </c>
      <c r="Q46" s="282">
        <f t="shared" si="40"/>
        <v>0</v>
      </c>
      <c r="R46" s="283">
        <f t="shared" si="45"/>
        <v>-17.123076667461685</v>
      </c>
      <c r="S46" s="282">
        <f t="shared" si="46"/>
        <v>-17.123076667461685</v>
      </c>
      <c r="T46" s="3"/>
      <c r="U46" s="36">
        <v>1.67</v>
      </c>
      <c r="V46" s="36">
        <f>-'Anabolism Calculation'!O10/'Anabolism Calculation'!F10</f>
        <v>-0.16393447622950846</v>
      </c>
      <c r="W46" s="36">
        <f>-1.67213114754098/-U58</f>
        <v>0.33999999999999925</v>
      </c>
      <c r="X46" s="38">
        <v>2</v>
      </c>
      <c r="Y46" s="38">
        <v>3</v>
      </c>
      <c r="Z46" s="38">
        <v>2</v>
      </c>
      <c r="AA46" s="38">
        <v>0</v>
      </c>
      <c r="AB46" s="38">
        <v>0</v>
      </c>
      <c r="AC46" s="38">
        <v>0</v>
      </c>
      <c r="AD46" s="38">
        <v>0</v>
      </c>
      <c r="AE46" s="38">
        <f t="shared" si="8"/>
        <v>0</v>
      </c>
      <c r="AF46" s="38">
        <v>-1</v>
      </c>
      <c r="AG46" s="38">
        <f t="shared" si="10"/>
        <v>0</v>
      </c>
      <c r="AH46" s="38">
        <v>-1</v>
      </c>
      <c r="AI46" s="38">
        <f t="shared" si="11"/>
        <v>-1</v>
      </c>
      <c r="AJ46" s="38">
        <f t="shared" si="12"/>
        <v>-1</v>
      </c>
      <c r="AK46" s="38">
        <v>-1</v>
      </c>
      <c r="AL46" s="38">
        <f t="shared" si="13"/>
        <v>-2</v>
      </c>
      <c r="AM46" s="38">
        <v>-1</v>
      </c>
      <c r="AN46" s="38">
        <v>-1</v>
      </c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f t="shared" si="16"/>
        <v>0</v>
      </c>
      <c r="AW46" s="38">
        <f t="shared" si="17"/>
        <v>0</v>
      </c>
      <c r="AX46" s="38">
        <f t="shared" si="18"/>
        <v>0</v>
      </c>
      <c r="AY46" s="38">
        <f t="shared" si="19"/>
        <v>0</v>
      </c>
      <c r="AZ46" s="38">
        <v>-1</v>
      </c>
      <c r="BA46" s="38">
        <f t="shared" si="20"/>
        <v>-1</v>
      </c>
      <c r="BB46" s="38">
        <v>0</v>
      </c>
      <c r="BC46" s="38">
        <v>0</v>
      </c>
      <c r="BD46" s="38">
        <v>0</v>
      </c>
      <c r="BE46" s="38">
        <v>0</v>
      </c>
      <c r="BF46" s="38">
        <f t="shared" si="21"/>
        <v>0</v>
      </c>
      <c r="BG46" s="38">
        <f t="shared" si="22"/>
        <v>-0.5</v>
      </c>
      <c r="BH46" s="38">
        <f t="shared" si="23"/>
        <v>-0.5</v>
      </c>
      <c r="BI46" s="38">
        <v>-1</v>
      </c>
      <c r="BJ46" s="38">
        <v>-1</v>
      </c>
      <c r="BK46" s="38">
        <f t="shared" si="24"/>
        <v>-1</v>
      </c>
      <c r="BL46" s="38">
        <f t="shared" si="25"/>
        <v>-1</v>
      </c>
      <c r="BM46" s="38">
        <f t="shared" si="26"/>
        <v>-1.5</v>
      </c>
      <c r="BN46" s="38">
        <f t="shared" si="27"/>
        <v>-1.5</v>
      </c>
      <c r="BO46" s="38">
        <v>0</v>
      </c>
      <c r="BP46" s="38">
        <v>-1</v>
      </c>
      <c r="BQ46" s="38">
        <v>0</v>
      </c>
      <c r="BR46" s="38">
        <v>0</v>
      </c>
      <c r="BS46" s="38">
        <f t="shared" si="28"/>
        <v>0</v>
      </c>
      <c r="BT46" s="38">
        <v>0</v>
      </c>
      <c r="BU46" s="38">
        <f t="shared" si="29"/>
        <v>0</v>
      </c>
      <c r="BV46" s="38">
        <v>0</v>
      </c>
      <c r="BW46" s="38">
        <v>-1</v>
      </c>
      <c r="BX46" s="38">
        <f t="shared" si="30"/>
        <v>-1</v>
      </c>
      <c r="BY46" s="38">
        <v>0</v>
      </c>
      <c r="BZ46" s="38">
        <f t="shared" si="31"/>
        <v>-1</v>
      </c>
      <c r="CA46" s="38">
        <v>0</v>
      </c>
      <c r="CB46" s="38">
        <f t="shared" si="32"/>
        <v>-1</v>
      </c>
      <c r="CC46" s="38">
        <v>0</v>
      </c>
      <c r="CD46" s="38">
        <v>0</v>
      </c>
      <c r="CE46" s="38">
        <v>0</v>
      </c>
      <c r="CF46" s="38">
        <f t="shared" si="33"/>
        <v>0</v>
      </c>
      <c r="CG46" s="38">
        <f t="shared" si="34"/>
        <v>0</v>
      </c>
      <c r="CH46" s="38">
        <v>0</v>
      </c>
      <c r="CI46" s="200">
        <f t="shared" si="35"/>
        <v>-1</v>
      </c>
      <c r="CJ46" s="200">
        <f t="shared" si="36"/>
        <v>-1</v>
      </c>
      <c r="CK46" s="200">
        <v>-1</v>
      </c>
      <c r="CL46" s="38">
        <v>0</v>
      </c>
      <c r="CM46" s="36">
        <v>0</v>
      </c>
      <c r="CN46" s="36">
        <v>0</v>
      </c>
      <c r="CO46" s="38">
        <v>0</v>
      </c>
      <c r="CP46" s="38">
        <v>1</v>
      </c>
      <c r="CQ46" s="38">
        <v>-1</v>
      </c>
      <c r="CR46" s="40">
        <v>-1</v>
      </c>
      <c r="CS46" s="294">
        <v>0</v>
      </c>
      <c r="CT46" s="200">
        <v>0</v>
      </c>
      <c r="CU46" s="294">
        <v>0</v>
      </c>
      <c r="CV46" s="38">
        <v>0</v>
      </c>
      <c r="CW46" s="200">
        <v>0</v>
      </c>
      <c r="CX46" s="294">
        <v>0</v>
      </c>
      <c r="CY46" s="38">
        <v>0</v>
      </c>
      <c r="CZ46" s="38">
        <v>0</v>
      </c>
      <c r="DA46" s="38">
        <v>0</v>
      </c>
      <c r="DB46" s="38">
        <v>0</v>
      </c>
      <c r="DC46" s="38">
        <v>0</v>
      </c>
      <c r="DD46" s="38">
        <v>0</v>
      </c>
      <c r="DE46" s="38">
        <v>0</v>
      </c>
      <c r="DF46" s="38">
        <v>0</v>
      </c>
      <c r="DG46" s="38">
        <v>0</v>
      </c>
      <c r="DH46" s="38">
        <v>0</v>
      </c>
      <c r="DI46" s="38">
        <v>0</v>
      </c>
      <c r="DJ46" s="38">
        <v>0</v>
      </c>
      <c r="DK46" s="38">
        <v>0</v>
      </c>
      <c r="DL46" s="38">
        <v>0</v>
      </c>
      <c r="DM46" s="38">
        <v>0</v>
      </c>
      <c r="DN46" s="38">
        <v>0</v>
      </c>
      <c r="DO46" s="38">
        <v>0</v>
      </c>
      <c r="DP46" s="38">
        <v>0</v>
      </c>
      <c r="DQ46" s="38">
        <v>0</v>
      </c>
      <c r="DR46" s="38">
        <v>0</v>
      </c>
      <c r="DS46" s="38">
        <v>0</v>
      </c>
      <c r="DT46" s="38">
        <v>0</v>
      </c>
    </row>
    <row r="47" spans="1:124" s="345" customFormat="1" x14ac:dyDescent="0.35">
      <c r="A47" s="334" t="s">
        <v>650</v>
      </c>
      <c r="B47" s="335">
        <v>0</v>
      </c>
      <c r="C47" s="335">
        <v>0</v>
      </c>
      <c r="D47" s="335">
        <v>0</v>
      </c>
      <c r="E47" s="335">
        <v>0</v>
      </c>
      <c r="F47" s="335">
        <v>0</v>
      </c>
      <c r="G47" s="335">
        <v>0</v>
      </c>
      <c r="H47" s="336">
        <v>1</v>
      </c>
      <c r="I47" s="336">
        <v>0</v>
      </c>
      <c r="J47" s="337">
        <v>0.01</v>
      </c>
      <c r="K47" s="337">
        <v>0.01</v>
      </c>
      <c r="L47" s="337">
        <v>0.01</v>
      </c>
      <c r="M47" s="338">
        <f t="shared" si="43"/>
        <v>-4.6051701859880909</v>
      </c>
      <c r="N47" s="338">
        <f t="shared" si="44"/>
        <v>-4.6051701859880909</v>
      </c>
      <c r="O47" s="339">
        <f>DataBaseSpecies_2!D63</f>
        <v>0</v>
      </c>
      <c r="P47" s="339">
        <f t="shared" si="39"/>
        <v>0.16951060818320071</v>
      </c>
      <c r="Q47" s="339">
        <f t="shared" si="40"/>
        <v>0</v>
      </c>
      <c r="R47" s="340">
        <f t="shared" si="45"/>
        <v>-30.712383815777834</v>
      </c>
      <c r="S47" s="339">
        <f t="shared" si="46"/>
        <v>-11.415383815777831</v>
      </c>
      <c r="T47" s="3"/>
      <c r="U47" s="341">
        <v>0</v>
      </c>
      <c r="V47" s="341">
        <v>0</v>
      </c>
      <c r="W47" s="341">
        <v>0</v>
      </c>
      <c r="X47" s="341">
        <v>0</v>
      </c>
      <c r="Y47" s="342">
        <v>0</v>
      </c>
      <c r="Z47" s="342">
        <v>0</v>
      </c>
      <c r="AA47" s="342">
        <v>0</v>
      </c>
      <c r="AB47" s="342">
        <v>0</v>
      </c>
      <c r="AC47" s="342">
        <v>0</v>
      </c>
      <c r="AD47" s="342">
        <v>0</v>
      </c>
      <c r="AE47" s="342">
        <f t="shared" si="8"/>
        <v>0</v>
      </c>
      <c r="AF47" s="342">
        <f t="shared" si="9"/>
        <v>0</v>
      </c>
      <c r="AG47" s="342">
        <f t="shared" si="10"/>
        <v>0</v>
      </c>
      <c r="AH47" s="342">
        <v>0</v>
      </c>
      <c r="AI47" s="342">
        <f t="shared" si="11"/>
        <v>0</v>
      </c>
      <c r="AJ47" s="342">
        <f t="shared" si="12"/>
        <v>0</v>
      </c>
      <c r="AK47" s="342">
        <v>0</v>
      </c>
      <c r="AL47" s="342">
        <f t="shared" si="13"/>
        <v>0</v>
      </c>
      <c r="AM47" s="342">
        <f t="shared" si="14"/>
        <v>0</v>
      </c>
      <c r="AN47" s="342">
        <f t="shared" si="15"/>
        <v>0</v>
      </c>
      <c r="AO47" s="342">
        <v>0</v>
      </c>
      <c r="AP47" s="342">
        <v>0</v>
      </c>
      <c r="AQ47" s="342">
        <v>0</v>
      </c>
      <c r="AR47" s="342">
        <v>0</v>
      </c>
      <c r="AS47" s="342">
        <v>0</v>
      </c>
      <c r="AT47" s="342">
        <v>0</v>
      </c>
      <c r="AU47" s="342">
        <v>0</v>
      </c>
      <c r="AV47" s="342">
        <f t="shared" si="16"/>
        <v>0</v>
      </c>
      <c r="AW47" s="342">
        <f t="shared" si="17"/>
        <v>0</v>
      </c>
      <c r="AX47" s="342">
        <f t="shared" si="18"/>
        <v>0</v>
      </c>
      <c r="AY47" s="342">
        <f t="shared" si="19"/>
        <v>0</v>
      </c>
      <c r="AZ47" s="342">
        <v>0</v>
      </c>
      <c r="BA47" s="342">
        <f t="shared" si="20"/>
        <v>0</v>
      </c>
      <c r="BB47" s="342">
        <v>0</v>
      </c>
      <c r="BC47" s="342">
        <v>0</v>
      </c>
      <c r="BD47" s="342">
        <v>0</v>
      </c>
      <c r="BE47" s="342">
        <v>0</v>
      </c>
      <c r="BF47" s="342">
        <f t="shared" si="21"/>
        <v>0</v>
      </c>
      <c r="BG47" s="342">
        <f t="shared" si="22"/>
        <v>0</v>
      </c>
      <c r="BH47" s="342">
        <f t="shared" si="23"/>
        <v>0</v>
      </c>
      <c r="BI47" s="342">
        <v>0</v>
      </c>
      <c r="BJ47" s="342">
        <v>0</v>
      </c>
      <c r="BK47" s="342">
        <f t="shared" si="24"/>
        <v>0</v>
      </c>
      <c r="BL47" s="342">
        <f t="shared" si="25"/>
        <v>0</v>
      </c>
      <c r="BM47" s="342">
        <f t="shared" si="26"/>
        <v>0</v>
      </c>
      <c r="BN47" s="342">
        <f t="shared" si="27"/>
        <v>0</v>
      </c>
      <c r="BO47" s="342">
        <v>0</v>
      </c>
      <c r="BP47" s="342">
        <v>0</v>
      </c>
      <c r="BQ47" s="342">
        <v>0</v>
      </c>
      <c r="BR47" s="342">
        <v>0</v>
      </c>
      <c r="BS47" s="342">
        <f t="shared" si="28"/>
        <v>0</v>
      </c>
      <c r="BT47" s="342">
        <v>0</v>
      </c>
      <c r="BU47" s="342">
        <f t="shared" si="29"/>
        <v>0</v>
      </c>
      <c r="BV47" s="342">
        <v>0</v>
      </c>
      <c r="BW47" s="342">
        <v>0</v>
      </c>
      <c r="BX47" s="342">
        <f t="shared" si="30"/>
        <v>0</v>
      </c>
      <c r="BY47" s="342">
        <v>0</v>
      </c>
      <c r="BZ47" s="342">
        <f t="shared" si="31"/>
        <v>0</v>
      </c>
      <c r="CA47" s="342">
        <v>0</v>
      </c>
      <c r="CB47" s="342">
        <f t="shared" si="32"/>
        <v>0</v>
      </c>
      <c r="CC47" s="342">
        <v>0</v>
      </c>
      <c r="CD47" s="342">
        <v>0</v>
      </c>
      <c r="CE47" s="342">
        <v>0</v>
      </c>
      <c r="CF47" s="342">
        <f t="shared" si="33"/>
        <v>0</v>
      </c>
      <c r="CG47" s="342">
        <f t="shared" si="34"/>
        <v>0</v>
      </c>
      <c r="CH47" s="342">
        <v>0</v>
      </c>
      <c r="CI47" s="343">
        <f t="shared" si="35"/>
        <v>0</v>
      </c>
      <c r="CJ47" s="343">
        <f t="shared" si="36"/>
        <v>0</v>
      </c>
      <c r="CK47" s="343">
        <v>0</v>
      </c>
      <c r="CL47" s="342">
        <v>1</v>
      </c>
      <c r="CM47" s="341">
        <v>0</v>
      </c>
      <c r="CN47" s="341">
        <v>0</v>
      </c>
      <c r="CO47" s="342">
        <v>0</v>
      </c>
      <c r="CP47" s="342">
        <v>0</v>
      </c>
      <c r="CQ47" s="342">
        <v>0</v>
      </c>
      <c r="CR47" s="341">
        <v>0</v>
      </c>
      <c r="CS47" s="344">
        <v>0</v>
      </c>
      <c r="CT47" s="343">
        <v>0</v>
      </c>
      <c r="CU47" s="344">
        <v>0</v>
      </c>
      <c r="CV47" s="342">
        <v>0</v>
      </c>
      <c r="CW47" s="343">
        <v>0</v>
      </c>
      <c r="CX47" s="344">
        <v>0</v>
      </c>
      <c r="CY47" s="342">
        <v>0</v>
      </c>
      <c r="CZ47" s="342">
        <v>0</v>
      </c>
      <c r="DA47" s="342">
        <v>0</v>
      </c>
      <c r="DB47" s="342">
        <v>0</v>
      </c>
      <c r="DC47" s="342">
        <v>0</v>
      </c>
      <c r="DD47" s="342">
        <v>0</v>
      </c>
      <c r="DE47" s="342">
        <v>0</v>
      </c>
      <c r="DF47" s="342">
        <v>0</v>
      </c>
      <c r="DG47" s="342">
        <v>0</v>
      </c>
      <c r="DH47" s="342">
        <v>0</v>
      </c>
      <c r="DI47" s="342">
        <v>0</v>
      </c>
      <c r="DJ47" s="342">
        <v>0</v>
      </c>
      <c r="DK47" s="342">
        <v>0</v>
      </c>
      <c r="DL47" s="342">
        <v>0</v>
      </c>
      <c r="DM47" s="342">
        <v>0</v>
      </c>
      <c r="DN47" s="342">
        <v>0</v>
      </c>
      <c r="DO47" s="342">
        <v>0</v>
      </c>
      <c r="DP47" s="342">
        <v>0</v>
      </c>
      <c r="DQ47" s="342">
        <v>0</v>
      </c>
      <c r="DR47" s="342">
        <v>0</v>
      </c>
      <c r="DS47" s="342">
        <v>0</v>
      </c>
      <c r="DT47" s="342">
        <v>0</v>
      </c>
    </row>
    <row r="48" spans="1:124" s="345" customFormat="1" x14ac:dyDescent="0.35">
      <c r="A48" s="334" t="s">
        <v>651</v>
      </c>
      <c r="B48" s="335">
        <v>0</v>
      </c>
      <c r="C48" s="335">
        <v>1</v>
      </c>
      <c r="D48" s="335">
        <v>0</v>
      </c>
      <c r="E48" s="335">
        <v>0</v>
      </c>
      <c r="F48" s="335">
        <v>0</v>
      </c>
      <c r="G48" s="335">
        <v>0</v>
      </c>
      <c r="H48" s="336">
        <v>0</v>
      </c>
      <c r="I48" s="336">
        <v>0</v>
      </c>
      <c r="J48" s="337">
        <v>0.01</v>
      </c>
      <c r="K48" s="337">
        <v>0.01</v>
      </c>
      <c r="L48" s="337">
        <v>0.01</v>
      </c>
      <c r="M48" s="338">
        <f>LN(K48)</f>
        <v>-4.6051701859880909</v>
      </c>
      <c r="N48" s="338">
        <f t="shared" si="44"/>
        <v>-4.6051701859880909</v>
      </c>
      <c r="O48" s="339">
        <f>DataBaseSpecies_2!D64</f>
        <v>22.5</v>
      </c>
      <c r="P48" s="339">
        <f t="shared" si="39"/>
        <v>0</v>
      </c>
      <c r="Q48" s="339">
        <f t="shared" si="40"/>
        <v>0</v>
      </c>
      <c r="R48" s="340">
        <f t="shared" si="45"/>
        <v>-11.415383815777831</v>
      </c>
      <c r="S48" s="339">
        <f t="shared" si="46"/>
        <v>-11.415383815777831</v>
      </c>
      <c r="T48" s="3"/>
      <c r="U48" s="341">
        <v>0</v>
      </c>
      <c r="V48" s="341">
        <v>0</v>
      </c>
      <c r="W48" s="341">
        <v>0</v>
      </c>
      <c r="X48" s="341">
        <v>0</v>
      </c>
      <c r="Y48" s="342">
        <v>0</v>
      </c>
      <c r="Z48" s="342">
        <v>0</v>
      </c>
      <c r="AA48" s="342">
        <v>0</v>
      </c>
      <c r="AB48" s="342">
        <v>0</v>
      </c>
      <c r="AC48" s="342">
        <v>0</v>
      </c>
      <c r="AD48" s="342">
        <v>0</v>
      </c>
      <c r="AE48" s="342">
        <f t="shared" si="8"/>
        <v>0</v>
      </c>
      <c r="AF48" s="342">
        <f t="shared" si="9"/>
        <v>0</v>
      </c>
      <c r="AG48" s="342">
        <f t="shared" si="10"/>
        <v>0</v>
      </c>
      <c r="AH48" s="342">
        <v>0</v>
      </c>
      <c r="AI48" s="342">
        <f t="shared" si="11"/>
        <v>0</v>
      </c>
      <c r="AJ48" s="342">
        <f t="shared" si="12"/>
        <v>0</v>
      </c>
      <c r="AK48" s="342">
        <v>0</v>
      </c>
      <c r="AL48" s="342">
        <f t="shared" si="13"/>
        <v>0</v>
      </c>
      <c r="AM48" s="342">
        <f t="shared" si="14"/>
        <v>0</v>
      </c>
      <c r="AN48" s="342">
        <f t="shared" si="15"/>
        <v>0</v>
      </c>
      <c r="AO48" s="342">
        <v>0</v>
      </c>
      <c r="AP48" s="342">
        <v>0</v>
      </c>
      <c r="AQ48" s="342">
        <v>0</v>
      </c>
      <c r="AR48" s="342">
        <v>0</v>
      </c>
      <c r="AS48" s="342">
        <v>0</v>
      </c>
      <c r="AT48" s="342">
        <v>0</v>
      </c>
      <c r="AU48" s="342">
        <v>0</v>
      </c>
      <c r="AV48" s="342">
        <f t="shared" si="16"/>
        <v>0</v>
      </c>
      <c r="AW48" s="342">
        <f t="shared" si="17"/>
        <v>0</v>
      </c>
      <c r="AX48" s="342">
        <f t="shared" si="18"/>
        <v>0</v>
      </c>
      <c r="AY48" s="342">
        <f t="shared" si="19"/>
        <v>0</v>
      </c>
      <c r="AZ48" s="342">
        <v>0</v>
      </c>
      <c r="BA48" s="342">
        <f t="shared" si="20"/>
        <v>0</v>
      </c>
      <c r="BB48" s="342">
        <v>0</v>
      </c>
      <c r="BC48" s="342">
        <v>0</v>
      </c>
      <c r="BD48" s="342">
        <v>0</v>
      </c>
      <c r="BE48" s="342">
        <v>0</v>
      </c>
      <c r="BF48" s="342">
        <f t="shared" si="21"/>
        <v>0</v>
      </c>
      <c r="BG48" s="342">
        <f t="shared" si="22"/>
        <v>0</v>
      </c>
      <c r="BH48" s="342">
        <f t="shared" si="23"/>
        <v>0</v>
      </c>
      <c r="BI48" s="342">
        <v>0</v>
      </c>
      <c r="BJ48" s="342">
        <v>0</v>
      </c>
      <c r="BK48" s="342">
        <f t="shared" si="24"/>
        <v>0</v>
      </c>
      <c r="BL48" s="342">
        <f t="shared" si="25"/>
        <v>0</v>
      </c>
      <c r="BM48" s="342">
        <f t="shared" si="26"/>
        <v>0</v>
      </c>
      <c r="BN48" s="342">
        <f t="shared" si="27"/>
        <v>0</v>
      </c>
      <c r="BO48" s="342">
        <v>0</v>
      </c>
      <c r="BP48" s="342">
        <v>0</v>
      </c>
      <c r="BQ48" s="342">
        <v>0</v>
      </c>
      <c r="BR48" s="342">
        <v>0</v>
      </c>
      <c r="BS48" s="342">
        <f t="shared" si="28"/>
        <v>0</v>
      </c>
      <c r="BT48" s="342">
        <v>0</v>
      </c>
      <c r="BU48" s="342">
        <f t="shared" si="29"/>
        <v>0</v>
      </c>
      <c r="BV48" s="342">
        <v>0</v>
      </c>
      <c r="BW48" s="342">
        <v>0</v>
      </c>
      <c r="BX48" s="342">
        <f t="shared" si="30"/>
        <v>0</v>
      </c>
      <c r="BY48" s="342">
        <v>0</v>
      </c>
      <c r="BZ48" s="342">
        <f t="shared" si="31"/>
        <v>0</v>
      </c>
      <c r="CA48" s="342">
        <v>0</v>
      </c>
      <c r="CB48" s="342">
        <f t="shared" si="32"/>
        <v>0</v>
      </c>
      <c r="CC48" s="342">
        <v>0</v>
      </c>
      <c r="CD48" s="342">
        <v>0</v>
      </c>
      <c r="CE48" s="342">
        <v>0</v>
      </c>
      <c r="CF48" s="342">
        <f t="shared" si="33"/>
        <v>0</v>
      </c>
      <c r="CG48" s="342">
        <f t="shared" si="34"/>
        <v>0</v>
      </c>
      <c r="CH48" s="342">
        <v>0</v>
      </c>
      <c r="CI48" s="343">
        <f t="shared" si="35"/>
        <v>0</v>
      </c>
      <c r="CJ48" s="343">
        <f t="shared" si="36"/>
        <v>0</v>
      </c>
      <c r="CK48" s="343">
        <v>0</v>
      </c>
      <c r="CL48" s="342">
        <v>-1</v>
      </c>
      <c r="CM48" s="341">
        <v>0</v>
      </c>
      <c r="CN48" s="341">
        <v>0</v>
      </c>
      <c r="CO48" s="342">
        <v>0</v>
      </c>
      <c r="CP48" s="342">
        <v>0</v>
      </c>
      <c r="CQ48" s="342">
        <v>0</v>
      </c>
      <c r="CR48" s="341">
        <v>0</v>
      </c>
      <c r="CS48" s="344">
        <v>0</v>
      </c>
      <c r="CT48" s="343">
        <v>0</v>
      </c>
      <c r="CU48" s="344">
        <v>0</v>
      </c>
      <c r="CV48" s="342">
        <v>0</v>
      </c>
      <c r="CW48" s="343">
        <v>0</v>
      </c>
      <c r="CX48" s="344">
        <v>0</v>
      </c>
      <c r="CY48" s="342">
        <v>0</v>
      </c>
      <c r="CZ48" s="342">
        <v>0</v>
      </c>
      <c r="DA48" s="342">
        <v>0</v>
      </c>
      <c r="DB48" s="342">
        <v>0</v>
      </c>
      <c r="DC48" s="342">
        <v>0</v>
      </c>
      <c r="DD48" s="342">
        <v>0</v>
      </c>
      <c r="DE48" s="342">
        <v>0</v>
      </c>
      <c r="DF48" s="342">
        <v>0</v>
      </c>
      <c r="DG48" s="342">
        <v>0</v>
      </c>
      <c r="DH48" s="342">
        <v>0</v>
      </c>
      <c r="DI48" s="342">
        <v>0</v>
      </c>
      <c r="DJ48" s="342">
        <v>0</v>
      </c>
      <c r="DK48" s="342">
        <v>0</v>
      </c>
      <c r="DL48" s="342">
        <v>0</v>
      </c>
      <c r="DM48" s="342">
        <v>0</v>
      </c>
      <c r="DN48" s="342">
        <v>0</v>
      </c>
      <c r="DO48" s="342">
        <v>0</v>
      </c>
      <c r="DP48" s="342">
        <v>0</v>
      </c>
      <c r="DQ48" s="342">
        <v>0</v>
      </c>
      <c r="DR48" s="342">
        <v>0</v>
      </c>
      <c r="DS48" s="342">
        <v>0</v>
      </c>
      <c r="DT48" s="342">
        <v>0</v>
      </c>
    </row>
    <row r="49" spans="1:124" x14ac:dyDescent="0.35">
      <c r="A49" s="17" t="s">
        <v>74</v>
      </c>
      <c r="B49" s="186">
        <v>0</v>
      </c>
      <c r="C49" s="186">
        <v>0</v>
      </c>
      <c r="D49" s="186">
        <v>0</v>
      </c>
      <c r="E49" s="186">
        <v>0</v>
      </c>
      <c r="F49" s="186">
        <v>0</v>
      </c>
      <c r="G49" s="186">
        <v>0</v>
      </c>
      <c r="H49" s="196">
        <v>-2</v>
      </c>
      <c r="I49" s="261">
        <v>0</v>
      </c>
      <c r="J49" s="192" t="e">
        <f>States!#REF!</f>
        <v>#REF!</v>
      </c>
      <c r="K49" s="192" t="e">
        <f>J49</f>
        <v>#REF!</v>
      </c>
      <c r="L49" s="259" t="e">
        <f>K49</f>
        <v>#REF!</v>
      </c>
      <c r="M49" s="272" t="e">
        <f>LN(K49)</f>
        <v>#REF!</v>
      </c>
      <c r="N49" s="273" t="e">
        <f>M49</f>
        <v>#REF!</v>
      </c>
      <c r="O49" s="274" t="e">
        <f>'Cte Keq'!#REF!</f>
        <v>#REF!</v>
      </c>
      <c r="P49" s="274">
        <f t="shared" si="39"/>
        <v>0.67804243273280285</v>
      </c>
      <c r="Q49" s="282">
        <f t="shared" si="40"/>
        <v>0</v>
      </c>
      <c r="R49" s="283" t="e">
        <f t="shared" si="45"/>
        <v>#REF!</v>
      </c>
      <c r="S49" s="282" t="e">
        <f t="shared" si="46"/>
        <v>#REF!</v>
      </c>
      <c r="T49" s="3"/>
      <c r="U49" s="36">
        <v>0</v>
      </c>
      <c r="V49" s="36">
        <v>0</v>
      </c>
      <c r="W49" s="36">
        <v>0</v>
      </c>
      <c r="X49" s="36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f t="shared" si="8"/>
        <v>0</v>
      </c>
      <c r="AF49" s="38">
        <f t="shared" si="9"/>
        <v>0</v>
      </c>
      <c r="AG49" s="38">
        <f t="shared" si="10"/>
        <v>0</v>
      </c>
      <c r="AH49" s="38">
        <v>0</v>
      </c>
      <c r="AI49" s="38">
        <f t="shared" si="11"/>
        <v>0</v>
      </c>
      <c r="AJ49" s="38">
        <f t="shared" si="12"/>
        <v>0</v>
      </c>
      <c r="AK49" s="38">
        <v>0</v>
      </c>
      <c r="AL49" s="38">
        <f t="shared" si="13"/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f t="shared" si="16"/>
        <v>0</v>
      </c>
      <c r="AW49" s="38">
        <f t="shared" si="17"/>
        <v>0</v>
      </c>
      <c r="AX49" s="38">
        <f t="shared" si="18"/>
        <v>0</v>
      </c>
      <c r="AY49" s="38">
        <f t="shared" si="19"/>
        <v>0</v>
      </c>
      <c r="AZ49" s="38">
        <v>0</v>
      </c>
      <c r="BA49" s="38">
        <f t="shared" si="20"/>
        <v>1</v>
      </c>
      <c r="BB49" s="38">
        <v>0</v>
      </c>
      <c r="BC49" s="38">
        <v>1</v>
      </c>
      <c r="BD49" s="38">
        <v>0</v>
      </c>
      <c r="BE49" s="38">
        <v>0</v>
      </c>
      <c r="BF49" s="38">
        <f t="shared" si="21"/>
        <v>0</v>
      </c>
      <c r="BG49" s="38">
        <f t="shared" si="22"/>
        <v>0.5</v>
      </c>
      <c r="BH49" s="38">
        <f t="shared" si="23"/>
        <v>0.5</v>
      </c>
      <c r="BI49" s="38">
        <v>0</v>
      </c>
      <c r="BJ49" s="38">
        <v>0</v>
      </c>
      <c r="BK49" s="38">
        <f t="shared" si="24"/>
        <v>0.5</v>
      </c>
      <c r="BL49" s="38">
        <f t="shared" si="25"/>
        <v>0.5</v>
      </c>
      <c r="BM49" s="38">
        <f t="shared" si="26"/>
        <v>0.5</v>
      </c>
      <c r="BN49" s="38">
        <f t="shared" si="27"/>
        <v>0.5</v>
      </c>
      <c r="BO49" s="38">
        <v>0</v>
      </c>
      <c r="BP49" s="38">
        <v>0</v>
      </c>
      <c r="BQ49" s="38">
        <v>0</v>
      </c>
      <c r="BR49" s="38">
        <v>0</v>
      </c>
      <c r="BS49" s="38">
        <f t="shared" si="28"/>
        <v>0</v>
      </c>
      <c r="BT49" s="38">
        <v>1</v>
      </c>
      <c r="BU49" s="38">
        <f t="shared" si="29"/>
        <v>1</v>
      </c>
      <c r="BV49" s="38">
        <v>0</v>
      </c>
      <c r="BW49" s="38">
        <v>0</v>
      </c>
      <c r="BX49" s="38">
        <f t="shared" si="30"/>
        <v>0</v>
      </c>
      <c r="BY49" s="38">
        <v>0</v>
      </c>
      <c r="BZ49" s="38">
        <f t="shared" si="31"/>
        <v>0</v>
      </c>
      <c r="CA49" s="38">
        <v>1</v>
      </c>
      <c r="CB49" s="38">
        <v>1</v>
      </c>
      <c r="CC49" s="38">
        <v>0</v>
      </c>
      <c r="CD49" s="38">
        <v>0</v>
      </c>
      <c r="CE49" s="38">
        <v>0</v>
      </c>
      <c r="CF49" s="38">
        <f t="shared" si="33"/>
        <v>0</v>
      </c>
      <c r="CG49" s="38">
        <f t="shared" si="34"/>
        <v>0</v>
      </c>
      <c r="CH49" s="38">
        <v>0</v>
      </c>
      <c r="CI49" s="200">
        <f t="shared" si="35"/>
        <v>1</v>
      </c>
      <c r="CJ49" s="200">
        <f t="shared" si="36"/>
        <v>1</v>
      </c>
      <c r="CK49" s="200">
        <v>0</v>
      </c>
      <c r="CL49" s="38">
        <v>0</v>
      </c>
      <c r="CM49" s="36">
        <v>1</v>
      </c>
      <c r="CN49" s="36">
        <v>0</v>
      </c>
      <c r="CO49" s="38">
        <v>0</v>
      </c>
      <c r="CP49" s="38">
        <v>0</v>
      </c>
      <c r="CQ49" s="38">
        <v>-1</v>
      </c>
      <c r="CR49" s="40">
        <v>0</v>
      </c>
      <c r="CS49" s="294">
        <v>0</v>
      </c>
      <c r="CT49" s="200">
        <v>0</v>
      </c>
      <c r="CU49" s="294">
        <v>0</v>
      </c>
      <c r="CV49" s="38">
        <v>0</v>
      </c>
      <c r="CW49" s="200">
        <v>0</v>
      </c>
      <c r="CX49" s="294">
        <v>0</v>
      </c>
      <c r="CY49" s="38">
        <v>0</v>
      </c>
      <c r="CZ49" s="38">
        <v>0</v>
      </c>
      <c r="DA49" s="38">
        <v>0</v>
      </c>
      <c r="DB49" s="38">
        <v>0</v>
      </c>
      <c r="DC49" s="38">
        <v>0</v>
      </c>
      <c r="DD49" s="38">
        <v>0</v>
      </c>
      <c r="DE49" s="38">
        <v>0</v>
      </c>
      <c r="DF49" s="38">
        <v>0</v>
      </c>
      <c r="DG49" s="38">
        <v>0</v>
      </c>
      <c r="DH49" s="38">
        <v>0</v>
      </c>
      <c r="DI49" s="38">
        <v>0</v>
      </c>
      <c r="DJ49" s="38">
        <v>0</v>
      </c>
      <c r="DK49" s="38">
        <v>0</v>
      </c>
      <c r="DL49" s="38">
        <v>0</v>
      </c>
      <c r="DM49" s="38">
        <v>0</v>
      </c>
      <c r="DN49" s="38">
        <v>0</v>
      </c>
      <c r="DO49" s="38">
        <v>0</v>
      </c>
      <c r="DP49" s="38">
        <v>0</v>
      </c>
      <c r="DQ49" s="38">
        <v>0</v>
      </c>
      <c r="DR49" s="38">
        <v>0</v>
      </c>
      <c r="DS49" s="38">
        <v>0</v>
      </c>
      <c r="DT49" s="38">
        <v>0</v>
      </c>
    </row>
    <row r="50" spans="1:124" x14ac:dyDescent="0.35">
      <c r="A50" s="17" t="s">
        <v>75</v>
      </c>
      <c r="B50" s="186">
        <v>0</v>
      </c>
      <c r="C50" s="186">
        <v>2</v>
      </c>
      <c r="D50" s="186">
        <v>0</v>
      </c>
      <c r="E50" s="186">
        <v>0</v>
      </c>
      <c r="F50" s="186">
        <v>0</v>
      </c>
      <c r="G50" s="186">
        <v>0</v>
      </c>
      <c r="H50" s="196">
        <v>-2</v>
      </c>
      <c r="I50" s="261">
        <v>0</v>
      </c>
      <c r="J50" s="192" t="e">
        <f>States!#REF!</f>
        <v>#REF!</v>
      </c>
      <c r="K50" s="192" t="e">
        <f>J50</f>
        <v>#REF!</v>
      </c>
      <c r="L50" s="259" t="e">
        <f>K50</f>
        <v>#REF!</v>
      </c>
      <c r="M50" s="272" t="e">
        <f>LN(K50)</f>
        <v>#REF!</v>
      </c>
      <c r="N50" s="273" t="e">
        <f>M50</f>
        <v>#REF!</v>
      </c>
      <c r="O50" s="274">
        <f>DataBaseSpecies_2!D66</f>
        <v>-38.9</v>
      </c>
      <c r="P50" s="274">
        <f t="shared" si="39"/>
        <v>0.67804243273280285</v>
      </c>
      <c r="Q50" s="282">
        <f t="shared" si="40"/>
        <v>0</v>
      </c>
      <c r="R50" s="283" t="e">
        <f t="shared" si="45"/>
        <v>#REF!</v>
      </c>
      <c r="S50" s="282" t="e">
        <f t="shared" si="46"/>
        <v>#REF!</v>
      </c>
      <c r="T50" s="3"/>
      <c r="U50" s="36">
        <v>0</v>
      </c>
      <c r="V50" s="36">
        <v>0</v>
      </c>
      <c r="W50" s="36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f t="shared" si="8"/>
        <v>0</v>
      </c>
      <c r="AF50" s="38">
        <f t="shared" si="9"/>
        <v>0</v>
      </c>
      <c r="AG50" s="38">
        <f t="shared" si="10"/>
        <v>0</v>
      </c>
      <c r="AH50" s="38">
        <v>0</v>
      </c>
      <c r="AI50" s="38">
        <f t="shared" si="11"/>
        <v>0</v>
      </c>
      <c r="AJ50" s="38">
        <f t="shared" si="12"/>
        <v>0</v>
      </c>
      <c r="AK50" s="38">
        <v>0</v>
      </c>
      <c r="AL50" s="38">
        <f t="shared" si="13"/>
        <v>0</v>
      </c>
      <c r="AM50" s="38">
        <v>0</v>
      </c>
      <c r="AN50" s="38">
        <v>0</v>
      </c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38">
        <f t="shared" si="16"/>
        <v>0</v>
      </c>
      <c r="AW50" s="38">
        <f t="shared" si="17"/>
        <v>0</v>
      </c>
      <c r="AX50" s="38">
        <f t="shared" si="18"/>
        <v>0</v>
      </c>
      <c r="AY50" s="38">
        <f t="shared" si="19"/>
        <v>0</v>
      </c>
      <c r="AZ50" s="38">
        <v>0</v>
      </c>
      <c r="BA50" s="38">
        <f t="shared" si="20"/>
        <v>-1</v>
      </c>
      <c r="BB50" s="38">
        <v>0</v>
      </c>
      <c r="BC50" s="38">
        <v>-1</v>
      </c>
      <c r="BD50" s="38">
        <v>0</v>
      </c>
      <c r="BE50" s="38">
        <v>0</v>
      </c>
      <c r="BF50" s="38">
        <f t="shared" si="21"/>
        <v>0</v>
      </c>
      <c r="BG50" s="38">
        <f t="shared" si="22"/>
        <v>-0.5</v>
      </c>
      <c r="BH50" s="38">
        <f t="shared" si="23"/>
        <v>-0.5</v>
      </c>
      <c r="BI50" s="38">
        <v>0</v>
      </c>
      <c r="BJ50" s="38">
        <v>0</v>
      </c>
      <c r="BK50" s="38">
        <f t="shared" si="24"/>
        <v>-0.5</v>
      </c>
      <c r="BL50" s="38">
        <f t="shared" si="25"/>
        <v>-0.5</v>
      </c>
      <c r="BM50" s="38">
        <f t="shared" si="26"/>
        <v>-0.5</v>
      </c>
      <c r="BN50" s="38">
        <f t="shared" si="27"/>
        <v>-0.5</v>
      </c>
      <c r="BO50" s="38">
        <v>0</v>
      </c>
      <c r="BP50" s="38">
        <v>0</v>
      </c>
      <c r="BQ50" s="38">
        <v>0</v>
      </c>
      <c r="BR50" s="38">
        <v>0</v>
      </c>
      <c r="BS50" s="38">
        <f t="shared" si="28"/>
        <v>0</v>
      </c>
      <c r="BT50" s="38">
        <v>-1</v>
      </c>
      <c r="BU50" s="38">
        <f t="shared" si="29"/>
        <v>-1</v>
      </c>
      <c r="BV50" s="38">
        <v>0</v>
      </c>
      <c r="BW50" s="38">
        <v>0</v>
      </c>
      <c r="BX50" s="38">
        <f t="shared" si="30"/>
        <v>0</v>
      </c>
      <c r="BY50" s="38">
        <v>0</v>
      </c>
      <c r="BZ50" s="38">
        <f t="shared" si="31"/>
        <v>0</v>
      </c>
      <c r="CA50" s="38">
        <v>-1</v>
      </c>
      <c r="CB50" s="38">
        <v>-1</v>
      </c>
      <c r="CC50" s="38">
        <v>0</v>
      </c>
      <c r="CD50" s="38">
        <v>0</v>
      </c>
      <c r="CE50" s="38">
        <v>0</v>
      </c>
      <c r="CF50" s="38">
        <f t="shared" si="33"/>
        <v>0</v>
      </c>
      <c r="CG50" s="38">
        <f t="shared" si="34"/>
        <v>0</v>
      </c>
      <c r="CH50" s="38">
        <v>0</v>
      </c>
      <c r="CI50" s="200">
        <f t="shared" si="35"/>
        <v>-1</v>
      </c>
      <c r="CJ50" s="200">
        <f t="shared" si="36"/>
        <v>-1</v>
      </c>
      <c r="CK50" s="200">
        <v>0</v>
      </c>
      <c r="CL50" s="38">
        <v>0</v>
      </c>
      <c r="CM50" s="36">
        <v>-1</v>
      </c>
      <c r="CN50" s="36">
        <v>0</v>
      </c>
      <c r="CO50" s="38">
        <v>0</v>
      </c>
      <c r="CP50" s="38">
        <v>0</v>
      </c>
      <c r="CQ50" s="38">
        <v>1</v>
      </c>
      <c r="CR50" s="40">
        <v>0</v>
      </c>
      <c r="CS50" s="294">
        <v>0</v>
      </c>
      <c r="CT50" s="200">
        <v>0</v>
      </c>
      <c r="CU50" s="294">
        <v>0</v>
      </c>
      <c r="CV50" s="38">
        <v>0</v>
      </c>
      <c r="CW50" s="200">
        <v>0</v>
      </c>
      <c r="CX50" s="294">
        <v>0</v>
      </c>
      <c r="CY50" s="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8">
        <v>0</v>
      </c>
      <c r="DF50" s="38">
        <v>0</v>
      </c>
      <c r="DG50" s="38">
        <v>0</v>
      </c>
      <c r="DH50" s="38">
        <v>0</v>
      </c>
      <c r="DI50" s="38">
        <v>0</v>
      </c>
      <c r="DJ50" s="38">
        <v>0</v>
      </c>
      <c r="DK50" s="38">
        <v>0</v>
      </c>
      <c r="DL50" s="38">
        <v>0</v>
      </c>
      <c r="DM50" s="38">
        <v>0</v>
      </c>
      <c r="DN50" s="38">
        <v>0</v>
      </c>
      <c r="DO50" s="38">
        <v>0</v>
      </c>
      <c r="DP50" s="38">
        <v>0</v>
      </c>
      <c r="DQ50" s="38">
        <v>0</v>
      </c>
      <c r="DR50" s="38">
        <v>0</v>
      </c>
      <c r="DS50" s="38">
        <v>0</v>
      </c>
      <c r="DT50" s="38">
        <v>0</v>
      </c>
    </row>
    <row r="51" spans="1:124" x14ac:dyDescent="0.35">
      <c r="A51" s="17" t="s">
        <v>852</v>
      </c>
      <c r="B51" s="186">
        <v>0</v>
      </c>
      <c r="C51" s="186">
        <v>0</v>
      </c>
      <c r="D51" s="186">
        <v>0</v>
      </c>
      <c r="E51" s="186">
        <v>0</v>
      </c>
      <c r="F51" s="186">
        <v>0</v>
      </c>
      <c r="G51" s="186">
        <v>0</v>
      </c>
      <c r="H51" s="196">
        <v>-2</v>
      </c>
      <c r="I51" s="261">
        <v>0</v>
      </c>
      <c r="J51" s="192">
        <f>States!B46</f>
        <v>0.01</v>
      </c>
      <c r="K51" s="192">
        <f>'Cte Keq'!L62</f>
        <v>0.01</v>
      </c>
      <c r="L51" s="259">
        <f>'Cte Keq'!L62</f>
        <v>0.01</v>
      </c>
      <c r="M51" s="272">
        <f t="shared" si="43"/>
        <v>-4.6051701859880909</v>
      </c>
      <c r="N51" s="273">
        <f>M51</f>
        <v>-4.6051701859880909</v>
      </c>
      <c r="O51" s="274">
        <f>'Cte Keq'!S62</f>
        <v>0</v>
      </c>
      <c r="P51" s="274">
        <f>(H51^2)*SQRT($B$114)/(1+$B$117*SQRT($B$114))</f>
        <v>0.67804243273280285</v>
      </c>
      <c r="Q51" s="282">
        <f t="shared" si="40"/>
        <v>0</v>
      </c>
      <c r="R51" s="283">
        <f t="shared" si="45"/>
        <v>27.178616184222172</v>
      </c>
      <c r="S51" s="282">
        <f t="shared" si="46"/>
        <v>-11.415383815777831</v>
      </c>
      <c r="T51" s="3"/>
      <c r="U51" s="36">
        <v>0</v>
      </c>
      <c r="V51" s="36">
        <v>0</v>
      </c>
      <c r="W51" s="36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f t="shared" si="8"/>
        <v>0</v>
      </c>
      <c r="AF51" s="38">
        <f t="shared" si="9"/>
        <v>0</v>
      </c>
      <c r="AG51" s="38">
        <f t="shared" si="10"/>
        <v>0</v>
      </c>
      <c r="AH51" s="38">
        <v>0</v>
      </c>
      <c r="AI51" s="38">
        <f t="shared" si="11"/>
        <v>0</v>
      </c>
      <c r="AJ51" s="38">
        <f t="shared" si="12"/>
        <v>0</v>
      </c>
      <c r="AK51" s="38">
        <v>0</v>
      </c>
      <c r="AL51" s="38">
        <f t="shared" si="13"/>
        <v>0</v>
      </c>
      <c r="AM51" s="38">
        <v>1</v>
      </c>
      <c r="AN51" s="38">
        <v>1</v>
      </c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f t="shared" si="16"/>
        <v>0</v>
      </c>
      <c r="AW51" s="38">
        <f t="shared" si="17"/>
        <v>0</v>
      </c>
      <c r="AX51" s="38">
        <f t="shared" si="18"/>
        <v>0</v>
      </c>
      <c r="AY51" s="38">
        <f t="shared" si="19"/>
        <v>0</v>
      </c>
      <c r="AZ51" s="38">
        <v>0</v>
      </c>
      <c r="BA51" s="38">
        <f t="shared" si="20"/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f t="shared" si="21"/>
        <v>0</v>
      </c>
      <c r="BG51" s="38">
        <f t="shared" si="22"/>
        <v>0</v>
      </c>
      <c r="BH51" s="38">
        <f t="shared" si="23"/>
        <v>0</v>
      </c>
      <c r="BI51" s="38">
        <v>0</v>
      </c>
      <c r="BJ51" s="38">
        <v>0</v>
      </c>
      <c r="BK51" s="38">
        <f t="shared" si="24"/>
        <v>0</v>
      </c>
      <c r="BL51" s="38">
        <f t="shared" si="25"/>
        <v>0</v>
      </c>
      <c r="BM51" s="38">
        <f t="shared" si="26"/>
        <v>0</v>
      </c>
      <c r="BN51" s="38">
        <f t="shared" si="27"/>
        <v>0</v>
      </c>
      <c r="BO51" s="38">
        <v>0</v>
      </c>
      <c r="BP51" s="38">
        <v>0</v>
      </c>
      <c r="BQ51" s="38">
        <v>0</v>
      </c>
      <c r="BR51" s="38">
        <v>0</v>
      </c>
      <c r="BS51" s="38">
        <f t="shared" si="28"/>
        <v>0</v>
      </c>
      <c r="BT51" s="38">
        <v>0</v>
      </c>
      <c r="BU51" s="38">
        <f t="shared" si="29"/>
        <v>0</v>
      </c>
      <c r="BV51" s="38">
        <v>0</v>
      </c>
      <c r="BW51" s="38">
        <v>0</v>
      </c>
      <c r="BX51" s="38">
        <f t="shared" si="30"/>
        <v>0</v>
      </c>
      <c r="BY51" s="38">
        <v>0</v>
      </c>
      <c r="BZ51" s="38">
        <f t="shared" si="31"/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38">
        <f t="shared" si="33"/>
        <v>0</v>
      </c>
      <c r="CG51" s="38">
        <f t="shared" si="34"/>
        <v>0</v>
      </c>
      <c r="CH51" s="38">
        <v>0</v>
      </c>
      <c r="CI51" s="200">
        <f t="shared" si="35"/>
        <v>0</v>
      </c>
      <c r="CJ51" s="200">
        <f t="shared" si="36"/>
        <v>0</v>
      </c>
      <c r="CK51" s="200">
        <v>0</v>
      </c>
      <c r="CL51" s="38">
        <v>0</v>
      </c>
      <c r="CM51" s="36">
        <v>0</v>
      </c>
      <c r="CN51" s="36">
        <v>2</v>
      </c>
      <c r="CO51" s="38">
        <v>0</v>
      </c>
      <c r="CP51" s="38">
        <v>2</v>
      </c>
      <c r="CQ51" s="38">
        <v>0</v>
      </c>
      <c r="CR51" s="40">
        <v>-1</v>
      </c>
      <c r="CS51" s="294">
        <v>0</v>
      </c>
      <c r="CT51" s="200">
        <v>0</v>
      </c>
      <c r="CU51" s="294">
        <v>0</v>
      </c>
      <c r="CV51" s="38">
        <v>0</v>
      </c>
      <c r="CW51" s="200">
        <v>0</v>
      </c>
      <c r="CX51" s="294">
        <v>0</v>
      </c>
      <c r="CY51" s="38">
        <v>0</v>
      </c>
      <c r="CZ51" s="38">
        <v>0</v>
      </c>
      <c r="DA51" s="38">
        <v>0</v>
      </c>
      <c r="DB51" s="38">
        <v>0</v>
      </c>
      <c r="DC51" s="38">
        <v>0</v>
      </c>
      <c r="DD51" s="38">
        <v>0</v>
      </c>
      <c r="DE51" s="38">
        <v>0</v>
      </c>
      <c r="DF51" s="38">
        <v>0</v>
      </c>
      <c r="DG51" s="38">
        <v>0</v>
      </c>
      <c r="DH51" s="38">
        <v>0</v>
      </c>
      <c r="DI51" s="38">
        <v>0</v>
      </c>
      <c r="DJ51" s="38">
        <v>0</v>
      </c>
      <c r="DK51" s="38">
        <v>0</v>
      </c>
      <c r="DL51" s="38">
        <v>0</v>
      </c>
      <c r="DM51" s="38">
        <v>0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38">
        <v>0</v>
      </c>
      <c r="DT51" s="38">
        <v>0</v>
      </c>
    </row>
    <row r="52" spans="1:124" x14ac:dyDescent="0.35">
      <c r="A52" s="17" t="s">
        <v>853</v>
      </c>
      <c r="B52" s="186">
        <v>0</v>
      </c>
      <c r="C52" s="186">
        <v>2</v>
      </c>
      <c r="D52" s="186">
        <v>0</v>
      </c>
      <c r="E52" s="186">
        <v>0</v>
      </c>
      <c r="F52" s="186">
        <v>0</v>
      </c>
      <c r="G52" s="186">
        <v>0</v>
      </c>
      <c r="H52" s="196">
        <v>-2</v>
      </c>
      <c r="I52" s="261">
        <v>0</v>
      </c>
      <c r="J52" s="192">
        <f>States!B47</f>
        <v>1E-3</v>
      </c>
      <c r="K52" s="192">
        <f>'Cte Keq'!L63</f>
        <v>1E-3</v>
      </c>
      <c r="L52" s="259">
        <f>'Cte Keq'!L63</f>
        <v>1E-3</v>
      </c>
      <c r="M52" s="272">
        <f>LN(K52)</f>
        <v>-6.9077552789821368</v>
      </c>
      <c r="N52" s="273">
        <f>M52</f>
        <v>-6.9077552789821368</v>
      </c>
      <c r="O52" s="274">
        <v>-38.9</v>
      </c>
      <c r="P52" s="274">
        <f>(H52^2)*SQRT($B$114)/(1+$B$117*SQRT($B$114))</f>
        <v>0.67804243273280285</v>
      </c>
      <c r="Q52" s="282">
        <f t="shared" si="40"/>
        <v>0</v>
      </c>
      <c r="R52" s="283">
        <f>$B$108*$B$109*M52+H52*$B$110*$B$112</f>
        <v>21.470924276333253</v>
      </c>
      <c r="S52" s="282">
        <f t="shared" si="46"/>
        <v>-17.123075723666748</v>
      </c>
      <c r="T52" s="3"/>
      <c r="U52" s="36">
        <v>0</v>
      </c>
      <c r="V52" s="36">
        <v>0</v>
      </c>
      <c r="W52" s="36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f t="shared" si="8"/>
        <v>0</v>
      </c>
      <c r="AF52" s="38">
        <f t="shared" si="9"/>
        <v>0</v>
      </c>
      <c r="AG52" s="38">
        <f t="shared" si="10"/>
        <v>0</v>
      </c>
      <c r="AH52" s="38">
        <v>0</v>
      </c>
      <c r="AI52" s="38">
        <f t="shared" si="11"/>
        <v>0</v>
      </c>
      <c r="AJ52" s="38">
        <f t="shared" si="12"/>
        <v>0</v>
      </c>
      <c r="AK52" s="38">
        <v>0</v>
      </c>
      <c r="AL52" s="38">
        <f t="shared" si="13"/>
        <v>0</v>
      </c>
      <c r="AM52" s="38">
        <v>-1</v>
      </c>
      <c r="AN52" s="38">
        <v>-1</v>
      </c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38">
        <f t="shared" si="16"/>
        <v>0</v>
      </c>
      <c r="AW52" s="38">
        <f t="shared" si="17"/>
        <v>0</v>
      </c>
      <c r="AX52" s="38">
        <f t="shared" si="18"/>
        <v>0</v>
      </c>
      <c r="AY52" s="38">
        <f t="shared" si="19"/>
        <v>0</v>
      </c>
      <c r="AZ52" s="38">
        <v>0</v>
      </c>
      <c r="BA52" s="38">
        <f t="shared" si="20"/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f t="shared" si="21"/>
        <v>0</v>
      </c>
      <c r="BG52" s="38">
        <f t="shared" si="22"/>
        <v>0</v>
      </c>
      <c r="BH52" s="38">
        <f t="shared" si="23"/>
        <v>0</v>
      </c>
      <c r="BI52" s="38">
        <v>0</v>
      </c>
      <c r="BJ52" s="38">
        <v>0</v>
      </c>
      <c r="BK52" s="38">
        <f t="shared" si="24"/>
        <v>0</v>
      </c>
      <c r="BL52" s="38">
        <f t="shared" si="25"/>
        <v>0</v>
      </c>
      <c r="BM52" s="38">
        <f t="shared" si="26"/>
        <v>0</v>
      </c>
      <c r="BN52" s="38">
        <f t="shared" si="27"/>
        <v>0</v>
      </c>
      <c r="BO52" s="38">
        <v>0</v>
      </c>
      <c r="BP52" s="38">
        <v>0</v>
      </c>
      <c r="BQ52" s="38">
        <v>0</v>
      </c>
      <c r="BR52" s="38">
        <v>0</v>
      </c>
      <c r="BS52" s="38">
        <f t="shared" si="28"/>
        <v>0</v>
      </c>
      <c r="BT52" s="38">
        <v>0</v>
      </c>
      <c r="BU52" s="38">
        <f t="shared" si="29"/>
        <v>0</v>
      </c>
      <c r="BV52" s="38">
        <v>0</v>
      </c>
      <c r="BW52" s="38">
        <v>0</v>
      </c>
      <c r="BX52" s="38">
        <f t="shared" si="30"/>
        <v>0</v>
      </c>
      <c r="BY52" s="38">
        <v>0</v>
      </c>
      <c r="BZ52" s="38">
        <f t="shared" si="31"/>
        <v>0</v>
      </c>
      <c r="CA52" s="38">
        <v>0</v>
      </c>
      <c r="CB52" s="38">
        <v>0</v>
      </c>
      <c r="CC52" s="38">
        <v>0</v>
      </c>
      <c r="CD52" s="38">
        <v>0</v>
      </c>
      <c r="CE52" s="38">
        <v>0</v>
      </c>
      <c r="CF52" s="38">
        <f t="shared" si="33"/>
        <v>0</v>
      </c>
      <c r="CG52" s="38">
        <f t="shared" si="34"/>
        <v>0</v>
      </c>
      <c r="CH52" s="38">
        <v>0</v>
      </c>
      <c r="CI52" s="200">
        <f t="shared" si="35"/>
        <v>0</v>
      </c>
      <c r="CJ52" s="200">
        <f t="shared" si="36"/>
        <v>0</v>
      </c>
      <c r="CK52" s="200">
        <v>0</v>
      </c>
      <c r="CL52" s="38">
        <v>0</v>
      </c>
      <c r="CM52" s="36">
        <v>0</v>
      </c>
      <c r="CN52" s="36">
        <v>-2</v>
      </c>
      <c r="CO52" s="38">
        <v>0</v>
      </c>
      <c r="CP52" s="38">
        <v>-2</v>
      </c>
      <c r="CQ52" s="38">
        <v>0</v>
      </c>
      <c r="CR52" s="40">
        <v>1</v>
      </c>
      <c r="CS52" s="294">
        <v>0</v>
      </c>
      <c r="CT52" s="200">
        <v>0</v>
      </c>
      <c r="CU52" s="294">
        <v>0</v>
      </c>
      <c r="CV52" s="38">
        <v>0</v>
      </c>
      <c r="CW52" s="200">
        <v>0</v>
      </c>
      <c r="CX52" s="294">
        <v>0</v>
      </c>
      <c r="CY52" s="38">
        <v>0</v>
      </c>
      <c r="CZ52" s="38">
        <v>0</v>
      </c>
      <c r="DA52" s="38">
        <v>0</v>
      </c>
      <c r="DB52" s="38">
        <v>0</v>
      </c>
      <c r="DC52" s="38">
        <v>0</v>
      </c>
      <c r="DD52" s="38">
        <v>0</v>
      </c>
      <c r="DE52" s="38">
        <v>0</v>
      </c>
      <c r="DF52" s="38">
        <v>0</v>
      </c>
      <c r="DG52" s="38">
        <v>0</v>
      </c>
      <c r="DH52" s="38">
        <v>0</v>
      </c>
      <c r="DI52" s="38">
        <v>0</v>
      </c>
      <c r="DJ52" s="38">
        <v>0</v>
      </c>
      <c r="DK52" s="38">
        <v>0</v>
      </c>
      <c r="DL52" s="38">
        <v>0</v>
      </c>
      <c r="DM52" s="38">
        <v>0</v>
      </c>
      <c r="DN52" s="38">
        <v>0</v>
      </c>
      <c r="DO52" s="38">
        <v>0</v>
      </c>
      <c r="DP52" s="38">
        <v>0</v>
      </c>
      <c r="DQ52" s="38">
        <v>0</v>
      </c>
      <c r="DR52" s="38">
        <v>0</v>
      </c>
      <c r="DS52" s="38">
        <v>0</v>
      </c>
      <c r="DT52" s="38">
        <v>0</v>
      </c>
    </row>
    <row r="53" spans="1:124" x14ac:dyDescent="0.35">
      <c r="A53" s="17" t="s">
        <v>57</v>
      </c>
      <c r="B53" s="186">
        <v>0</v>
      </c>
      <c r="C53" s="186">
        <v>1</v>
      </c>
      <c r="D53" s="186">
        <v>4</v>
      </c>
      <c r="E53" s="186">
        <v>0</v>
      </c>
      <c r="F53" s="186">
        <v>1</v>
      </c>
      <c r="G53" s="186">
        <v>0</v>
      </c>
      <c r="H53" s="196">
        <v>-2</v>
      </c>
      <c r="I53" s="261">
        <v>0</v>
      </c>
      <c r="J53" s="192">
        <f>States!B48</f>
        <v>0.01</v>
      </c>
      <c r="K53" s="192">
        <f>'Cte Keq'!N64</f>
        <v>3.7689718536077646E-3</v>
      </c>
      <c r="L53" s="259">
        <f>'Cte Keq'!L65</f>
        <v>3.0000000000000001E-3</v>
      </c>
      <c r="M53" s="272">
        <f t="shared" si="43"/>
        <v>-5.5809530325924248</v>
      </c>
      <c r="N53" s="273">
        <f>LN(L53)</f>
        <v>-5.8091429903140277</v>
      </c>
      <c r="O53" s="274">
        <f>DataBaseSpecies_2!F69</f>
        <v>-1089.0999999999999</v>
      </c>
      <c r="P53" s="274">
        <f>(H53^2)*SQRT($B$114)/(1+$B$117*SQRT($B$114))</f>
        <v>0.67804243273280285</v>
      </c>
      <c r="Q53" s="282">
        <f>(I53^2)*SQRT($B$114)/(1+$B$117*SQRT($B$114))</f>
        <v>0</v>
      </c>
      <c r="R53" s="283">
        <f t="shared" si="45"/>
        <v>24.759827026606978</v>
      </c>
      <c r="S53" s="282">
        <f t="shared" si="46"/>
        <v>-14.399814599021527</v>
      </c>
      <c r="T53" s="3"/>
      <c r="U53" s="36">
        <f>'Anabolism Calculation'!X6/'Anabolism Calculation'!F6</f>
        <v>9.8360655737704921</v>
      </c>
      <c r="V53" s="36">
        <f>'Anabolism Calculation'!X10/'Anabolism Calculation'!F10</f>
        <v>4.705573770491803</v>
      </c>
      <c r="W53" s="36">
        <f>-9.83606557377049/-U58</f>
        <v>1.9999999999999996</v>
      </c>
      <c r="X53" s="38">
        <v>-2</v>
      </c>
      <c r="Y53" s="38">
        <v>-2</v>
      </c>
      <c r="Z53" s="38">
        <v>-1</v>
      </c>
      <c r="AA53" s="38">
        <v>0</v>
      </c>
      <c r="AB53" s="38">
        <v>0</v>
      </c>
      <c r="AC53" s="38">
        <v>-1</v>
      </c>
      <c r="AD53" s="38">
        <v>0</v>
      </c>
      <c r="AE53" s="38">
        <f t="shared" si="8"/>
        <v>-1</v>
      </c>
      <c r="AF53" s="38">
        <v>0</v>
      </c>
      <c r="AG53" s="38">
        <f t="shared" si="10"/>
        <v>-1</v>
      </c>
      <c r="AH53" s="38">
        <v>0</v>
      </c>
      <c r="AI53" s="38">
        <f t="shared" si="11"/>
        <v>0</v>
      </c>
      <c r="AJ53" s="38">
        <f t="shared" si="12"/>
        <v>0</v>
      </c>
      <c r="AK53" s="38">
        <v>0</v>
      </c>
      <c r="AL53" s="38">
        <f t="shared" si="13"/>
        <v>0</v>
      </c>
      <c r="AM53" s="38">
        <v>0</v>
      </c>
      <c r="AN53" s="38">
        <v>0</v>
      </c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38">
        <f t="shared" si="16"/>
        <v>0</v>
      </c>
      <c r="AW53" s="38">
        <f t="shared" si="17"/>
        <v>0</v>
      </c>
      <c r="AX53" s="38">
        <f t="shared" si="18"/>
        <v>0</v>
      </c>
      <c r="AY53" s="38">
        <f t="shared" si="19"/>
        <v>0</v>
      </c>
      <c r="AZ53" s="38">
        <v>0</v>
      </c>
      <c r="BA53" s="38">
        <f t="shared" si="20"/>
        <v>0</v>
      </c>
      <c r="BB53" s="38">
        <v>0</v>
      </c>
      <c r="BC53" s="38">
        <v>0</v>
      </c>
      <c r="BD53" s="38">
        <v>-1</v>
      </c>
      <c r="BE53" s="38">
        <v>0</v>
      </c>
      <c r="BF53" s="38">
        <f t="shared" si="21"/>
        <v>-1</v>
      </c>
      <c r="BG53" s="38">
        <f t="shared" si="22"/>
        <v>-0.5</v>
      </c>
      <c r="BH53" s="38">
        <f t="shared" si="23"/>
        <v>-0.5</v>
      </c>
      <c r="BI53" s="38">
        <v>0</v>
      </c>
      <c r="BJ53" s="38">
        <v>0</v>
      </c>
      <c r="BK53" s="38">
        <f t="shared" si="24"/>
        <v>0</v>
      </c>
      <c r="BL53" s="38">
        <f t="shared" si="25"/>
        <v>0</v>
      </c>
      <c r="BM53" s="38">
        <f t="shared" si="26"/>
        <v>0</v>
      </c>
      <c r="BN53" s="38">
        <f t="shared" si="27"/>
        <v>0</v>
      </c>
      <c r="BO53" s="38">
        <v>0</v>
      </c>
      <c r="BP53" s="38">
        <v>0</v>
      </c>
      <c r="BQ53" s="38">
        <v>1</v>
      </c>
      <c r="BR53" s="38">
        <v>0</v>
      </c>
      <c r="BS53" s="38">
        <f t="shared" si="28"/>
        <v>1</v>
      </c>
      <c r="BT53" s="38">
        <v>0</v>
      </c>
      <c r="BU53" s="38">
        <f t="shared" si="29"/>
        <v>0</v>
      </c>
      <c r="BV53" s="38">
        <v>1</v>
      </c>
      <c r="BW53" s="38">
        <v>0</v>
      </c>
      <c r="BX53" s="38">
        <f t="shared" si="30"/>
        <v>1</v>
      </c>
      <c r="BY53" s="38">
        <v>0</v>
      </c>
      <c r="BZ53" s="38">
        <f t="shared" si="31"/>
        <v>1</v>
      </c>
      <c r="CA53" s="38">
        <v>0</v>
      </c>
      <c r="CB53" s="38">
        <v>0</v>
      </c>
      <c r="CC53" s="38">
        <v>1</v>
      </c>
      <c r="CD53" s="38">
        <v>0</v>
      </c>
      <c r="CE53" s="38">
        <v>0</v>
      </c>
      <c r="CF53" s="38">
        <f t="shared" si="33"/>
        <v>0</v>
      </c>
      <c r="CG53" s="38">
        <f t="shared" si="34"/>
        <v>1</v>
      </c>
      <c r="CH53" s="38">
        <v>-1</v>
      </c>
      <c r="CI53" s="200">
        <v>0</v>
      </c>
      <c r="CJ53" s="200">
        <f t="shared" si="36"/>
        <v>0</v>
      </c>
      <c r="CK53" s="200">
        <v>0</v>
      </c>
      <c r="CL53" s="38">
        <v>0</v>
      </c>
      <c r="CM53" s="36">
        <v>0</v>
      </c>
      <c r="CN53" s="36">
        <v>0</v>
      </c>
      <c r="CO53" s="38">
        <v>0</v>
      </c>
      <c r="CP53" s="38">
        <v>0</v>
      </c>
      <c r="CQ53" s="38">
        <v>0</v>
      </c>
      <c r="CR53" s="40">
        <v>0</v>
      </c>
      <c r="CS53" s="294">
        <v>-1</v>
      </c>
      <c r="CT53" s="200">
        <v>0</v>
      </c>
      <c r="CU53" s="294">
        <v>0</v>
      </c>
      <c r="CV53" s="38">
        <v>0</v>
      </c>
      <c r="CW53" s="200">
        <v>0</v>
      </c>
      <c r="CX53" s="294">
        <v>0</v>
      </c>
      <c r="CY53" s="38">
        <v>0</v>
      </c>
      <c r="CZ53" s="38">
        <v>0</v>
      </c>
      <c r="DA53" s="38">
        <v>0</v>
      </c>
      <c r="DB53" s="38">
        <v>0</v>
      </c>
      <c r="DC53" s="38">
        <v>0</v>
      </c>
      <c r="DD53" s="38">
        <v>0</v>
      </c>
      <c r="DE53" s="38">
        <v>0</v>
      </c>
      <c r="DF53" s="38">
        <v>0</v>
      </c>
      <c r="DG53" s="38">
        <v>0</v>
      </c>
      <c r="DH53" s="38">
        <v>0</v>
      </c>
      <c r="DI53" s="38">
        <v>0</v>
      </c>
      <c r="DJ53" s="38">
        <v>0</v>
      </c>
      <c r="DK53" s="38">
        <v>0</v>
      </c>
      <c r="DL53" s="38">
        <v>0</v>
      </c>
      <c r="DM53" s="38">
        <v>0</v>
      </c>
      <c r="DN53" s="38">
        <v>0</v>
      </c>
      <c r="DO53" s="38">
        <v>0</v>
      </c>
      <c r="DP53" s="38">
        <v>0</v>
      </c>
      <c r="DQ53" s="38">
        <v>0</v>
      </c>
      <c r="DR53" s="38">
        <v>0</v>
      </c>
      <c r="DS53" s="38">
        <v>0</v>
      </c>
      <c r="DT53" s="38">
        <v>0</v>
      </c>
    </row>
    <row r="54" spans="1:124" x14ac:dyDescent="0.35">
      <c r="A54" s="17" t="s">
        <v>78</v>
      </c>
      <c r="B54" s="186">
        <v>0</v>
      </c>
      <c r="C54" s="186">
        <v>0</v>
      </c>
      <c r="D54" s="186">
        <v>10</v>
      </c>
      <c r="E54" s="186">
        <v>0</v>
      </c>
      <c r="F54" s="186">
        <v>3</v>
      </c>
      <c r="G54" s="186">
        <v>1</v>
      </c>
      <c r="H54" s="196">
        <v>-4</v>
      </c>
      <c r="I54" s="261">
        <v>0</v>
      </c>
      <c r="J54" s="192">
        <f>States!B49</f>
        <v>3.0000000000000001E-3</v>
      </c>
      <c r="K54" s="192">
        <f>'Cte Keq'!L65</f>
        <v>3.0000000000000001E-3</v>
      </c>
      <c r="L54" s="259">
        <f>'Cte Keq'!L65</f>
        <v>3.0000000000000001E-3</v>
      </c>
      <c r="M54" s="272">
        <f t="shared" si="43"/>
        <v>-5.8091429903140277</v>
      </c>
      <c r="N54" s="273">
        <f>LN(L54)</f>
        <v>-5.8091429903140277</v>
      </c>
      <c r="O54" s="274">
        <f>'Cte Keq'!S65</f>
        <v>-791.43</v>
      </c>
      <c r="P54" s="274">
        <f t="shared" ref="P54:Q57" si="47">(H54^2)*SQRT($B$114)/(1+$B$117*SQRT($B$114))</f>
        <v>2.7121697309312114</v>
      </c>
      <c r="Q54" s="282">
        <f t="shared" si="47"/>
        <v>0</v>
      </c>
      <c r="R54" s="283">
        <f t="shared" si="45"/>
        <v>62.788185400978477</v>
      </c>
      <c r="S54" s="282">
        <f t="shared" si="46"/>
        <v>-14.399814599021527</v>
      </c>
      <c r="T54" s="3"/>
      <c r="U54" s="36">
        <f>-'Anabolism Calculation'!R6/'Anabolism Calculation'!F6</f>
        <v>-9.8360655737704921</v>
      </c>
      <c r="V54" s="36">
        <f>-'Anabolism Calculation'!R10/'Anabolism Calculation'!F10</f>
        <v>-4.705573770491803</v>
      </c>
      <c r="W54" s="36">
        <f>9.83606557377049/-U58</f>
        <v>-1.9999999999999996</v>
      </c>
      <c r="X54" s="38">
        <v>2</v>
      </c>
      <c r="Y54" s="38">
        <v>1</v>
      </c>
      <c r="Z54" s="38">
        <v>1</v>
      </c>
      <c r="AA54" s="38">
        <v>0</v>
      </c>
      <c r="AB54" s="38">
        <v>0</v>
      </c>
      <c r="AC54" s="38">
        <v>0</v>
      </c>
      <c r="AD54" s="38">
        <v>1</v>
      </c>
      <c r="AE54" s="38">
        <f t="shared" si="8"/>
        <v>1</v>
      </c>
      <c r="AF54" s="38">
        <v>0</v>
      </c>
      <c r="AG54" s="38">
        <f t="shared" si="10"/>
        <v>1</v>
      </c>
      <c r="AH54" s="38">
        <v>0</v>
      </c>
      <c r="AI54" s="38">
        <f t="shared" si="11"/>
        <v>0</v>
      </c>
      <c r="AJ54" s="38">
        <f t="shared" si="12"/>
        <v>0</v>
      </c>
      <c r="AK54" s="38">
        <v>0</v>
      </c>
      <c r="AL54" s="38">
        <f t="shared" si="13"/>
        <v>0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f t="shared" si="16"/>
        <v>0</v>
      </c>
      <c r="AW54" s="38">
        <f t="shared" si="17"/>
        <v>0</v>
      </c>
      <c r="AX54" s="38">
        <f t="shared" si="18"/>
        <v>0</v>
      </c>
      <c r="AY54" s="38">
        <f t="shared" si="19"/>
        <v>0</v>
      </c>
      <c r="AZ54" s="38">
        <v>0</v>
      </c>
      <c r="BA54" s="38">
        <f t="shared" si="20"/>
        <v>0</v>
      </c>
      <c r="BB54" s="38">
        <v>0</v>
      </c>
      <c r="BC54" s="38">
        <v>0</v>
      </c>
      <c r="BD54" s="38">
        <v>0</v>
      </c>
      <c r="BE54" s="38">
        <v>1</v>
      </c>
      <c r="BF54" s="38">
        <f t="shared" si="21"/>
        <v>1</v>
      </c>
      <c r="BG54" s="38">
        <f t="shared" si="22"/>
        <v>0.5</v>
      </c>
      <c r="BH54" s="38">
        <f t="shared" si="23"/>
        <v>0.5</v>
      </c>
      <c r="BI54" s="38">
        <v>0</v>
      </c>
      <c r="BJ54" s="38">
        <v>0</v>
      </c>
      <c r="BK54" s="38">
        <f t="shared" si="24"/>
        <v>0</v>
      </c>
      <c r="BL54" s="38">
        <f t="shared" si="25"/>
        <v>0</v>
      </c>
      <c r="BM54" s="38">
        <f t="shared" si="26"/>
        <v>0</v>
      </c>
      <c r="BN54" s="38">
        <f t="shared" si="27"/>
        <v>0</v>
      </c>
      <c r="BO54" s="38">
        <v>0</v>
      </c>
      <c r="BP54" s="38">
        <v>0</v>
      </c>
      <c r="BQ54" s="38">
        <v>-1</v>
      </c>
      <c r="BR54" s="38">
        <v>0</v>
      </c>
      <c r="BS54" s="38">
        <f t="shared" si="28"/>
        <v>-1</v>
      </c>
      <c r="BT54" s="38">
        <v>0</v>
      </c>
      <c r="BU54" s="38">
        <f t="shared" si="29"/>
        <v>0</v>
      </c>
      <c r="BV54" s="38">
        <v>-1</v>
      </c>
      <c r="BW54" s="38">
        <v>0</v>
      </c>
      <c r="BX54" s="38">
        <f t="shared" si="30"/>
        <v>-1</v>
      </c>
      <c r="BY54" s="38">
        <v>0</v>
      </c>
      <c r="BZ54" s="38">
        <f t="shared" si="31"/>
        <v>-1</v>
      </c>
      <c r="CA54" s="38">
        <v>0</v>
      </c>
      <c r="CB54" s="38">
        <v>0</v>
      </c>
      <c r="CC54" s="38">
        <v>-1</v>
      </c>
      <c r="CD54" s="38">
        <v>0</v>
      </c>
      <c r="CE54" s="38">
        <v>0</v>
      </c>
      <c r="CF54" s="38">
        <f t="shared" si="33"/>
        <v>0</v>
      </c>
      <c r="CG54" s="38">
        <f t="shared" si="34"/>
        <v>-1</v>
      </c>
      <c r="CH54" s="38">
        <v>1</v>
      </c>
      <c r="CI54" s="200">
        <v>0</v>
      </c>
      <c r="CJ54" s="200">
        <f t="shared" si="36"/>
        <v>0</v>
      </c>
      <c r="CK54" s="200">
        <v>0</v>
      </c>
      <c r="CL54" s="38">
        <v>0</v>
      </c>
      <c r="CM54" s="36">
        <v>0</v>
      </c>
      <c r="CN54" s="36">
        <v>0</v>
      </c>
      <c r="CO54" s="38">
        <v>0</v>
      </c>
      <c r="CP54" s="38">
        <v>0</v>
      </c>
      <c r="CQ54" s="38">
        <v>0</v>
      </c>
      <c r="CR54" s="40">
        <v>0</v>
      </c>
      <c r="CS54" s="294">
        <v>1</v>
      </c>
      <c r="CT54" s="200">
        <v>0</v>
      </c>
      <c r="CU54" s="294">
        <v>0</v>
      </c>
      <c r="CV54" s="38">
        <v>0</v>
      </c>
      <c r="CW54" s="200">
        <v>0</v>
      </c>
      <c r="CX54" s="294">
        <v>0</v>
      </c>
      <c r="CY54" s="38">
        <v>0</v>
      </c>
      <c r="CZ54" s="38">
        <v>0</v>
      </c>
      <c r="DA54" s="38">
        <v>0</v>
      </c>
      <c r="DB54" s="38">
        <v>0</v>
      </c>
      <c r="DC54" s="38">
        <v>0</v>
      </c>
      <c r="DD54" s="38">
        <v>0</v>
      </c>
      <c r="DE54" s="38">
        <v>0</v>
      </c>
      <c r="DF54" s="38">
        <v>0</v>
      </c>
      <c r="DG54" s="38">
        <v>0</v>
      </c>
      <c r="DH54" s="38">
        <v>0</v>
      </c>
      <c r="DI54" s="38">
        <v>0</v>
      </c>
      <c r="DJ54" s="38">
        <v>0</v>
      </c>
      <c r="DK54" s="38">
        <v>0</v>
      </c>
      <c r="DL54" s="38">
        <v>0</v>
      </c>
      <c r="DM54" s="38">
        <v>0</v>
      </c>
      <c r="DN54" s="38">
        <v>0</v>
      </c>
      <c r="DO54" s="38">
        <v>0</v>
      </c>
      <c r="DP54" s="38">
        <v>0</v>
      </c>
      <c r="DQ54" s="38">
        <v>0</v>
      </c>
      <c r="DR54" s="38">
        <v>0</v>
      </c>
      <c r="DS54" s="38">
        <v>0</v>
      </c>
      <c r="DT54" s="38">
        <v>0</v>
      </c>
    </row>
    <row r="55" spans="1:124" x14ac:dyDescent="0.35">
      <c r="A55" s="17" t="s">
        <v>79</v>
      </c>
      <c r="B55" s="186">
        <v>0</v>
      </c>
      <c r="C55" s="186">
        <v>0</v>
      </c>
      <c r="D55" s="186">
        <v>7</v>
      </c>
      <c r="E55" s="186">
        <v>0</v>
      </c>
      <c r="F55" s="186">
        <v>2</v>
      </c>
      <c r="G55" s="186">
        <v>1</v>
      </c>
      <c r="H55" s="196">
        <v>-3</v>
      </c>
      <c r="I55" s="261">
        <v>0</v>
      </c>
      <c r="J55" s="192">
        <f>States!B50</f>
        <v>2E-3</v>
      </c>
      <c r="K55" s="192">
        <f>'Cte Keq'!L66</f>
        <v>2E-3</v>
      </c>
      <c r="L55" s="259">
        <f>'Cte Keq'!L66</f>
        <v>2E-3</v>
      </c>
      <c r="M55" s="272">
        <f t="shared" si="43"/>
        <v>-6.2146080984221914</v>
      </c>
      <c r="N55" s="273">
        <f t="shared" si="44"/>
        <v>-6.2146080984221914</v>
      </c>
      <c r="O55" s="274">
        <f>'Cte Keq'!S66</f>
        <v>62.843843355222361</v>
      </c>
      <c r="P55" s="274">
        <f t="shared" si="47"/>
        <v>1.5255954736488064</v>
      </c>
      <c r="Q55" s="282">
        <f t="shared" si="47"/>
        <v>0</v>
      </c>
      <c r="R55" s="283">
        <f t="shared" si="45"/>
        <v>42.48611074661639</v>
      </c>
      <c r="S55" s="282">
        <f t="shared" si="46"/>
        <v>-15.404889253383608</v>
      </c>
      <c r="T55" s="3"/>
      <c r="U55" s="36">
        <f>'Anabolism Calculation'!AA6/'Anabolism Calculation'!F6</f>
        <v>9.8360655737704921</v>
      </c>
      <c r="V55" s="36">
        <f>'Anabolism Calculation'!AA10/'Anabolism Calculation'!F10</f>
        <v>4.705573770491803</v>
      </c>
      <c r="W55" s="36">
        <f>-9.83606557377049/-U58</f>
        <v>1.9999999999999996</v>
      </c>
      <c r="X55" s="38">
        <v>-2</v>
      </c>
      <c r="Y55" s="38">
        <v>-1</v>
      </c>
      <c r="Z55" s="38">
        <v>-1</v>
      </c>
      <c r="AA55" s="38">
        <v>0</v>
      </c>
      <c r="AB55" s="38">
        <v>0</v>
      </c>
      <c r="AC55" s="38">
        <v>0</v>
      </c>
      <c r="AD55" s="38">
        <v>-1</v>
      </c>
      <c r="AE55" s="38">
        <f t="shared" si="8"/>
        <v>-1</v>
      </c>
      <c r="AF55" s="38">
        <v>0</v>
      </c>
      <c r="AG55" s="38">
        <f t="shared" si="10"/>
        <v>-1</v>
      </c>
      <c r="AH55" s="38">
        <v>0</v>
      </c>
      <c r="AI55" s="38">
        <f t="shared" si="11"/>
        <v>0</v>
      </c>
      <c r="AJ55" s="38">
        <f t="shared" si="12"/>
        <v>0</v>
      </c>
      <c r="AK55" s="38">
        <v>0</v>
      </c>
      <c r="AL55" s="38">
        <f t="shared" si="13"/>
        <v>0</v>
      </c>
      <c r="AM55" s="38">
        <v>0</v>
      </c>
      <c r="AN55" s="38">
        <v>0</v>
      </c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38">
        <f t="shared" si="16"/>
        <v>0</v>
      </c>
      <c r="AW55" s="38">
        <f t="shared" si="17"/>
        <v>0</v>
      </c>
      <c r="AX55" s="38">
        <f t="shared" si="18"/>
        <v>0</v>
      </c>
      <c r="AY55" s="38">
        <f t="shared" si="19"/>
        <v>0</v>
      </c>
      <c r="AZ55" s="38">
        <v>0</v>
      </c>
      <c r="BA55" s="38">
        <f t="shared" si="20"/>
        <v>0</v>
      </c>
      <c r="BB55" s="38">
        <v>0</v>
      </c>
      <c r="BC55" s="38">
        <v>0</v>
      </c>
      <c r="BD55" s="38">
        <v>0</v>
      </c>
      <c r="BE55" s="38">
        <v>-1</v>
      </c>
      <c r="BF55" s="38">
        <f t="shared" si="21"/>
        <v>-1</v>
      </c>
      <c r="BG55" s="38">
        <f t="shared" si="22"/>
        <v>-0.5</v>
      </c>
      <c r="BH55" s="38">
        <f t="shared" si="23"/>
        <v>-0.5</v>
      </c>
      <c r="BI55" s="38">
        <v>0</v>
      </c>
      <c r="BJ55" s="38">
        <v>0</v>
      </c>
      <c r="BK55" s="38">
        <f t="shared" si="24"/>
        <v>0</v>
      </c>
      <c r="BL55" s="38">
        <f t="shared" si="25"/>
        <v>0</v>
      </c>
      <c r="BM55" s="38">
        <f t="shared" si="26"/>
        <v>0</v>
      </c>
      <c r="BN55" s="38">
        <f t="shared" si="27"/>
        <v>0</v>
      </c>
      <c r="BO55" s="38">
        <v>0</v>
      </c>
      <c r="BP55" s="38">
        <v>0</v>
      </c>
      <c r="BQ55" s="38">
        <v>1</v>
      </c>
      <c r="BR55" s="38">
        <v>0</v>
      </c>
      <c r="BS55" s="38">
        <f t="shared" si="28"/>
        <v>1</v>
      </c>
      <c r="BT55" s="38">
        <v>0</v>
      </c>
      <c r="BU55" s="38">
        <f t="shared" si="29"/>
        <v>0</v>
      </c>
      <c r="BV55" s="38">
        <v>1</v>
      </c>
      <c r="BW55" s="38">
        <v>0</v>
      </c>
      <c r="BX55" s="38">
        <f t="shared" si="30"/>
        <v>1</v>
      </c>
      <c r="BY55" s="38">
        <v>0</v>
      </c>
      <c r="BZ55" s="38">
        <f t="shared" si="31"/>
        <v>1</v>
      </c>
      <c r="CA55" s="38">
        <v>0</v>
      </c>
      <c r="CB55" s="38">
        <v>0</v>
      </c>
      <c r="CC55" s="38">
        <v>1</v>
      </c>
      <c r="CD55" s="38">
        <v>0</v>
      </c>
      <c r="CE55" s="38">
        <v>0</v>
      </c>
      <c r="CF55" s="38">
        <f t="shared" si="33"/>
        <v>0</v>
      </c>
      <c r="CG55" s="38">
        <f t="shared" si="34"/>
        <v>1</v>
      </c>
      <c r="CH55" s="38">
        <v>-1</v>
      </c>
      <c r="CI55" s="200">
        <v>0</v>
      </c>
      <c r="CJ55" s="200">
        <f t="shared" si="36"/>
        <v>0</v>
      </c>
      <c r="CK55" s="200">
        <v>0</v>
      </c>
      <c r="CL55" s="38">
        <v>0</v>
      </c>
      <c r="CM55" s="36">
        <v>0</v>
      </c>
      <c r="CN55" s="36">
        <v>0</v>
      </c>
      <c r="CO55" s="38">
        <v>0</v>
      </c>
      <c r="CP55" s="38">
        <v>0</v>
      </c>
      <c r="CQ55" s="38">
        <v>0</v>
      </c>
      <c r="CR55" s="40">
        <v>0</v>
      </c>
      <c r="CS55" s="294">
        <v>-1</v>
      </c>
      <c r="CT55" s="200">
        <v>0</v>
      </c>
      <c r="CU55" s="294">
        <v>0</v>
      </c>
      <c r="CV55" s="38">
        <v>0</v>
      </c>
      <c r="CW55" s="200">
        <v>0</v>
      </c>
      <c r="CX55" s="294">
        <v>0</v>
      </c>
      <c r="CY55" s="38">
        <v>0</v>
      </c>
      <c r="CZ55" s="38">
        <v>0</v>
      </c>
      <c r="DA55" s="38">
        <v>0</v>
      </c>
      <c r="DB55" s="38">
        <v>0</v>
      </c>
      <c r="DC55" s="38">
        <v>0</v>
      </c>
      <c r="DD55" s="38">
        <v>0</v>
      </c>
      <c r="DE55" s="38">
        <v>0</v>
      </c>
      <c r="DF55" s="38">
        <v>0</v>
      </c>
      <c r="DG55" s="38">
        <v>0</v>
      </c>
      <c r="DH55" s="38">
        <v>0</v>
      </c>
      <c r="DI55" s="38">
        <v>0</v>
      </c>
      <c r="DJ55" s="38">
        <v>0</v>
      </c>
      <c r="DK55" s="38">
        <v>0</v>
      </c>
      <c r="DL55" s="38">
        <v>0</v>
      </c>
      <c r="DM55" s="38">
        <v>0</v>
      </c>
      <c r="DN55" s="38">
        <v>0</v>
      </c>
      <c r="DO55" s="38">
        <v>0</v>
      </c>
      <c r="DP55" s="38">
        <v>0</v>
      </c>
      <c r="DQ55" s="38">
        <v>0</v>
      </c>
      <c r="DR55" s="38">
        <v>0</v>
      </c>
      <c r="DS55" s="38">
        <v>0</v>
      </c>
      <c r="DT55" s="38">
        <v>0</v>
      </c>
    </row>
    <row r="56" spans="1:124" s="329" customFormat="1" x14ac:dyDescent="0.35">
      <c r="A56" s="318" t="s">
        <v>80</v>
      </c>
      <c r="B56" s="319">
        <v>0</v>
      </c>
      <c r="C56" s="319">
        <v>0</v>
      </c>
      <c r="D56" s="319">
        <v>4</v>
      </c>
      <c r="E56" s="319">
        <v>0</v>
      </c>
      <c r="F56" s="319">
        <v>1</v>
      </c>
      <c r="G56" s="319">
        <v>1</v>
      </c>
      <c r="H56" s="320">
        <v>-2</v>
      </c>
      <c r="I56" s="320">
        <v>0</v>
      </c>
      <c r="J56" s="321">
        <v>1</v>
      </c>
      <c r="K56" s="321">
        <f>'Cte Keq'!L67</f>
        <v>1</v>
      </c>
      <c r="L56" s="321">
        <f>'Cte Keq'!L67</f>
        <v>1</v>
      </c>
      <c r="M56" s="322">
        <f t="shared" si="43"/>
        <v>0</v>
      </c>
      <c r="N56" s="322">
        <f t="shared" si="44"/>
        <v>0</v>
      </c>
      <c r="O56" s="323">
        <f>'Cte Keq'!S67</f>
        <v>917.11768671044467</v>
      </c>
      <c r="P56" s="323">
        <f t="shared" si="47"/>
        <v>0.67804243273280285</v>
      </c>
      <c r="Q56" s="323">
        <f t="shared" si="47"/>
        <v>0</v>
      </c>
      <c r="R56" s="324">
        <f t="shared" si="45"/>
        <v>38.594000000000001</v>
      </c>
      <c r="S56" s="323">
        <f t="shared" si="46"/>
        <v>0</v>
      </c>
      <c r="T56" s="3"/>
      <c r="U56" s="325">
        <v>0</v>
      </c>
      <c r="V56" s="325">
        <v>0</v>
      </c>
      <c r="W56" s="325">
        <v>0</v>
      </c>
      <c r="X56" s="326">
        <v>0</v>
      </c>
      <c r="Y56" s="326">
        <v>0</v>
      </c>
      <c r="Z56" s="326">
        <v>0</v>
      </c>
      <c r="AA56" s="326">
        <v>0</v>
      </c>
      <c r="AB56" s="326">
        <v>0</v>
      </c>
      <c r="AC56" s="326">
        <v>0</v>
      </c>
      <c r="AD56" s="326">
        <v>0</v>
      </c>
      <c r="AE56" s="326">
        <f t="shared" si="8"/>
        <v>0</v>
      </c>
      <c r="AF56" s="326">
        <f t="shared" si="9"/>
        <v>0</v>
      </c>
      <c r="AG56" s="326">
        <f t="shared" si="10"/>
        <v>0</v>
      </c>
      <c r="AH56" s="326">
        <v>0</v>
      </c>
      <c r="AI56" s="326">
        <f t="shared" si="11"/>
        <v>0</v>
      </c>
      <c r="AJ56" s="326">
        <f t="shared" si="12"/>
        <v>0</v>
      </c>
      <c r="AK56" s="326">
        <v>0</v>
      </c>
      <c r="AL56" s="326">
        <f t="shared" si="13"/>
        <v>0</v>
      </c>
      <c r="AM56" s="326">
        <f t="shared" si="14"/>
        <v>0</v>
      </c>
      <c r="AN56" s="326">
        <f t="shared" si="15"/>
        <v>0</v>
      </c>
      <c r="AO56" s="326">
        <v>0</v>
      </c>
      <c r="AP56" s="326">
        <v>0</v>
      </c>
      <c r="AQ56" s="326">
        <v>0</v>
      </c>
      <c r="AR56" s="326">
        <v>0</v>
      </c>
      <c r="AS56" s="326">
        <v>0</v>
      </c>
      <c r="AT56" s="326">
        <v>0</v>
      </c>
      <c r="AU56" s="326">
        <v>0</v>
      </c>
      <c r="AV56" s="326">
        <f t="shared" si="16"/>
        <v>0</v>
      </c>
      <c r="AW56" s="326">
        <f t="shared" si="17"/>
        <v>0</v>
      </c>
      <c r="AX56" s="326">
        <f t="shared" si="18"/>
        <v>0</v>
      </c>
      <c r="AY56" s="326">
        <f t="shared" si="19"/>
        <v>0</v>
      </c>
      <c r="AZ56" s="326">
        <v>0</v>
      </c>
      <c r="BA56" s="326">
        <f t="shared" si="20"/>
        <v>0</v>
      </c>
      <c r="BB56" s="326">
        <v>0</v>
      </c>
      <c r="BC56" s="326">
        <v>0</v>
      </c>
      <c r="BD56" s="326">
        <v>0</v>
      </c>
      <c r="BE56" s="326">
        <v>0</v>
      </c>
      <c r="BF56" s="326">
        <f t="shared" si="21"/>
        <v>0</v>
      </c>
      <c r="BG56" s="326">
        <f t="shared" si="22"/>
        <v>0</v>
      </c>
      <c r="BH56" s="326">
        <f t="shared" si="23"/>
        <v>0</v>
      </c>
      <c r="BI56" s="326">
        <v>0</v>
      </c>
      <c r="BJ56" s="326">
        <v>0</v>
      </c>
      <c r="BK56" s="326">
        <f t="shared" si="24"/>
        <v>0</v>
      </c>
      <c r="BL56" s="326">
        <f t="shared" si="25"/>
        <v>0</v>
      </c>
      <c r="BM56" s="326">
        <f t="shared" si="26"/>
        <v>0</v>
      </c>
      <c r="BN56" s="326">
        <f t="shared" si="27"/>
        <v>0</v>
      </c>
      <c r="BO56" s="326">
        <v>0</v>
      </c>
      <c r="BP56" s="326">
        <v>0</v>
      </c>
      <c r="BQ56" s="326">
        <v>0</v>
      </c>
      <c r="BR56" s="326">
        <v>0</v>
      </c>
      <c r="BS56" s="326">
        <f t="shared" si="28"/>
        <v>0</v>
      </c>
      <c r="BT56" s="326">
        <v>0</v>
      </c>
      <c r="BU56" s="326">
        <f t="shared" si="29"/>
        <v>0</v>
      </c>
      <c r="BV56" s="326">
        <v>0</v>
      </c>
      <c r="BW56" s="326">
        <v>0</v>
      </c>
      <c r="BX56" s="326">
        <f t="shared" si="30"/>
        <v>0</v>
      </c>
      <c r="BY56" s="326">
        <v>0</v>
      </c>
      <c r="BZ56" s="326">
        <f t="shared" si="31"/>
        <v>0</v>
      </c>
      <c r="CA56" s="326">
        <v>0</v>
      </c>
      <c r="CB56" s="326">
        <f t="shared" si="32"/>
        <v>0</v>
      </c>
      <c r="CC56" s="326">
        <v>0</v>
      </c>
      <c r="CD56" s="326">
        <v>0</v>
      </c>
      <c r="CE56" s="326">
        <v>0</v>
      </c>
      <c r="CF56" s="326">
        <f t="shared" si="33"/>
        <v>0</v>
      </c>
      <c r="CG56" s="326">
        <f t="shared" si="34"/>
        <v>0</v>
      </c>
      <c r="CH56" s="326">
        <v>0</v>
      </c>
      <c r="CI56" s="327">
        <f t="shared" si="35"/>
        <v>0</v>
      </c>
      <c r="CJ56" s="327">
        <f t="shared" si="36"/>
        <v>0</v>
      </c>
      <c r="CK56" s="327">
        <v>0</v>
      </c>
      <c r="CL56" s="326">
        <v>0</v>
      </c>
      <c r="CM56" s="325">
        <v>0</v>
      </c>
      <c r="CN56" s="325">
        <v>0</v>
      </c>
      <c r="CO56" s="326">
        <v>0</v>
      </c>
      <c r="CP56" s="326">
        <v>0</v>
      </c>
      <c r="CQ56" s="326">
        <v>0</v>
      </c>
      <c r="CR56" s="325">
        <v>0</v>
      </c>
      <c r="CS56" s="328">
        <v>0</v>
      </c>
      <c r="CT56" s="327">
        <v>0</v>
      </c>
      <c r="CU56" s="328">
        <v>0</v>
      </c>
      <c r="CV56" s="326">
        <v>0</v>
      </c>
      <c r="CW56" s="327">
        <v>0</v>
      </c>
      <c r="CX56" s="328">
        <v>0</v>
      </c>
      <c r="CY56" s="326">
        <v>0</v>
      </c>
      <c r="CZ56" s="326">
        <v>0</v>
      </c>
      <c r="DA56" s="326">
        <v>0</v>
      </c>
      <c r="DB56" s="326">
        <v>0</v>
      </c>
      <c r="DC56" s="326">
        <v>0</v>
      </c>
      <c r="DD56" s="326">
        <v>0</v>
      </c>
      <c r="DE56" s="326">
        <v>0</v>
      </c>
      <c r="DF56" s="326">
        <v>0</v>
      </c>
      <c r="DG56" s="326">
        <v>0</v>
      </c>
      <c r="DH56" s="326">
        <v>0</v>
      </c>
      <c r="DI56" s="326">
        <v>0</v>
      </c>
      <c r="DJ56" s="326">
        <v>0</v>
      </c>
      <c r="DK56" s="326">
        <v>0</v>
      </c>
      <c r="DL56" s="326">
        <v>0</v>
      </c>
      <c r="DM56" s="326">
        <v>0</v>
      </c>
      <c r="DN56" s="326">
        <v>0</v>
      </c>
      <c r="DO56" s="326">
        <v>0</v>
      </c>
      <c r="DP56" s="326">
        <v>0</v>
      </c>
      <c r="DQ56" s="326">
        <v>0</v>
      </c>
      <c r="DR56" s="326">
        <v>0</v>
      </c>
      <c r="DS56" s="326">
        <v>0</v>
      </c>
      <c r="DT56" s="326">
        <v>0</v>
      </c>
    </row>
    <row r="57" spans="1:124" ht="13.5" customHeight="1" x14ac:dyDescent="0.35">
      <c r="A57" s="31" t="s">
        <v>114</v>
      </c>
      <c r="B57" s="188">
        <v>0</v>
      </c>
      <c r="C57" s="188">
        <v>1</v>
      </c>
      <c r="D57" s="188">
        <v>0</v>
      </c>
      <c r="E57" s="188">
        <v>0</v>
      </c>
      <c r="F57" s="188">
        <v>0</v>
      </c>
      <c r="G57" s="188">
        <v>0</v>
      </c>
      <c r="H57" s="198">
        <v>1</v>
      </c>
      <c r="I57" s="198">
        <v>1</v>
      </c>
      <c r="J57" s="194" t="s">
        <v>127</v>
      </c>
      <c r="K57" s="288">
        <f>10^(-7)</f>
        <v>9.9999999999999995E-8</v>
      </c>
      <c r="L57" s="194">
        <f>K57</f>
        <v>9.9999999999999995E-8</v>
      </c>
      <c r="M57" s="277">
        <f>LN(K57)</f>
        <v>-16.11809565095832</v>
      </c>
      <c r="N57" s="277">
        <f>LN(L57)</f>
        <v>-16.11809565095832</v>
      </c>
      <c r="O57" s="278">
        <v>0</v>
      </c>
      <c r="P57" s="278">
        <f>(H57^2)*SQRT($B$114)/(1+$B$117*SQRT($B$114))</f>
        <v>0.16951060818320071</v>
      </c>
      <c r="Q57" s="278">
        <f t="shared" si="47"/>
        <v>0.16951060818320071</v>
      </c>
      <c r="R57" s="285">
        <f>$B$108*$B$109*M57+H57*$B$110*$B$112</f>
        <v>-59.250843355222415</v>
      </c>
      <c r="S57" s="285">
        <f t="shared" si="46"/>
        <v>-59.250843355222415</v>
      </c>
      <c r="T57" s="3"/>
      <c r="U57" s="36">
        <f>'Anabolism Calculation'!AG6/'Anabolism Calculation'!F6</f>
        <v>11.508196721311501</v>
      </c>
      <c r="V57" s="151">
        <f>'Anabolism Calculation'!AG10/'Anabolism Calculation'!F10</f>
        <v>3.5416393942623015</v>
      </c>
      <c r="W57" s="36">
        <f>-11.5081967213115/-U58</f>
        <v>2.3400000000000047</v>
      </c>
      <c r="X57" s="153">
        <v>2</v>
      </c>
      <c r="Y57" s="153">
        <v>3</v>
      </c>
      <c r="Z57" s="153">
        <v>3</v>
      </c>
      <c r="AA57" s="153">
        <v>-1</v>
      </c>
      <c r="AB57" s="153">
        <v>0</v>
      </c>
      <c r="AC57" s="154">
        <v>0</v>
      </c>
      <c r="AD57" s="154">
        <v>0</v>
      </c>
      <c r="AE57" s="154">
        <f t="shared" si="8"/>
        <v>0</v>
      </c>
      <c r="AF57" s="154">
        <v>-1</v>
      </c>
      <c r="AG57" s="154">
        <f t="shared" si="10"/>
        <v>0</v>
      </c>
      <c r="AH57" s="154">
        <v>-1</v>
      </c>
      <c r="AI57" s="154">
        <f t="shared" si="11"/>
        <v>-2</v>
      </c>
      <c r="AJ57" s="154">
        <f t="shared" si="12"/>
        <v>-1</v>
      </c>
      <c r="AK57" s="153">
        <v>-1</v>
      </c>
      <c r="AL57" s="153">
        <f t="shared" si="13"/>
        <v>-2</v>
      </c>
      <c r="AM57" s="153">
        <v>-2</v>
      </c>
      <c r="AN57" s="153">
        <v>-1</v>
      </c>
      <c r="AO57" s="152">
        <v>1</v>
      </c>
      <c r="AP57" s="153">
        <v>-1</v>
      </c>
      <c r="AQ57" s="153">
        <v>0</v>
      </c>
      <c r="AR57" s="153">
        <v>-1</v>
      </c>
      <c r="AS57" s="152">
        <v>0</v>
      </c>
      <c r="AT57" s="154">
        <v>-1</v>
      </c>
      <c r="AU57" s="153">
        <v>0</v>
      </c>
      <c r="AV57" s="153">
        <f t="shared" si="16"/>
        <v>-0.5</v>
      </c>
      <c r="AW57" s="153">
        <f t="shared" si="17"/>
        <v>0.5</v>
      </c>
      <c r="AX57" s="153">
        <f t="shared" si="18"/>
        <v>-1</v>
      </c>
      <c r="AY57" s="153">
        <f t="shared" si="19"/>
        <v>0</v>
      </c>
      <c r="AZ57" s="153">
        <v>-1</v>
      </c>
      <c r="BA57" s="153">
        <f t="shared" si="20"/>
        <v>-1</v>
      </c>
      <c r="BB57" s="153">
        <v>0</v>
      </c>
      <c r="BC57" s="153">
        <v>0</v>
      </c>
      <c r="BD57" s="154">
        <v>0</v>
      </c>
      <c r="BE57" s="154">
        <v>0</v>
      </c>
      <c r="BF57" s="154">
        <f t="shared" si="21"/>
        <v>0</v>
      </c>
      <c r="BG57" s="154">
        <f t="shared" si="22"/>
        <v>-1.5</v>
      </c>
      <c r="BH57" s="154">
        <f t="shared" si="23"/>
        <v>-0.5</v>
      </c>
      <c r="BI57" s="154">
        <v>-1</v>
      </c>
      <c r="BJ57" s="154">
        <v>-1</v>
      </c>
      <c r="BK57" s="154">
        <f t="shared" si="24"/>
        <v>-2</v>
      </c>
      <c r="BL57" s="154">
        <f t="shared" si="25"/>
        <v>-1</v>
      </c>
      <c r="BM57" s="154">
        <f t="shared" si="26"/>
        <v>-2.5</v>
      </c>
      <c r="BN57" s="154">
        <f t="shared" si="27"/>
        <v>-1.5</v>
      </c>
      <c r="BO57" s="154">
        <v>0</v>
      </c>
      <c r="BP57" s="153">
        <v>-1</v>
      </c>
      <c r="BQ57" s="154">
        <v>0</v>
      </c>
      <c r="BR57" s="154">
        <v>0</v>
      </c>
      <c r="BS57" s="154">
        <f t="shared" si="28"/>
        <v>0</v>
      </c>
      <c r="BT57" s="154">
        <v>0</v>
      </c>
      <c r="BU57" s="154">
        <f t="shared" si="29"/>
        <v>0</v>
      </c>
      <c r="BV57" s="154">
        <v>2</v>
      </c>
      <c r="BW57" s="153">
        <v>-1</v>
      </c>
      <c r="BX57" s="154">
        <f t="shared" si="30"/>
        <v>1</v>
      </c>
      <c r="BY57" s="154">
        <v>0</v>
      </c>
      <c r="BZ57" s="154">
        <f t="shared" si="31"/>
        <v>1</v>
      </c>
      <c r="CA57" s="154">
        <v>0</v>
      </c>
      <c r="CB57" s="154">
        <v>0</v>
      </c>
      <c r="CC57" s="154">
        <v>0</v>
      </c>
      <c r="CD57" s="154">
        <v>0</v>
      </c>
      <c r="CE57" s="154">
        <v>-1</v>
      </c>
      <c r="CF57" s="154">
        <f t="shared" si="33"/>
        <v>-1</v>
      </c>
      <c r="CG57" s="154">
        <f t="shared" si="34"/>
        <v>-1</v>
      </c>
      <c r="CH57" s="154">
        <v>0</v>
      </c>
      <c r="CI57" s="154">
        <v>-1</v>
      </c>
      <c r="CJ57" s="154">
        <f t="shared" si="36"/>
        <v>-1</v>
      </c>
      <c r="CK57" s="154">
        <v>-1</v>
      </c>
      <c r="CL57" s="153">
        <v>-1</v>
      </c>
      <c r="CM57" s="203">
        <v>0</v>
      </c>
      <c r="CN57" s="203">
        <v>-2</v>
      </c>
      <c r="CO57" s="153">
        <v>1</v>
      </c>
      <c r="CP57" s="153">
        <v>-1</v>
      </c>
      <c r="CQ57" s="153">
        <v>-1</v>
      </c>
      <c r="CR57" s="40">
        <v>-1</v>
      </c>
      <c r="CS57" s="296">
        <v>-1</v>
      </c>
      <c r="CT57" s="154">
        <v>0</v>
      </c>
      <c r="CU57" s="296">
        <v>-1</v>
      </c>
      <c r="CV57" s="153">
        <v>0</v>
      </c>
      <c r="CW57" s="154">
        <v>0</v>
      </c>
      <c r="CX57" s="297">
        <v>0</v>
      </c>
      <c r="CY57" s="152">
        <v>0</v>
      </c>
      <c r="CZ57" s="152">
        <v>0</v>
      </c>
      <c r="DA57" s="152">
        <v>0</v>
      </c>
      <c r="DB57" s="152">
        <v>0</v>
      </c>
      <c r="DC57" s="152">
        <v>0</v>
      </c>
      <c r="DD57" s="152">
        <v>0</v>
      </c>
      <c r="DE57" s="152">
        <v>0</v>
      </c>
      <c r="DF57" s="152">
        <v>0</v>
      </c>
      <c r="DG57" s="152">
        <v>0</v>
      </c>
      <c r="DH57" s="152">
        <v>0</v>
      </c>
      <c r="DI57" s="152">
        <v>0</v>
      </c>
      <c r="DJ57" s="152">
        <v>0</v>
      </c>
      <c r="DK57" s="152">
        <v>0</v>
      </c>
      <c r="DL57" s="152">
        <v>0</v>
      </c>
      <c r="DM57" s="152">
        <v>0</v>
      </c>
      <c r="DN57" s="152">
        <v>0</v>
      </c>
      <c r="DO57" s="152">
        <v>0</v>
      </c>
      <c r="DP57" s="152">
        <v>0</v>
      </c>
      <c r="DQ57" s="152">
        <v>0</v>
      </c>
      <c r="DR57" s="152">
        <v>0</v>
      </c>
      <c r="DS57" s="152">
        <v>0</v>
      </c>
      <c r="DT57" s="152">
        <v>0</v>
      </c>
    </row>
    <row r="58" spans="1:124" x14ac:dyDescent="0.35">
      <c r="A58" s="17" t="s">
        <v>34</v>
      </c>
      <c r="B58" s="186">
        <v>1</v>
      </c>
      <c r="C58" s="186">
        <v>1.8</v>
      </c>
      <c r="D58" s="186">
        <v>0.5</v>
      </c>
      <c r="E58" s="186">
        <v>0.2</v>
      </c>
      <c r="F58" s="186">
        <v>0</v>
      </c>
      <c r="G58" s="186">
        <v>0</v>
      </c>
      <c r="H58" s="196">
        <v>0</v>
      </c>
      <c r="I58" s="261">
        <v>0</v>
      </c>
      <c r="J58" s="192">
        <f>States!B51</f>
        <v>5.0000000000000001E-3</v>
      </c>
      <c r="K58" s="246">
        <f>'Cte Keq'!L69</f>
        <v>5.0000000000000001E-3</v>
      </c>
      <c r="L58" s="259">
        <f>'Cte Keq'!L69</f>
        <v>5.0000000000000001E-3</v>
      </c>
      <c r="M58" s="272">
        <f>LN(K58)</f>
        <v>-5.2983173665480363</v>
      </c>
      <c r="N58" s="273">
        <f>LN(L58)</f>
        <v>-5.2983173665480363</v>
      </c>
      <c r="O58" s="279">
        <f>'Cte Keq'!S68</f>
        <v>-67</v>
      </c>
      <c r="P58" s="274">
        <f>(H58^2)</f>
        <v>0</v>
      </c>
      <c r="Q58" s="282">
        <f>(I58^2)</f>
        <v>0</v>
      </c>
      <c r="R58" s="283">
        <f t="shared" si="45"/>
        <v>-13.133570286060973</v>
      </c>
      <c r="S58" s="282">
        <f t="shared" si="46"/>
        <v>-13.133570286060973</v>
      </c>
      <c r="T58" s="3"/>
      <c r="U58" s="36">
        <f>'Anabolism Calculation'!AJ6/'Anabolism Calculation'!F6</f>
        <v>4.918032786885246</v>
      </c>
      <c r="V58" s="36">
        <f>'Anabolism Calculation'!AJ10/'Anabolism Calculation'!F10</f>
        <v>2.459016393442623</v>
      </c>
      <c r="W58" s="36">
        <f>-4.91803278688525/-U58</f>
        <v>1.0000000000000007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f t="shared" si="8"/>
        <v>0</v>
      </c>
      <c r="AF58" s="38">
        <f t="shared" si="9"/>
        <v>0</v>
      </c>
      <c r="AG58" s="38">
        <f t="shared" si="10"/>
        <v>0</v>
      </c>
      <c r="AH58" s="38">
        <v>0</v>
      </c>
      <c r="AI58" s="38">
        <f t="shared" si="11"/>
        <v>0</v>
      </c>
      <c r="AJ58" s="38">
        <f t="shared" si="12"/>
        <v>0</v>
      </c>
      <c r="AK58" s="38">
        <v>0</v>
      </c>
      <c r="AL58" s="38">
        <f t="shared" si="13"/>
        <v>0</v>
      </c>
      <c r="AM58" s="38">
        <f t="shared" si="14"/>
        <v>0</v>
      </c>
      <c r="AN58" s="38">
        <f t="shared" si="15"/>
        <v>0</v>
      </c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f t="shared" si="16"/>
        <v>0</v>
      </c>
      <c r="AW58" s="38">
        <f t="shared" si="17"/>
        <v>0</v>
      </c>
      <c r="AX58" s="38">
        <f t="shared" si="18"/>
        <v>0</v>
      </c>
      <c r="AY58" s="38">
        <f t="shared" si="19"/>
        <v>0</v>
      </c>
      <c r="AZ58" s="38">
        <v>0</v>
      </c>
      <c r="BA58" s="38">
        <f t="shared" si="20"/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f t="shared" si="21"/>
        <v>0</v>
      </c>
      <c r="BG58" s="38">
        <f t="shared" si="22"/>
        <v>0</v>
      </c>
      <c r="BH58" s="38">
        <f t="shared" si="23"/>
        <v>0</v>
      </c>
      <c r="BI58" s="38">
        <v>0</v>
      </c>
      <c r="BJ58" s="38">
        <v>0</v>
      </c>
      <c r="BK58" s="38">
        <f t="shared" si="24"/>
        <v>0</v>
      </c>
      <c r="BL58" s="38">
        <f t="shared" si="25"/>
        <v>0</v>
      </c>
      <c r="BM58" s="38">
        <f t="shared" si="26"/>
        <v>0</v>
      </c>
      <c r="BN58" s="38">
        <f t="shared" si="27"/>
        <v>0</v>
      </c>
      <c r="BO58" s="38">
        <v>0</v>
      </c>
      <c r="BP58" s="38">
        <v>0</v>
      </c>
      <c r="BQ58" s="38">
        <v>0</v>
      </c>
      <c r="BR58" s="38">
        <v>0</v>
      </c>
      <c r="BS58" s="38">
        <f t="shared" si="28"/>
        <v>0</v>
      </c>
      <c r="BT58" s="38">
        <v>0</v>
      </c>
      <c r="BU58" s="38">
        <f t="shared" si="29"/>
        <v>0</v>
      </c>
      <c r="BV58" s="38">
        <v>0</v>
      </c>
      <c r="BW58" s="38">
        <v>0</v>
      </c>
      <c r="BX58" s="38">
        <f t="shared" si="30"/>
        <v>0</v>
      </c>
      <c r="BY58" s="38">
        <v>0</v>
      </c>
      <c r="BZ58" s="38">
        <f t="shared" si="31"/>
        <v>0</v>
      </c>
      <c r="CA58" s="38">
        <v>0</v>
      </c>
      <c r="CB58" s="38">
        <f t="shared" si="32"/>
        <v>0</v>
      </c>
      <c r="CC58" s="38">
        <v>0</v>
      </c>
      <c r="CD58" s="38">
        <v>0</v>
      </c>
      <c r="CE58" s="38">
        <v>0</v>
      </c>
      <c r="CF58" s="38">
        <f t="shared" si="33"/>
        <v>0</v>
      </c>
      <c r="CG58" s="38">
        <f t="shared" si="34"/>
        <v>0</v>
      </c>
      <c r="CH58" s="38">
        <v>0</v>
      </c>
      <c r="CI58" s="200">
        <f t="shared" si="35"/>
        <v>0</v>
      </c>
      <c r="CJ58" s="200">
        <f t="shared" si="36"/>
        <v>0</v>
      </c>
      <c r="CK58" s="200">
        <v>0</v>
      </c>
      <c r="CL58" s="38">
        <v>0</v>
      </c>
      <c r="CM58" s="36">
        <v>0</v>
      </c>
      <c r="CN58" s="36">
        <v>0</v>
      </c>
      <c r="CO58" s="38">
        <v>0</v>
      </c>
      <c r="CP58" s="38">
        <v>0</v>
      </c>
      <c r="CQ58" s="38">
        <v>0</v>
      </c>
      <c r="CR58" s="40">
        <v>0</v>
      </c>
      <c r="CS58" s="294">
        <v>0</v>
      </c>
      <c r="CT58" s="200">
        <v>0</v>
      </c>
      <c r="CU58" s="294">
        <v>0</v>
      </c>
      <c r="CV58" s="38">
        <v>0</v>
      </c>
      <c r="CW58" s="200">
        <v>0</v>
      </c>
      <c r="CX58" s="294">
        <v>0</v>
      </c>
      <c r="CY58" s="38">
        <v>0</v>
      </c>
      <c r="CZ58" s="38">
        <v>0</v>
      </c>
      <c r="DA58" s="38">
        <v>0</v>
      </c>
      <c r="DB58" s="38">
        <v>0</v>
      </c>
      <c r="DC58" s="38">
        <v>0</v>
      </c>
      <c r="DD58" s="38">
        <v>0</v>
      </c>
      <c r="DE58" s="38">
        <v>0</v>
      </c>
      <c r="DF58" s="38">
        <v>0</v>
      </c>
      <c r="DG58" s="38">
        <v>0</v>
      </c>
      <c r="DH58" s="38">
        <v>0</v>
      </c>
      <c r="DI58" s="38">
        <v>0</v>
      </c>
      <c r="DJ58" s="38">
        <v>0</v>
      </c>
      <c r="DK58" s="38">
        <v>0</v>
      </c>
      <c r="DL58" s="38">
        <v>0</v>
      </c>
      <c r="DM58" s="38">
        <v>0</v>
      </c>
      <c r="DN58" s="38">
        <v>0</v>
      </c>
      <c r="DO58" s="38">
        <v>0</v>
      </c>
      <c r="DP58" s="38">
        <v>0</v>
      </c>
      <c r="DQ58" s="38">
        <v>0</v>
      </c>
      <c r="DR58" s="38">
        <v>0</v>
      </c>
      <c r="DS58" s="38">
        <v>0</v>
      </c>
      <c r="DT58" s="38">
        <v>0</v>
      </c>
    </row>
    <row r="59" spans="1:124" x14ac:dyDescent="0.35">
      <c r="A59" s="17" t="s">
        <v>85</v>
      </c>
      <c r="B59" s="186">
        <v>6</v>
      </c>
      <c r="C59" s="186">
        <v>12</v>
      </c>
      <c r="D59" s="186">
        <v>6</v>
      </c>
      <c r="E59" s="186">
        <v>0</v>
      </c>
      <c r="F59" s="186">
        <v>0</v>
      </c>
      <c r="G59" s="186">
        <v>0</v>
      </c>
      <c r="H59" s="196">
        <v>0</v>
      </c>
      <c r="I59" s="261">
        <v>0</v>
      </c>
      <c r="J59" s="192">
        <f>States!B52</f>
        <v>1E-4</v>
      </c>
      <c r="K59" s="192">
        <f>'Cte Keq'!L70</f>
        <v>1E-4</v>
      </c>
      <c r="L59" s="259">
        <f>'Cte Keq'!L70</f>
        <v>1E-4</v>
      </c>
      <c r="M59" s="272">
        <f t="shared" ref="M59:M85" si="48">LN(K59)</f>
        <v>-9.2103403719761818</v>
      </c>
      <c r="N59" s="273">
        <f>LN(L59)</f>
        <v>-9.2103403719761818</v>
      </c>
      <c r="O59" s="274">
        <f t="shared" ref="O59:O77" si="49">O4</f>
        <v>-917.22</v>
      </c>
      <c r="P59" s="274">
        <f t="shared" ref="P59:P87" si="50">(H59^2)*SQRT($B$115)/(1+$B$117*SQRT($B$115))</f>
        <v>0</v>
      </c>
      <c r="Q59" s="282">
        <f t="shared" ref="Q59:Q87" si="51">(I59^2)*SQRT($B$115)/(1+$B$117*SQRT($B$115))</f>
        <v>0</v>
      </c>
      <c r="R59" s="283">
        <f>$B$108*$B$109*M59+H59*$B$110*$B$113</f>
        <v>-22.830767631555663</v>
      </c>
      <c r="S59" s="282">
        <f>$B$108*$B$109*N59+I59*$B$110*$B$113</f>
        <v>-22.830767631555663</v>
      </c>
      <c r="T59" s="3"/>
      <c r="U59" s="36">
        <v>0</v>
      </c>
      <c r="V59" s="36">
        <v>0</v>
      </c>
      <c r="W59" s="36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f t="shared" si="8"/>
        <v>0</v>
      </c>
      <c r="AF59" s="38">
        <f t="shared" si="9"/>
        <v>0</v>
      </c>
      <c r="AG59" s="38">
        <f t="shared" si="10"/>
        <v>0</v>
      </c>
      <c r="AH59" s="38">
        <v>0</v>
      </c>
      <c r="AI59" s="38">
        <f t="shared" si="11"/>
        <v>0</v>
      </c>
      <c r="AJ59" s="38">
        <f t="shared" si="12"/>
        <v>0</v>
      </c>
      <c r="AK59" s="38">
        <v>0</v>
      </c>
      <c r="AL59" s="38">
        <f t="shared" si="13"/>
        <v>0</v>
      </c>
      <c r="AM59" s="38">
        <f t="shared" si="14"/>
        <v>0</v>
      </c>
      <c r="AN59" s="38">
        <f t="shared" si="15"/>
        <v>0</v>
      </c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38">
        <f t="shared" si="16"/>
        <v>0</v>
      </c>
      <c r="AW59" s="38">
        <f t="shared" si="17"/>
        <v>0</v>
      </c>
      <c r="AX59" s="38">
        <f t="shared" si="18"/>
        <v>0</v>
      </c>
      <c r="AY59" s="38">
        <f t="shared" si="19"/>
        <v>0</v>
      </c>
      <c r="AZ59" s="38">
        <v>0</v>
      </c>
      <c r="BA59" s="38">
        <f t="shared" si="20"/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f t="shared" si="21"/>
        <v>0</v>
      </c>
      <c r="BG59" s="38">
        <f t="shared" si="22"/>
        <v>0</v>
      </c>
      <c r="BH59" s="38">
        <f t="shared" si="23"/>
        <v>0</v>
      </c>
      <c r="BI59" s="38">
        <v>0</v>
      </c>
      <c r="BJ59" s="38">
        <v>0</v>
      </c>
      <c r="BK59" s="38">
        <f t="shared" si="24"/>
        <v>0</v>
      </c>
      <c r="BL59" s="38">
        <f t="shared" si="25"/>
        <v>0</v>
      </c>
      <c r="BM59" s="38">
        <f t="shared" si="26"/>
        <v>0</v>
      </c>
      <c r="BN59" s="38">
        <f t="shared" si="27"/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f t="shared" si="28"/>
        <v>0</v>
      </c>
      <c r="BT59" s="38">
        <v>0</v>
      </c>
      <c r="BU59" s="38">
        <f t="shared" si="29"/>
        <v>0</v>
      </c>
      <c r="BV59" s="38">
        <v>0</v>
      </c>
      <c r="BW59" s="38">
        <v>0</v>
      </c>
      <c r="BX59" s="38">
        <f t="shared" si="30"/>
        <v>0</v>
      </c>
      <c r="BY59" s="38">
        <v>0</v>
      </c>
      <c r="BZ59" s="38">
        <f t="shared" si="31"/>
        <v>0</v>
      </c>
      <c r="CA59" s="38">
        <v>0</v>
      </c>
      <c r="CB59" s="38">
        <f t="shared" si="32"/>
        <v>0</v>
      </c>
      <c r="CC59" s="38">
        <v>0</v>
      </c>
      <c r="CD59" s="38">
        <v>0</v>
      </c>
      <c r="CE59" s="38">
        <v>0</v>
      </c>
      <c r="CF59" s="38">
        <f t="shared" si="33"/>
        <v>0</v>
      </c>
      <c r="CG59" s="38">
        <f t="shared" si="34"/>
        <v>0</v>
      </c>
      <c r="CH59" s="38">
        <v>0</v>
      </c>
      <c r="CI59" s="200">
        <f t="shared" si="35"/>
        <v>0</v>
      </c>
      <c r="CJ59" s="200">
        <f t="shared" si="36"/>
        <v>0</v>
      </c>
      <c r="CK59" s="200">
        <v>0</v>
      </c>
      <c r="CL59" s="38">
        <v>0</v>
      </c>
      <c r="CM59" s="36">
        <v>0</v>
      </c>
      <c r="CN59" s="36">
        <v>0</v>
      </c>
      <c r="CO59" s="38">
        <v>0</v>
      </c>
      <c r="CP59" s="38">
        <v>0</v>
      </c>
      <c r="CQ59" s="38">
        <v>0</v>
      </c>
      <c r="CR59" s="40">
        <v>0</v>
      </c>
      <c r="CS59" s="294">
        <v>0</v>
      </c>
      <c r="CT59" s="200">
        <v>0</v>
      </c>
      <c r="CU59" s="294">
        <v>0</v>
      </c>
      <c r="CV59" s="38">
        <v>0</v>
      </c>
      <c r="CW59" s="200">
        <v>0</v>
      </c>
      <c r="CX59" s="294">
        <v>1</v>
      </c>
      <c r="CY59" s="38">
        <v>0</v>
      </c>
      <c r="CZ59" s="38">
        <v>0</v>
      </c>
      <c r="DA59" s="38">
        <v>0</v>
      </c>
      <c r="DB59" s="38">
        <v>0</v>
      </c>
      <c r="DC59" s="38">
        <v>0</v>
      </c>
      <c r="DD59" s="38">
        <v>0</v>
      </c>
      <c r="DE59" s="38">
        <v>0</v>
      </c>
      <c r="DF59" s="38">
        <v>0</v>
      </c>
      <c r="DG59" s="38">
        <v>0</v>
      </c>
      <c r="DH59" s="38">
        <v>0</v>
      </c>
      <c r="DI59" s="38">
        <v>0</v>
      </c>
      <c r="DJ59" s="38">
        <v>0</v>
      </c>
      <c r="DK59" s="38">
        <v>0</v>
      </c>
      <c r="DL59" s="38">
        <v>0</v>
      </c>
      <c r="DM59" s="38">
        <v>0</v>
      </c>
      <c r="DN59" s="38">
        <v>0</v>
      </c>
      <c r="DO59" s="38">
        <v>0</v>
      </c>
      <c r="DP59" s="38">
        <v>0</v>
      </c>
      <c r="DQ59" s="38">
        <v>0</v>
      </c>
      <c r="DR59" s="38">
        <v>0</v>
      </c>
      <c r="DS59" s="38">
        <v>0</v>
      </c>
      <c r="DT59" s="38">
        <v>0</v>
      </c>
    </row>
    <row r="60" spans="1:124" x14ac:dyDescent="0.35">
      <c r="A60" s="17" t="s">
        <v>86</v>
      </c>
      <c r="B60" s="186">
        <v>3</v>
      </c>
      <c r="C60" s="186">
        <v>3</v>
      </c>
      <c r="D60" s="186">
        <v>3</v>
      </c>
      <c r="E60" s="186">
        <v>0</v>
      </c>
      <c r="F60" s="186">
        <v>0</v>
      </c>
      <c r="G60" s="186">
        <v>0</v>
      </c>
      <c r="H60" s="196">
        <v>-1</v>
      </c>
      <c r="I60" s="261">
        <v>0</v>
      </c>
      <c r="J60" s="192">
        <f>States!B53</f>
        <v>9.9999999999999995E-21</v>
      </c>
      <c r="K60" s="192">
        <f>'Cte Keq'!M71</f>
        <v>9.9997486616299686E-21</v>
      </c>
      <c r="L60" s="259">
        <v>1</v>
      </c>
      <c r="M60" s="272">
        <f t="shared" si="48"/>
        <v>-46.051726994033778</v>
      </c>
      <c r="N60" s="273">
        <f>LN(L60)</f>
        <v>0</v>
      </c>
      <c r="O60" s="274">
        <f t="shared" si="49"/>
        <v>-472.3</v>
      </c>
      <c r="P60" s="274">
        <f t="shared" si="50"/>
        <v>0.18108322418382827</v>
      </c>
      <c r="Q60" s="282">
        <f t="shared" si="51"/>
        <v>0</v>
      </c>
      <c r="R60" s="283">
        <f t="shared" ref="R60:R87" si="52">$B$108*$B$109*M60+H60*$B$110*$B$113</f>
        <v>-114.15390046079651</v>
      </c>
      <c r="S60" s="282">
        <f t="shared" ref="S60:S91" si="53">$B$108*$B$109*N60+I60*$B$110*$B$113</f>
        <v>0</v>
      </c>
      <c r="T60" s="3"/>
      <c r="U60" s="36">
        <v>0</v>
      </c>
      <c r="V60" s="36">
        <v>0</v>
      </c>
      <c r="W60" s="36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f t="shared" si="8"/>
        <v>0</v>
      </c>
      <c r="AF60" s="38">
        <f t="shared" si="9"/>
        <v>0</v>
      </c>
      <c r="AG60" s="38">
        <f t="shared" si="10"/>
        <v>0</v>
      </c>
      <c r="AH60" s="38">
        <v>0</v>
      </c>
      <c r="AI60" s="38">
        <f t="shared" si="11"/>
        <v>0</v>
      </c>
      <c r="AJ60" s="38">
        <f t="shared" si="12"/>
        <v>0</v>
      </c>
      <c r="AK60" s="38">
        <v>0</v>
      </c>
      <c r="AL60" s="38">
        <f t="shared" si="13"/>
        <v>0</v>
      </c>
      <c r="AM60" s="38">
        <f t="shared" si="14"/>
        <v>0</v>
      </c>
      <c r="AN60" s="38">
        <f t="shared" si="15"/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f t="shared" si="16"/>
        <v>0</v>
      </c>
      <c r="AW60" s="38">
        <f t="shared" si="17"/>
        <v>0</v>
      </c>
      <c r="AX60" s="38">
        <f t="shared" si="18"/>
        <v>0</v>
      </c>
      <c r="AY60" s="38">
        <f t="shared" si="19"/>
        <v>0</v>
      </c>
      <c r="AZ60" s="38">
        <v>0</v>
      </c>
      <c r="BA60" s="38">
        <f t="shared" si="20"/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f t="shared" si="21"/>
        <v>0</v>
      </c>
      <c r="BG60" s="38">
        <f t="shared" si="22"/>
        <v>0</v>
      </c>
      <c r="BH60" s="38">
        <f t="shared" si="23"/>
        <v>0</v>
      </c>
      <c r="BI60" s="38">
        <v>0</v>
      </c>
      <c r="BJ60" s="38">
        <v>0</v>
      </c>
      <c r="BK60" s="38">
        <f t="shared" si="24"/>
        <v>0</v>
      </c>
      <c r="BL60" s="38">
        <f t="shared" si="25"/>
        <v>0</v>
      </c>
      <c r="BM60" s="38">
        <f t="shared" si="26"/>
        <v>0</v>
      </c>
      <c r="BN60" s="38">
        <f t="shared" si="27"/>
        <v>0</v>
      </c>
      <c r="BO60" s="38">
        <v>0</v>
      </c>
      <c r="BP60" s="38">
        <v>0</v>
      </c>
      <c r="BQ60" s="38">
        <v>0</v>
      </c>
      <c r="BR60" s="38">
        <v>0</v>
      </c>
      <c r="BS60" s="38">
        <f t="shared" si="28"/>
        <v>0</v>
      </c>
      <c r="BT60" s="38">
        <v>0</v>
      </c>
      <c r="BU60" s="38">
        <f t="shared" si="29"/>
        <v>0</v>
      </c>
      <c r="BV60" s="38">
        <v>0</v>
      </c>
      <c r="BW60" s="38">
        <v>0</v>
      </c>
      <c r="BX60" s="38">
        <f t="shared" si="30"/>
        <v>0</v>
      </c>
      <c r="BY60" s="38">
        <v>0</v>
      </c>
      <c r="BZ60" s="38">
        <f t="shared" si="31"/>
        <v>0</v>
      </c>
      <c r="CA60" s="38">
        <v>0</v>
      </c>
      <c r="CB60" s="38">
        <f t="shared" si="32"/>
        <v>0</v>
      </c>
      <c r="CC60" s="38">
        <v>0</v>
      </c>
      <c r="CD60" s="38">
        <v>0</v>
      </c>
      <c r="CE60" s="38">
        <v>0</v>
      </c>
      <c r="CF60" s="38">
        <f t="shared" si="33"/>
        <v>0</v>
      </c>
      <c r="CG60" s="38">
        <f t="shared" si="34"/>
        <v>0</v>
      </c>
      <c r="CH60" s="38">
        <v>0</v>
      </c>
      <c r="CI60" s="200">
        <f t="shared" si="35"/>
        <v>0</v>
      </c>
      <c r="CJ60" s="200">
        <f t="shared" si="36"/>
        <v>0</v>
      </c>
      <c r="CK60" s="200">
        <v>0</v>
      </c>
      <c r="CL60" s="38">
        <v>0</v>
      </c>
      <c r="CM60" s="36">
        <v>0</v>
      </c>
      <c r="CN60" s="36">
        <v>0</v>
      </c>
      <c r="CO60" s="38">
        <v>0</v>
      </c>
      <c r="CP60" s="38">
        <v>0</v>
      </c>
      <c r="CQ60" s="38">
        <v>0</v>
      </c>
      <c r="CR60" s="40">
        <v>0</v>
      </c>
      <c r="CS60" s="294">
        <v>0</v>
      </c>
      <c r="CT60" s="200">
        <v>0</v>
      </c>
      <c r="CU60" s="294">
        <v>0</v>
      </c>
      <c r="CV60" s="38">
        <v>0</v>
      </c>
      <c r="CW60" s="200">
        <v>0</v>
      </c>
      <c r="CX60" s="294">
        <v>0</v>
      </c>
      <c r="CY60" s="38">
        <v>1</v>
      </c>
      <c r="CZ60" s="38">
        <v>0</v>
      </c>
      <c r="DA60" s="38">
        <v>0</v>
      </c>
      <c r="DB60" s="38">
        <v>0</v>
      </c>
      <c r="DC60" s="38">
        <v>0</v>
      </c>
      <c r="DD60" s="38">
        <v>0</v>
      </c>
      <c r="DE60" s="38">
        <v>0</v>
      </c>
      <c r="DF60" s="38">
        <v>0</v>
      </c>
      <c r="DG60" s="38">
        <v>0</v>
      </c>
      <c r="DH60" s="38">
        <v>0</v>
      </c>
      <c r="DI60" s="38">
        <v>0</v>
      </c>
      <c r="DJ60" s="38">
        <v>0</v>
      </c>
      <c r="DK60" s="38">
        <v>0</v>
      </c>
      <c r="DL60" s="38">
        <v>0</v>
      </c>
      <c r="DM60" s="38">
        <v>0</v>
      </c>
      <c r="DN60" s="38">
        <v>0</v>
      </c>
      <c r="DO60" s="38">
        <v>0</v>
      </c>
      <c r="DP60" s="38">
        <v>0</v>
      </c>
      <c r="DQ60" s="38">
        <v>0</v>
      </c>
      <c r="DR60" s="38">
        <v>0</v>
      </c>
      <c r="DS60" s="38">
        <v>0</v>
      </c>
      <c r="DT60" s="38">
        <v>0</v>
      </c>
    </row>
    <row r="61" spans="1:124" x14ac:dyDescent="0.35">
      <c r="A61" s="17" t="s">
        <v>87</v>
      </c>
      <c r="B61" s="186">
        <v>1</v>
      </c>
      <c r="C61" s="186">
        <v>1</v>
      </c>
      <c r="D61" s="186">
        <v>2</v>
      </c>
      <c r="E61" s="186">
        <v>0</v>
      </c>
      <c r="F61" s="186">
        <v>0</v>
      </c>
      <c r="G61" s="186">
        <v>0</v>
      </c>
      <c r="H61" s="196">
        <v>-1</v>
      </c>
      <c r="I61" s="261">
        <v>0</v>
      </c>
      <c r="J61" s="192">
        <f>States!B71</f>
        <v>1E-4</v>
      </c>
      <c r="K61" s="192">
        <f>'Cte Keq'!M89</f>
        <v>9.9943884526300811E-5</v>
      </c>
      <c r="L61" s="259">
        <f>'Cte Keq'!L89</f>
        <v>5.6115473699203177E-8</v>
      </c>
      <c r="M61" s="272">
        <f t="shared" si="48"/>
        <v>-9.2109016842194205</v>
      </c>
      <c r="N61" s="273">
        <f t="shared" ref="N61:N85" si="54">LN(L61)</f>
        <v>-16.695854238934864</v>
      </c>
      <c r="O61" s="274">
        <f t="shared" si="49"/>
        <v>-351</v>
      </c>
      <c r="P61" s="274">
        <f t="shared" si="50"/>
        <v>0.18108322418382827</v>
      </c>
      <c r="Q61" s="282">
        <f t="shared" si="51"/>
        <v>0</v>
      </c>
      <c r="R61" s="283">
        <f t="shared" si="52"/>
        <v>-22.832159023065266</v>
      </c>
      <c r="S61" s="282">
        <f t="shared" si="53"/>
        <v>-41.386002378287699</v>
      </c>
      <c r="T61" s="3"/>
      <c r="U61" s="36">
        <v>0</v>
      </c>
      <c r="V61" s="36">
        <v>0</v>
      </c>
      <c r="W61" s="36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f t="shared" si="8"/>
        <v>0</v>
      </c>
      <c r="AF61" s="38">
        <f t="shared" si="9"/>
        <v>0</v>
      </c>
      <c r="AG61" s="38">
        <f t="shared" si="10"/>
        <v>0</v>
      </c>
      <c r="AH61" s="38">
        <v>0</v>
      </c>
      <c r="AI61" s="38">
        <f t="shared" si="11"/>
        <v>0</v>
      </c>
      <c r="AJ61" s="38">
        <f t="shared" si="12"/>
        <v>0</v>
      </c>
      <c r="AK61" s="38">
        <v>0</v>
      </c>
      <c r="AL61" s="38">
        <f t="shared" si="13"/>
        <v>0</v>
      </c>
      <c r="AM61" s="38">
        <f t="shared" si="14"/>
        <v>0</v>
      </c>
      <c r="AN61" s="38">
        <f t="shared" si="15"/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f t="shared" si="16"/>
        <v>0</v>
      </c>
      <c r="AW61" s="38">
        <f t="shared" si="17"/>
        <v>0</v>
      </c>
      <c r="AX61" s="38">
        <f t="shared" si="18"/>
        <v>0</v>
      </c>
      <c r="AY61" s="38">
        <f t="shared" si="19"/>
        <v>0</v>
      </c>
      <c r="AZ61" s="38">
        <v>0</v>
      </c>
      <c r="BA61" s="38">
        <f t="shared" si="20"/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f t="shared" si="21"/>
        <v>0</v>
      </c>
      <c r="BG61" s="38">
        <f t="shared" si="22"/>
        <v>0</v>
      </c>
      <c r="BH61" s="38">
        <f t="shared" si="23"/>
        <v>0</v>
      </c>
      <c r="BI61" s="38">
        <v>0</v>
      </c>
      <c r="BJ61" s="38">
        <v>0</v>
      </c>
      <c r="BK61" s="38">
        <f t="shared" si="24"/>
        <v>0</v>
      </c>
      <c r="BL61" s="38">
        <f t="shared" si="25"/>
        <v>0</v>
      </c>
      <c r="BM61" s="38">
        <f t="shared" si="26"/>
        <v>0</v>
      </c>
      <c r="BN61" s="38">
        <f t="shared" si="27"/>
        <v>0</v>
      </c>
      <c r="BO61" s="38">
        <v>0</v>
      </c>
      <c r="BP61" s="38">
        <v>0</v>
      </c>
      <c r="BQ61" s="38">
        <v>0</v>
      </c>
      <c r="BR61" s="38">
        <v>0</v>
      </c>
      <c r="BS61" s="38">
        <f t="shared" si="28"/>
        <v>0</v>
      </c>
      <c r="BT61" s="38">
        <v>0</v>
      </c>
      <c r="BU61" s="38">
        <f t="shared" si="29"/>
        <v>0</v>
      </c>
      <c r="BV61" s="38">
        <v>0</v>
      </c>
      <c r="BW61" s="38">
        <v>0</v>
      </c>
      <c r="BX61" s="38">
        <f t="shared" si="30"/>
        <v>0</v>
      </c>
      <c r="BY61" s="38">
        <v>0</v>
      </c>
      <c r="BZ61" s="38">
        <f t="shared" si="31"/>
        <v>0</v>
      </c>
      <c r="CA61" s="38">
        <v>0</v>
      </c>
      <c r="CB61" s="38">
        <f t="shared" si="32"/>
        <v>0</v>
      </c>
      <c r="CC61" s="38">
        <v>0</v>
      </c>
      <c r="CD61" s="38">
        <v>0</v>
      </c>
      <c r="CE61" s="38">
        <v>0</v>
      </c>
      <c r="CF61" s="38">
        <f t="shared" si="33"/>
        <v>0</v>
      </c>
      <c r="CG61" s="38">
        <f t="shared" si="34"/>
        <v>0</v>
      </c>
      <c r="CH61" s="38">
        <v>0</v>
      </c>
      <c r="CI61" s="200">
        <f t="shared" si="35"/>
        <v>0</v>
      </c>
      <c r="CJ61" s="200">
        <f t="shared" si="36"/>
        <v>0</v>
      </c>
      <c r="CK61" s="200">
        <v>0</v>
      </c>
      <c r="CL61" s="38">
        <v>0</v>
      </c>
      <c r="CM61" s="36">
        <v>0</v>
      </c>
      <c r="CN61" s="36">
        <v>0</v>
      </c>
      <c r="CO61" s="38">
        <v>1</v>
      </c>
      <c r="CP61" s="38">
        <v>0</v>
      </c>
      <c r="CQ61" s="38">
        <v>0</v>
      </c>
      <c r="CR61" s="40">
        <v>0</v>
      </c>
      <c r="CS61" s="294">
        <v>0</v>
      </c>
      <c r="CT61" s="200">
        <v>0</v>
      </c>
      <c r="CU61" s="294">
        <v>0</v>
      </c>
      <c r="CV61" s="38">
        <v>0</v>
      </c>
      <c r="CW61" s="200">
        <v>0</v>
      </c>
      <c r="CX61" s="294">
        <v>0</v>
      </c>
      <c r="CY61" s="38">
        <v>0</v>
      </c>
      <c r="CZ61" s="38">
        <v>1</v>
      </c>
      <c r="DA61" s="38">
        <v>0</v>
      </c>
      <c r="DB61" s="38">
        <v>0</v>
      </c>
      <c r="DC61" s="38">
        <v>0</v>
      </c>
      <c r="DD61" s="38">
        <v>0</v>
      </c>
      <c r="DE61" s="38">
        <v>0</v>
      </c>
      <c r="DF61" s="38">
        <v>0</v>
      </c>
      <c r="DG61" s="38">
        <v>0</v>
      </c>
      <c r="DH61" s="38">
        <v>0</v>
      </c>
      <c r="DI61" s="38">
        <v>0</v>
      </c>
      <c r="DJ61" s="38">
        <v>0</v>
      </c>
      <c r="DK61" s="38">
        <v>0</v>
      </c>
      <c r="DL61" s="38">
        <v>0</v>
      </c>
      <c r="DM61" s="38">
        <v>0</v>
      </c>
      <c r="DN61" s="38">
        <v>0</v>
      </c>
      <c r="DO61" s="38">
        <v>0</v>
      </c>
      <c r="DP61" s="38">
        <v>0</v>
      </c>
      <c r="DQ61" s="38">
        <v>0</v>
      </c>
      <c r="DR61" s="38">
        <v>0</v>
      </c>
      <c r="DS61" s="38">
        <v>0</v>
      </c>
      <c r="DT61" s="38">
        <v>0</v>
      </c>
    </row>
    <row r="62" spans="1:124" x14ac:dyDescent="0.35">
      <c r="A62" s="17" t="s">
        <v>88</v>
      </c>
      <c r="B62" s="186">
        <v>2</v>
      </c>
      <c r="C62" s="186">
        <v>3</v>
      </c>
      <c r="D62" s="186">
        <v>2</v>
      </c>
      <c r="E62" s="186">
        <v>0</v>
      </c>
      <c r="F62" s="186">
        <v>0</v>
      </c>
      <c r="G62" s="186">
        <v>0</v>
      </c>
      <c r="H62" s="196">
        <v>-1</v>
      </c>
      <c r="I62" s="261">
        <v>0</v>
      </c>
      <c r="J62" s="192">
        <f>States!B72</f>
        <v>1E-4</v>
      </c>
      <c r="K62" s="192">
        <f>'Cte Keq'!M90</f>
        <v>9.9420604144956725E-5</v>
      </c>
      <c r="L62" s="259">
        <f>'Cte Keq'!L90</f>
        <v>5.7939585504327937E-7</v>
      </c>
      <c r="M62" s="272">
        <f t="shared" si="48"/>
        <v>-9.2161511806218162</v>
      </c>
      <c r="N62" s="273">
        <f t="shared" si="54"/>
        <v>-14.361279905514419</v>
      </c>
      <c r="O62" s="274">
        <f t="shared" si="49"/>
        <v>-369.3</v>
      </c>
      <c r="P62" s="274">
        <f t="shared" si="50"/>
        <v>0.18108322418382827</v>
      </c>
      <c r="Q62" s="282">
        <f t="shared" si="51"/>
        <v>0</v>
      </c>
      <c r="R62" s="283">
        <f t="shared" si="52"/>
        <v>-22.845171575012909</v>
      </c>
      <c r="S62" s="282">
        <f t="shared" si="53"/>
        <v>-35.599014930235334</v>
      </c>
      <c r="T62" s="3"/>
      <c r="U62" s="36">
        <v>0</v>
      </c>
      <c r="V62" s="36">
        <v>0</v>
      </c>
      <c r="W62" s="36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f t="shared" si="8"/>
        <v>0</v>
      </c>
      <c r="AF62" s="38">
        <f t="shared" si="9"/>
        <v>0</v>
      </c>
      <c r="AG62" s="38">
        <f t="shared" si="10"/>
        <v>0</v>
      </c>
      <c r="AH62" s="38">
        <v>0</v>
      </c>
      <c r="AI62" s="38">
        <f t="shared" si="11"/>
        <v>0</v>
      </c>
      <c r="AJ62" s="38">
        <f t="shared" si="12"/>
        <v>0</v>
      </c>
      <c r="AK62" s="38">
        <v>0</v>
      </c>
      <c r="AL62" s="38">
        <f t="shared" si="13"/>
        <v>0</v>
      </c>
      <c r="AM62" s="38">
        <f t="shared" si="14"/>
        <v>0</v>
      </c>
      <c r="AN62" s="38">
        <f t="shared" si="15"/>
        <v>0</v>
      </c>
      <c r="AO62" s="38">
        <v>0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38">
        <f t="shared" si="16"/>
        <v>0</v>
      </c>
      <c r="AW62" s="38">
        <f t="shared" si="17"/>
        <v>0</v>
      </c>
      <c r="AX62" s="38">
        <f t="shared" si="18"/>
        <v>0</v>
      </c>
      <c r="AY62" s="38">
        <f t="shared" si="19"/>
        <v>0</v>
      </c>
      <c r="AZ62" s="38">
        <v>0</v>
      </c>
      <c r="BA62" s="38">
        <f t="shared" si="20"/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f t="shared" si="21"/>
        <v>0</v>
      </c>
      <c r="BG62" s="38">
        <f t="shared" si="22"/>
        <v>0</v>
      </c>
      <c r="BH62" s="38">
        <f t="shared" si="23"/>
        <v>0</v>
      </c>
      <c r="BI62" s="38">
        <v>0</v>
      </c>
      <c r="BJ62" s="38">
        <v>0</v>
      </c>
      <c r="BK62" s="38">
        <f t="shared" si="24"/>
        <v>0</v>
      </c>
      <c r="BL62" s="38">
        <f t="shared" si="25"/>
        <v>0</v>
      </c>
      <c r="BM62" s="38">
        <f t="shared" si="26"/>
        <v>0</v>
      </c>
      <c r="BN62" s="38">
        <f t="shared" si="27"/>
        <v>0</v>
      </c>
      <c r="BO62" s="38">
        <v>0</v>
      </c>
      <c r="BP62" s="38">
        <v>0</v>
      </c>
      <c r="BQ62" s="38">
        <v>0</v>
      </c>
      <c r="BR62" s="38">
        <v>0</v>
      </c>
      <c r="BS62" s="38">
        <f t="shared" si="28"/>
        <v>0</v>
      </c>
      <c r="BT62" s="38">
        <v>0</v>
      </c>
      <c r="BU62" s="38">
        <f t="shared" si="29"/>
        <v>0</v>
      </c>
      <c r="BV62" s="38">
        <v>0</v>
      </c>
      <c r="BW62" s="38">
        <v>0</v>
      </c>
      <c r="BX62" s="38">
        <f t="shared" si="30"/>
        <v>0</v>
      </c>
      <c r="BY62" s="38">
        <v>0</v>
      </c>
      <c r="BZ62" s="38">
        <f t="shared" si="31"/>
        <v>0</v>
      </c>
      <c r="CA62" s="38">
        <v>0</v>
      </c>
      <c r="CB62" s="38">
        <f t="shared" si="32"/>
        <v>0</v>
      </c>
      <c r="CC62" s="38">
        <v>0</v>
      </c>
      <c r="CD62" s="38">
        <v>0</v>
      </c>
      <c r="CE62" s="38">
        <v>0</v>
      </c>
      <c r="CF62" s="38">
        <f t="shared" si="33"/>
        <v>0</v>
      </c>
      <c r="CG62" s="38">
        <f t="shared" si="34"/>
        <v>0</v>
      </c>
      <c r="CH62" s="38">
        <v>0</v>
      </c>
      <c r="CI62" s="200">
        <f t="shared" si="35"/>
        <v>0</v>
      </c>
      <c r="CJ62" s="200">
        <f t="shared" si="36"/>
        <v>0</v>
      </c>
      <c r="CK62" s="200">
        <v>0</v>
      </c>
      <c r="CL62" s="38">
        <v>0</v>
      </c>
      <c r="CM62" s="36">
        <v>0</v>
      </c>
      <c r="CN62" s="36">
        <v>0</v>
      </c>
      <c r="CO62" s="38">
        <v>0</v>
      </c>
      <c r="CP62" s="38">
        <v>0</v>
      </c>
      <c r="CQ62" s="38">
        <v>0</v>
      </c>
      <c r="CR62" s="40">
        <v>0</v>
      </c>
      <c r="CS62" s="294">
        <v>0</v>
      </c>
      <c r="CT62" s="200">
        <v>0</v>
      </c>
      <c r="CU62" s="294">
        <v>0</v>
      </c>
      <c r="CV62" s="38">
        <v>0</v>
      </c>
      <c r="CW62" s="200">
        <v>0</v>
      </c>
      <c r="CX62" s="294">
        <v>0</v>
      </c>
      <c r="CY62" s="38">
        <v>0</v>
      </c>
      <c r="CZ62" s="38">
        <v>0</v>
      </c>
      <c r="DA62" s="38">
        <v>1</v>
      </c>
      <c r="DB62" s="38">
        <v>0</v>
      </c>
      <c r="DC62" s="38">
        <v>0</v>
      </c>
      <c r="DD62" s="38">
        <v>0</v>
      </c>
      <c r="DE62" s="38">
        <v>0</v>
      </c>
      <c r="DF62" s="38">
        <v>0</v>
      </c>
      <c r="DG62" s="38">
        <v>0</v>
      </c>
      <c r="DH62" s="38">
        <v>0</v>
      </c>
      <c r="DI62" s="38">
        <v>0</v>
      </c>
      <c r="DJ62" s="38">
        <v>0</v>
      </c>
      <c r="DK62" s="38">
        <v>0</v>
      </c>
      <c r="DL62" s="38">
        <v>0</v>
      </c>
      <c r="DM62" s="38">
        <v>0</v>
      </c>
      <c r="DN62" s="38">
        <v>0</v>
      </c>
      <c r="DO62" s="38">
        <v>0</v>
      </c>
      <c r="DP62" s="38">
        <v>0</v>
      </c>
      <c r="DQ62" s="38">
        <v>0</v>
      </c>
      <c r="DR62" s="38">
        <v>0</v>
      </c>
      <c r="DS62" s="38">
        <v>0</v>
      </c>
      <c r="DT62" s="38">
        <v>0</v>
      </c>
    </row>
    <row r="63" spans="1:124" x14ac:dyDescent="0.35">
      <c r="A63" s="17" t="s">
        <v>89</v>
      </c>
      <c r="B63" s="186">
        <v>3</v>
      </c>
      <c r="C63" s="186">
        <v>5</v>
      </c>
      <c r="D63" s="186">
        <v>3</v>
      </c>
      <c r="E63" s="186">
        <v>0</v>
      </c>
      <c r="F63" s="186">
        <v>0</v>
      </c>
      <c r="G63" s="186">
        <v>0</v>
      </c>
      <c r="H63" s="196">
        <v>-1</v>
      </c>
      <c r="I63" s="261">
        <v>0</v>
      </c>
      <c r="J63" s="192">
        <f>States!B73</f>
        <v>1E-4</v>
      </c>
      <c r="K63" s="192">
        <f>'Cte Keq'!M91</f>
        <v>9.993917213275295E-5</v>
      </c>
      <c r="L63" s="259">
        <f>'Cte Keq'!L91</f>
        <v>6.0827867247065602E-8</v>
      </c>
      <c r="M63" s="272">
        <f t="shared" si="48"/>
        <v>-9.2109488357251816</v>
      </c>
      <c r="N63" s="273">
        <f t="shared" si="54"/>
        <v>-16.615217810101935</v>
      </c>
      <c r="O63" s="274">
        <f t="shared" si="49"/>
        <v>-512.20000000000005</v>
      </c>
      <c r="P63" s="274">
        <f t="shared" si="50"/>
        <v>0.18108322418382827</v>
      </c>
      <c r="Q63" s="282">
        <f t="shared" si="51"/>
        <v>0</v>
      </c>
      <c r="R63" s="283">
        <f t="shared" si="52"/>
        <v>-22.832275903118344</v>
      </c>
      <c r="S63" s="282">
        <f t="shared" si="53"/>
        <v>-41.186119258340852</v>
      </c>
      <c r="T63" s="3"/>
      <c r="U63" s="36">
        <v>0</v>
      </c>
      <c r="V63" s="36">
        <v>0</v>
      </c>
      <c r="W63" s="36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f t="shared" si="8"/>
        <v>0</v>
      </c>
      <c r="AF63" s="38">
        <f t="shared" si="9"/>
        <v>0</v>
      </c>
      <c r="AG63" s="38">
        <f t="shared" si="10"/>
        <v>0</v>
      </c>
      <c r="AH63" s="38">
        <v>0</v>
      </c>
      <c r="AI63" s="38">
        <f t="shared" si="11"/>
        <v>0</v>
      </c>
      <c r="AJ63" s="38">
        <f t="shared" si="12"/>
        <v>0</v>
      </c>
      <c r="AK63" s="38">
        <v>0</v>
      </c>
      <c r="AL63" s="38">
        <f t="shared" si="13"/>
        <v>0</v>
      </c>
      <c r="AM63" s="38">
        <f t="shared" si="14"/>
        <v>0</v>
      </c>
      <c r="AN63" s="38">
        <f t="shared" si="15"/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f t="shared" si="16"/>
        <v>0</v>
      </c>
      <c r="AW63" s="38">
        <f t="shared" si="17"/>
        <v>0</v>
      </c>
      <c r="AX63" s="38">
        <f t="shared" si="18"/>
        <v>0</v>
      </c>
      <c r="AY63" s="38">
        <f t="shared" si="19"/>
        <v>0</v>
      </c>
      <c r="AZ63" s="38">
        <v>0</v>
      </c>
      <c r="BA63" s="38">
        <f t="shared" si="20"/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f t="shared" si="21"/>
        <v>0</v>
      </c>
      <c r="BG63" s="38">
        <f t="shared" si="22"/>
        <v>0</v>
      </c>
      <c r="BH63" s="38">
        <f t="shared" si="23"/>
        <v>0</v>
      </c>
      <c r="BI63" s="38">
        <v>0</v>
      </c>
      <c r="BJ63" s="38">
        <v>0</v>
      </c>
      <c r="BK63" s="38">
        <f t="shared" si="24"/>
        <v>0</v>
      </c>
      <c r="BL63" s="38">
        <f t="shared" si="25"/>
        <v>0</v>
      </c>
      <c r="BM63" s="38">
        <f t="shared" si="26"/>
        <v>0</v>
      </c>
      <c r="BN63" s="38">
        <f t="shared" si="27"/>
        <v>0</v>
      </c>
      <c r="BO63" s="38">
        <v>0</v>
      </c>
      <c r="BP63" s="38">
        <v>0</v>
      </c>
      <c r="BQ63" s="38">
        <v>0</v>
      </c>
      <c r="BR63" s="38">
        <v>0</v>
      </c>
      <c r="BS63" s="38">
        <f t="shared" si="28"/>
        <v>0</v>
      </c>
      <c r="BT63" s="38">
        <v>0</v>
      </c>
      <c r="BU63" s="38">
        <f t="shared" si="29"/>
        <v>0</v>
      </c>
      <c r="BV63" s="38">
        <v>0</v>
      </c>
      <c r="BW63" s="38">
        <v>0</v>
      </c>
      <c r="BX63" s="38">
        <f t="shared" si="30"/>
        <v>0</v>
      </c>
      <c r="BY63" s="38">
        <v>0</v>
      </c>
      <c r="BZ63" s="38">
        <f t="shared" si="31"/>
        <v>0</v>
      </c>
      <c r="CA63" s="38">
        <v>0</v>
      </c>
      <c r="CB63" s="38">
        <f t="shared" si="32"/>
        <v>0</v>
      </c>
      <c r="CC63" s="38">
        <v>0</v>
      </c>
      <c r="CD63" s="38">
        <v>0</v>
      </c>
      <c r="CE63" s="38">
        <v>0</v>
      </c>
      <c r="CF63" s="38">
        <f t="shared" si="33"/>
        <v>0</v>
      </c>
      <c r="CG63" s="38">
        <f t="shared" si="34"/>
        <v>0</v>
      </c>
      <c r="CH63" s="38">
        <v>0</v>
      </c>
      <c r="CI63" s="200">
        <f t="shared" si="35"/>
        <v>0</v>
      </c>
      <c r="CJ63" s="200">
        <f t="shared" si="36"/>
        <v>0</v>
      </c>
      <c r="CK63" s="200">
        <v>0</v>
      </c>
      <c r="CL63" s="38">
        <v>0</v>
      </c>
      <c r="CM63" s="36">
        <v>0</v>
      </c>
      <c r="CN63" s="36">
        <v>0</v>
      </c>
      <c r="CO63" s="38">
        <v>0</v>
      </c>
      <c r="CP63" s="38">
        <v>0</v>
      </c>
      <c r="CQ63" s="38">
        <v>0</v>
      </c>
      <c r="CR63" s="40">
        <v>0</v>
      </c>
      <c r="CS63" s="294">
        <v>0</v>
      </c>
      <c r="CT63" s="200">
        <v>0</v>
      </c>
      <c r="CU63" s="294">
        <v>0</v>
      </c>
      <c r="CV63" s="38">
        <v>0</v>
      </c>
      <c r="CW63" s="200">
        <v>0</v>
      </c>
      <c r="CX63" s="294">
        <v>0</v>
      </c>
      <c r="CY63" s="38">
        <v>0</v>
      </c>
      <c r="CZ63" s="38">
        <v>0</v>
      </c>
      <c r="DA63" s="38">
        <v>0</v>
      </c>
      <c r="DB63" s="38">
        <v>1</v>
      </c>
      <c r="DC63" s="38">
        <v>0</v>
      </c>
      <c r="DD63" s="38">
        <v>0</v>
      </c>
      <c r="DE63" s="38">
        <v>0</v>
      </c>
      <c r="DF63" s="38">
        <v>0</v>
      </c>
      <c r="DG63" s="38">
        <v>0</v>
      </c>
      <c r="DH63" s="38">
        <v>0</v>
      </c>
      <c r="DI63" s="38">
        <v>0</v>
      </c>
      <c r="DJ63" s="38">
        <v>0</v>
      </c>
      <c r="DK63" s="38">
        <v>0</v>
      </c>
      <c r="DL63" s="38">
        <v>0</v>
      </c>
      <c r="DM63" s="38">
        <v>0</v>
      </c>
      <c r="DN63" s="38">
        <v>0</v>
      </c>
      <c r="DO63" s="38">
        <v>0</v>
      </c>
      <c r="DP63" s="38">
        <v>0</v>
      </c>
      <c r="DQ63" s="38">
        <v>0</v>
      </c>
      <c r="DR63" s="38">
        <v>0</v>
      </c>
      <c r="DS63" s="38">
        <v>0</v>
      </c>
      <c r="DT63" s="38">
        <v>0</v>
      </c>
    </row>
    <row r="64" spans="1:124" x14ac:dyDescent="0.35">
      <c r="A64" s="17" t="s">
        <v>90</v>
      </c>
      <c r="B64" s="186">
        <v>3</v>
      </c>
      <c r="C64" s="186">
        <v>5</v>
      </c>
      <c r="D64" s="186">
        <v>2</v>
      </c>
      <c r="E64" s="186">
        <v>0</v>
      </c>
      <c r="F64" s="186">
        <v>0</v>
      </c>
      <c r="G64" s="186">
        <v>0</v>
      </c>
      <c r="H64" s="196">
        <v>-1</v>
      </c>
      <c r="I64" s="261">
        <v>0</v>
      </c>
      <c r="J64" s="192">
        <f>States!B74</f>
        <v>1E-4</v>
      </c>
      <c r="K64" s="192">
        <f>'Cte Keq'!M92</f>
        <v>9.9226832349175154E-5</v>
      </c>
      <c r="L64" s="259">
        <f>'Cte Keq'!L92</f>
        <v>7.7316765082482716E-7</v>
      </c>
      <c r="M64" s="272">
        <f t="shared" si="48"/>
        <v>-9.2181020928576878</v>
      </c>
      <c r="N64" s="273">
        <f t="shared" si="54"/>
        <v>-14.07276992853089</v>
      </c>
      <c r="O64" s="274">
        <f t="shared" si="49"/>
        <v>-361.08</v>
      </c>
      <c r="P64" s="274">
        <f t="shared" si="50"/>
        <v>0.18108322418382827</v>
      </c>
      <c r="Q64" s="282">
        <f t="shared" si="51"/>
        <v>0</v>
      </c>
      <c r="R64" s="283">
        <f t="shared" si="52"/>
        <v>-22.850007533525609</v>
      </c>
      <c r="S64" s="282">
        <f t="shared" si="53"/>
        <v>-34.883850888748007</v>
      </c>
      <c r="T64" s="3"/>
      <c r="U64" s="36">
        <v>0</v>
      </c>
      <c r="V64" s="36">
        <v>0</v>
      </c>
      <c r="W64" s="36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f t="shared" si="8"/>
        <v>0</v>
      </c>
      <c r="AF64" s="38">
        <f t="shared" si="9"/>
        <v>0</v>
      </c>
      <c r="AG64" s="38">
        <f t="shared" si="10"/>
        <v>0</v>
      </c>
      <c r="AH64" s="38">
        <v>0</v>
      </c>
      <c r="AI64" s="38">
        <f t="shared" si="11"/>
        <v>0</v>
      </c>
      <c r="AJ64" s="38">
        <f t="shared" si="12"/>
        <v>0</v>
      </c>
      <c r="AK64" s="38">
        <v>0</v>
      </c>
      <c r="AL64" s="38">
        <f t="shared" si="13"/>
        <v>0</v>
      </c>
      <c r="AM64" s="38">
        <f t="shared" si="14"/>
        <v>0</v>
      </c>
      <c r="AN64" s="38">
        <f t="shared" si="15"/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f t="shared" si="16"/>
        <v>0</v>
      </c>
      <c r="AW64" s="38">
        <f t="shared" si="17"/>
        <v>0</v>
      </c>
      <c r="AX64" s="38">
        <f t="shared" si="18"/>
        <v>0</v>
      </c>
      <c r="AY64" s="38">
        <f t="shared" si="19"/>
        <v>0</v>
      </c>
      <c r="AZ64" s="38">
        <v>0</v>
      </c>
      <c r="BA64" s="38">
        <f t="shared" si="20"/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f t="shared" si="21"/>
        <v>0</v>
      </c>
      <c r="BG64" s="38">
        <f t="shared" si="22"/>
        <v>0</v>
      </c>
      <c r="BH64" s="38">
        <f t="shared" si="23"/>
        <v>0</v>
      </c>
      <c r="BI64" s="38">
        <v>0</v>
      </c>
      <c r="BJ64" s="38">
        <v>0</v>
      </c>
      <c r="BK64" s="38">
        <f t="shared" si="24"/>
        <v>0</v>
      </c>
      <c r="BL64" s="38">
        <f t="shared" si="25"/>
        <v>0</v>
      </c>
      <c r="BM64" s="38">
        <f t="shared" si="26"/>
        <v>0</v>
      </c>
      <c r="BN64" s="38">
        <f t="shared" si="27"/>
        <v>0</v>
      </c>
      <c r="BO64" s="38">
        <v>0</v>
      </c>
      <c r="BP64" s="38">
        <v>0</v>
      </c>
      <c r="BQ64" s="38">
        <v>0</v>
      </c>
      <c r="BR64" s="38">
        <v>0</v>
      </c>
      <c r="BS64" s="38">
        <f t="shared" si="28"/>
        <v>0</v>
      </c>
      <c r="BT64" s="38">
        <v>0</v>
      </c>
      <c r="BU64" s="38">
        <f t="shared" si="29"/>
        <v>0</v>
      </c>
      <c r="BV64" s="38">
        <v>0</v>
      </c>
      <c r="BW64" s="38">
        <v>0</v>
      </c>
      <c r="BX64" s="38">
        <f t="shared" si="30"/>
        <v>0</v>
      </c>
      <c r="BY64" s="38">
        <v>0</v>
      </c>
      <c r="BZ64" s="38">
        <f t="shared" si="31"/>
        <v>0</v>
      </c>
      <c r="CA64" s="38">
        <v>0</v>
      </c>
      <c r="CB64" s="38">
        <f t="shared" si="32"/>
        <v>0</v>
      </c>
      <c r="CC64" s="38">
        <v>0</v>
      </c>
      <c r="CD64" s="38">
        <v>0</v>
      </c>
      <c r="CE64" s="38">
        <v>0</v>
      </c>
      <c r="CF64" s="38">
        <f t="shared" si="33"/>
        <v>0</v>
      </c>
      <c r="CG64" s="38">
        <f t="shared" si="34"/>
        <v>0</v>
      </c>
      <c r="CH64" s="38">
        <v>0</v>
      </c>
      <c r="CI64" s="200">
        <f t="shared" si="35"/>
        <v>0</v>
      </c>
      <c r="CJ64" s="200">
        <f t="shared" si="36"/>
        <v>0</v>
      </c>
      <c r="CK64" s="200">
        <v>0</v>
      </c>
      <c r="CL64" s="38">
        <v>0</v>
      </c>
      <c r="CM64" s="36">
        <v>0</v>
      </c>
      <c r="CN64" s="36">
        <v>0</v>
      </c>
      <c r="CO64" s="38">
        <v>0</v>
      </c>
      <c r="CP64" s="38">
        <v>0</v>
      </c>
      <c r="CQ64" s="38">
        <v>0</v>
      </c>
      <c r="CR64" s="40">
        <v>0</v>
      </c>
      <c r="CS64" s="294">
        <v>0</v>
      </c>
      <c r="CT64" s="200">
        <v>0</v>
      </c>
      <c r="CU64" s="294">
        <v>0</v>
      </c>
      <c r="CV64" s="38">
        <v>0</v>
      </c>
      <c r="CW64" s="200">
        <v>0</v>
      </c>
      <c r="CX64" s="294">
        <v>0</v>
      </c>
      <c r="CY64" s="38">
        <v>0</v>
      </c>
      <c r="CZ64" s="38">
        <v>0</v>
      </c>
      <c r="DA64" s="38">
        <v>0</v>
      </c>
      <c r="DB64" s="38">
        <v>0</v>
      </c>
      <c r="DC64" s="38">
        <v>1</v>
      </c>
      <c r="DD64" s="38">
        <v>0</v>
      </c>
      <c r="DE64" s="38">
        <v>0</v>
      </c>
      <c r="DF64" s="38">
        <v>0</v>
      </c>
      <c r="DG64" s="38">
        <v>0</v>
      </c>
      <c r="DH64" s="38">
        <v>0</v>
      </c>
      <c r="DI64" s="38">
        <v>0</v>
      </c>
      <c r="DJ64" s="38">
        <v>0</v>
      </c>
      <c r="DK64" s="38">
        <v>0</v>
      </c>
      <c r="DL64" s="38">
        <v>0</v>
      </c>
      <c r="DM64" s="38">
        <v>0</v>
      </c>
      <c r="DN64" s="38">
        <v>0</v>
      </c>
      <c r="DO64" s="38">
        <v>0</v>
      </c>
      <c r="DP64" s="38">
        <v>0</v>
      </c>
      <c r="DQ64" s="38">
        <v>0</v>
      </c>
      <c r="DR64" s="38">
        <v>0</v>
      </c>
      <c r="DS64" s="38">
        <v>0</v>
      </c>
      <c r="DT64" s="38">
        <v>0</v>
      </c>
    </row>
    <row r="65" spans="1:124" x14ac:dyDescent="0.35">
      <c r="A65" s="17" t="s">
        <v>91</v>
      </c>
      <c r="B65" s="186">
        <v>4</v>
      </c>
      <c r="C65" s="186">
        <v>7</v>
      </c>
      <c r="D65" s="186">
        <v>2</v>
      </c>
      <c r="E65" s="186">
        <v>0</v>
      </c>
      <c r="F65" s="186">
        <v>0</v>
      </c>
      <c r="G65" s="186">
        <v>0</v>
      </c>
      <c r="H65" s="196">
        <v>-1</v>
      </c>
      <c r="I65" s="261">
        <v>0</v>
      </c>
      <c r="J65" s="192">
        <f>States!B75</f>
        <v>1E-4</v>
      </c>
      <c r="K65" s="192">
        <f>'Cte Keq'!M93</f>
        <v>9.9354359892277178E-5</v>
      </c>
      <c r="L65" s="259">
        <f>'Cte Keq'!L93</f>
        <v>6.4564010772282268E-7</v>
      </c>
      <c r="M65" s="272">
        <f t="shared" si="48"/>
        <v>-9.2168177057594551</v>
      </c>
      <c r="N65" s="273">
        <f t="shared" si="54"/>
        <v>-14.253023597194771</v>
      </c>
      <c r="O65" s="274">
        <f t="shared" si="49"/>
        <v>-352.63</v>
      </c>
      <c r="P65" s="274">
        <f t="shared" si="50"/>
        <v>0.18108322418382827</v>
      </c>
      <c r="Q65" s="282">
        <f t="shared" si="51"/>
        <v>0</v>
      </c>
      <c r="R65" s="283">
        <f t="shared" si="52"/>
        <v>-22.846823770254716</v>
      </c>
      <c r="S65" s="282">
        <f t="shared" si="53"/>
        <v>-35.330667125477106</v>
      </c>
      <c r="T65" s="3"/>
      <c r="U65" s="36">
        <v>0</v>
      </c>
      <c r="V65" s="36">
        <v>0</v>
      </c>
      <c r="W65" s="36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f t="shared" si="8"/>
        <v>0</v>
      </c>
      <c r="AF65" s="38">
        <f t="shared" si="9"/>
        <v>0</v>
      </c>
      <c r="AG65" s="38">
        <f t="shared" si="10"/>
        <v>0</v>
      </c>
      <c r="AH65" s="38">
        <v>0</v>
      </c>
      <c r="AI65" s="38">
        <f t="shared" si="11"/>
        <v>0</v>
      </c>
      <c r="AJ65" s="38">
        <f t="shared" si="12"/>
        <v>0</v>
      </c>
      <c r="AK65" s="38">
        <v>0</v>
      </c>
      <c r="AL65" s="38">
        <f t="shared" si="13"/>
        <v>0</v>
      </c>
      <c r="AM65" s="38">
        <f t="shared" si="14"/>
        <v>0</v>
      </c>
      <c r="AN65" s="38">
        <f t="shared" si="15"/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f t="shared" si="16"/>
        <v>0</v>
      </c>
      <c r="AW65" s="38">
        <f t="shared" si="17"/>
        <v>0</v>
      </c>
      <c r="AX65" s="38">
        <f t="shared" si="18"/>
        <v>0</v>
      </c>
      <c r="AY65" s="38">
        <f t="shared" si="19"/>
        <v>0</v>
      </c>
      <c r="AZ65" s="38">
        <v>0</v>
      </c>
      <c r="BA65" s="38">
        <f t="shared" si="20"/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f t="shared" si="21"/>
        <v>0</v>
      </c>
      <c r="BG65" s="38">
        <f t="shared" si="22"/>
        <v>0</v>
      </c>
      <c r="BH65" s="38">
        <f t="shared" si="23"/>
        <v>0</v>
      </c>
      <c r="BI65" s="38">
        <v>0</v>
      </c>
      <c r="BJ65" s="38">
        <v>0</v>
      </c>
      <c r="BK65" s="38">
        <f t="shared" si="24"/>
        <v>0</v>
      </c>
      <c r="BL65" s="38">
        <f t="shared" si="25"/>
        <v>0</v>
      </c>
      <c r="BM65" s="38">
        <f t="shared" si="26"/>
        <v>0</v>
      </c>
      <c r="BN65" s="38">
        <f t="shared" si="27"/>
        <v>0</v>
      </c>
      <c r="BO65" s="38">
        <v>0</v>
      </c>
      <c r="BP65" s="38">
        <v>0</v>
      </c>
      <c r="BQ65" s="38">
        <v>0</v>
      </c>
      <c r="BR65" s="38">
        <v>0</v>
      </c>
      <c r="BS65" s="38">
        <f t="shared" si="28"/>
        <v>0</v>
      </c>
      <c r="BT65" s="38">
        <v>0</v>
      </c>
      <c r="BU65" s="38">
        <f t="shared" si="29"/>
        <v>0</v>
      </c>
      <c r="BV65" s="38">
        <v>0</v>
      </c>
      <c r="BW65" s="38">
        <v>0</v>
      </c>
      <c r="BX65" s="38">
        <f t="shared" si="30"/>
        <v>0</v>
      </c>
      <c r="BY65" s="38">
        <v>0</v>
      </c>
      <c r="BZ65" s="38">
        <f t="shared" si="31"/>
        <v>0</v>
      </c>
      <c r="CA65" s="38">
        <v>0</v>
      </c>
      <c r="CB65" s="38">
        <f t="shared" si="32"/>
        <v>0</v>
      </c>
      <c r="CC65" s="38">
        <v>0</v>
      </c>
      <c r="CD65" s="38">
        <v>0</v>
      </c>
      <c r="CE65" s="38">
        <v>0</v>
      </c>
      <c r="CF65" s="38">
        <f t="shared" si="33"/>
        <v>0</v>
      </c>
      <c r="CG65" s="38">
        <f t="shared" si="34"/>
        <v>0</v>
      </c>
      <c r="CH65" s="38">
        <v>0</v>
      </c>
      <c r="CI65" s="200">
        <f t="shared" si="35"/>
        <v>0</v>
      </c>
      <c r="CJ65" s="200">
        <f t="shared" si="36"/>
        <v>0</v>
      </c>
      <c r="CK65" s="200">
        <v>0</v>
      </c>
      <c r="CL65" s="38">
        <v>0</v>
      </c>
      <c r="CM65" s="36">
        <v>0</v>
      </c>
      <c r="CN65" s="36">
        <v>0</v>
      </c>
      <c r="CO65" s="38">
        <v>0</v>
      </c>
      <c r="CP65" s="38">
        <v>0</v>
      </c>
      <c r="CQ65" s="38">
        <v>0</v>
      </c>
      <c r="CR65" s="40">
        <v>0</v>
      </c>
      <c r="CS65" s="294">
        <v>0</v>
      </c>
      <c r="CT65" s="200">
        <v>0</v>
      </c>
      <c r="CU65" s="294">
        <v>0</v>
      </c>
      <c r="CV65" s="38">
        <v>0</v>
      </c>
      <c r="CW65" s="200">
        <v>0</v>
      </c>
      <c r="CX65" s="294">
        <v>0</v>
      </c>
      <c r="CY65" s="38">
        <v>0</v>
      </c>
      <c r="CZ65" s="38">
        <v>0</v>
      </c>
      <c r="DA65" s="38">
        <v>0</v>
      </c>
      <c r="DB65" s="38">
        <v>0</v>
      </c>
      <c r="DC65" s="38">
        <v>0</v>
      </c>
      <c r="DD65" s="38">
        <v>1</v>
      </c>
      <c r="DE65" s="38">
        <v>0</v>
      </c>
      <c r="DF65" s="38">
        <v>0</v>
      </c>
      <c r="DG65" s="38">
        <v>0</v>
      </c>
      <c r="DH65" s="38">
        <v>0</v>
      </c>
      <c r="DI65" s="38">
        <v>0</v>
      </c>
      <c r="DJ65" s="38">
        <v>0</v>
      </c>
      <c r="DK65" s="38">
        <v>0</v>
      </c>
      <c r="DL65" s="38">
        <v>0</v>
      </c>
      <c r="DM65" s="38">
        <v>0</v>
      </c>
      <c r="DN65" s="38">
        <v>0</v>
      </c>
      <c r="DO65" s="38">
        <v>0</v>
      </c>
      <c r="DP65" s="38">
        <v>0</v>
      </c>
      <c r="DQ65" s="38">
        <v>0</v>
      </c>
      <c r="DR65" s="38">
        <v>0</v>
      </c>
      <c r="DS65" s="38">
        <v>0</v>
      </c>
      <c r="DT65" s="38">
        <v>0</v>
      </c>
    </row>
    <row r="66" spans="1:124" x14ac:dyDescent="0.35">
      <c r="A66" s="17" t="s">
        <v>92</v>
      </c>
      <c r="B66" s="186">
        <v>4</v>
      </c>
      <c r="C66" s="186">
        <v>5</v>
      </c>
      <c r="D66" s="186">
        <v>3</v>
      </c>
      <c r="E66" s="186">
        <v>0</v>
      </c>
      <c r="F66" s="186">
        <v>0</v>
      </c>
      <c r="G66" s="186">
        <v>0</v>
      </c>
      <c r="H66" s="196">
        <v>-1</v>
      </c>
      <c r="I66" s="261">
        <v>0</v>
      </c>
      <c r="J66" s="192" t="e">
        <f>States!#REF!</f>
        <v>#REF!</v>
      </c>
      <c r="K66" s="192" t="e">
        <f>'Cte Keq'!#REF!</f>
        <v>#REF!</v>
      </c>
      <c r="L66" s="259" t="e">
        <f>'Cte Keq'!#REF!</f>
        <v>#REF!</v>
      </c>
      <c r="M66" s="272" t="e">
        <f t="shared" si="48"/>
        <v>#REF!</v>
      </c>
      <c r="N66" s="273" t="e">
        <f t="shared" si="54"/>
        <v>#REF!</v>
      </c>
      <c r="O66" s="274">
        <f t="shared" si="49"/>
        <v>-462.06646296975765</v>
      </c>
      <c r="P66" s="274">
        <f t="shared" si="50"/>
        <v>0.18108322418382827</v>
      </c>
      <c r="Q66" s="282">
        <f t="shared" si="51"/>
        <v>0</v>
      </c>
      <c r="R66" s="283" t="e">
        <f t="shared" si="52"/>
        <v>#REF!</v>
      </c>
      <c r="S66" s="282" t="e">
        <f t="shared" si="53"/>
        <v>#REF!</v>
      </c>
      <c r="T66" s="3"/>
      <c r="U66" s="36">
        <v>0</v>
      </c>
      <c r="V66" s="36">
        <v>0</v>
      </c>
      <c r="W66" s="36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f t="shared" si="8"/>
        <v>0</v>
      </c>
      <c r="AF66" s="38">
        <f t="shared" si="9"/>
        <v>0</v>
      </c>
      <c r="AG66" s="38">
        <f t="shared" si="10"/>
        <v>0</v>
      </c>
      <c r="AH66" s="38">
        <v>0</v>
      </c>
      <c r="AI66" s="38">
        <f t="shared" si="11"/>
        <v>0</v>
      </c>
      <c r="AJ66" s="38">
        <f t="shared" si="12"/>
        <v>0</v>
      </c>
      <c r="AK66" s="38">
        <v>0</v>
      </c>
      <c r="AL66" s="38">
        <f t="shared" si="13"/>
        <v>0</v>
      </c>
      <c r="AM66" s="38">
        <f t="shared" si="14"/>
        <v>0</v>
      </c>
      <c r="AN66" s="38">
        <f t="shared" si="15"/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f t="shared" si="16"/>
        <v>0</v>
      </c>
      <c r="AW66" s="38">
        <f t="shared" si="17"/>
        <v>0</v>
      </c>
      <c r="AX66" s="38">
        <f t="shared" si="18"/>
        <v>0</v>
      </c>
      <c r="AY66" s="38">
        <f t="shared" si="19"/>
        <v>0</v>
      </c>
      <c r="AZ66" s="38">
        <v>0</v>
      </c>
      <c r="BA66" s="38">
        <f t="shared" si="20"/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f t="shared" si="21"/>
        <v>0</v>
      </c>
      <c r="BG66" s="38">
        <f t="shared" si="22"/>
        <v>0</v>
      </c>
      <c r="BH66" s="38">
        <f t="shared" si="23"/>
        <v>0</v>
      </c>
      <c r="BI66" s="38">
        <v>0</v>
      </c>
      <c r="BJ66" s="38">
        <v>0</v>
      </c>
      <c r="BK66" s="38">
        <f t="shared" si="24"/>
        <v>0</v>
      </c>
      <c r="BL66" s="38">
        <f t="shared" si="25"/>
        <v>0</v>
      </c>
      <c r="BM66" s="38">
        <f t="shared" si="26"/>
        <v>0</v>
      </c>
      <c r="BN66" s="38">
        <f t="shared" si="27"/>
        <v>0</v>
      </c>
      <c r="BO66" s="38">
        <v>0</v>
      </c>
      <c r="BP66" s="38">
        <v>0</v>
      </c>
      <c r="BQ66" s="38">
        <v>0</v>
      </c>
      <c r="BR66" s="38">
        <v>0</v>
      </c>
      <c r="BS66" s="38">
        <f t="shared" si="28"/>
        <v>0</v>
      </c>
      <c r="BT66" s="38">
        <v>0</v>
      </c>
      <c r="BU66" s="38">
        <f t="shared" si="29"/>
        <v>0</v>
      </c>
      <c r="BV66" s="38">
        <v>0</v>
      </c>
      <c r="BW66" s="38">
        <v>0</v>
      </c>
      <c r="BX66" s="38">
        <f t="shared" si="30"/>
        <v>0</v>
      </c>
      <c r="BY66" s="38">
        <v>0</v>
      </c>
      <c r="BZ66" s="38">
        <f t="shared" si="31"/>
        <v>0</v>
      </c>
      <c r="CA66" s="38">
        <v>0</v>
      </c>
      <c r="CB66" s="38">
        <f t="shared" si="32"/>
        <v>0</v>
      </c>
      <c r="CC66" s="38">
        <v>0</v>
      </c>
      <c r="CD66" s="38">
        <v>0</v>
      </c>
      <c r="CE66" s="38">
        <v>0</v>
      </c>
      <c r="CF66" s="38">
        <f t="shared" si="33"/>
        <v>0</v>
      </c>
      <c r="CG66" s="38">
        <f t="shared" si="34"/>
        <v>0</v>
      </c>
      <c r="CH66" s="38">
        <v>0</v>
      </c>
      <c r="CI66" s="200">
        <f t="shared" si="35"/>
        <v>0</v>
      </c>
      <c r="CJ66" s="200">
        <f t="shared" si="36"/>
        <v>0</v>
      </c>
      <c r="CK66" s="200">
        <v>0</v>
      </c>
      <c r="CL66" s="38">
        <v>0</v>
      </c>
      <c r="CM66" s="36">
        <v>0</v>
      </c>
      <c r="CN66" s="36">
        <v>0</v>
      </c>
      <c r="CO66" s="38">
        <v>0</v>
      </c>
      <c r="CP66" s="38">
        <v>0</v>
      </c>
      <c r="CQ66" s="38">
        <v>0</v>
      </c>
      <c r="CR66" s="40">
        <v>0</v>
      </c>
      <c r="CS66" s="294">
        <v>0</v>
      </c>
      <c r="CT66" s="200">
        <v>0</v>
      </c>
      <c r="CU66" s="294">
        <v>0</v>
      </c>
      <c r="CV66" s="38">
        <v>0</v>
      </c>
      <c r="CW66" s="200">
        <v>0</v>
      </c>
      <c r="CX66" s="294">
        <v>0</v>
      </c>
      <c r="CY66" s="38">
        <v>0</v>
      </c>
      <c r="CZ66" s="38">
        <v>0</v>
      </c>
      <c r="DA66" s="38">
        <v>0</v>
      </c>
      <c r="DB66" s="38">
        <v>0</v>
      </c>
      <c r="DC66" s="38">
        <v>0</v>
      </c>
      <c r="DD66" s="38">
        <v>0</v>
      </c>
      <c r="DE66" s="38">
        <v>1</v>
      </c>
      <c r="DF66" s="38">
        <v>0</v>
      </c>
      <c r="DG66" s="38">
        <v>0</v>
      </c>
      <c r="DH66" s="38">
        <v>0</v>
      </c>
      <c r="DI66" s="38">
        <v>0</v>
      </c>
      <c r="DJ66" s="38">
        <v>0</v>
      </c>
      <c r="DK66" s="38">
        <v>0</v>
      </c>
      <c r="DL66" s="38">
        <v>0</v>
      </c>
      <c r="DM66" s="38">
        <v>0</v>
      </c>
      <c r="DN66" s="38">
        <v>0</v>
      </c>
      <c r="DO66" s="38">
        <v>0</v>
      </c>
      <c r="DP66" s="38">
        <v>0</v>
      </c>
      <c r="DQ66" s="38">
        <v>0</v>
      </c>
      <c r="DR66" s="38">
        <v>0</v>
      </c>
      <c r="DS66" s="38">
        <v>0</v>
      </c>
      <c r="DT66" s="38">
        <v>0</v>
      </c>
    </row>
    <row r="67" spans="1:124" x14ac:dyDescent="0.35">
      <c r="A67" s="17" t="s">
        <v>152</v>
      </c>
      <c r="B67" s="186">
        <v>3</v>
      </c>
      <c r="C67" s="186">
        <v>6</v>
      </c>
      <c r="D67" s="186">
        <v>1</v>
      </c>
      <c r="E67" s="186">
        <v>0</v>
      </c>
      <c r="F67" s="186">
        <v>0</v>
      </c>
      <c r="G67" s="186">
        <v>0</v>
      </c>
      <c r="H67" s="196">
        <v>0</v>
      </c>
      <c r="I67" s="261">
        <v>0</v>
      </c>
      <c r="J67" s="192" t="e">
        <f>States!#REF!</f>
        <v>#REF!</v>
      </c>
      <c r="K67" s="192" t="e">
        <f>'Cte Keq'!#REF!</f>
        <v>#REF!</v>
      </c>
      <c r="L67" s="259" t="e">
        <f>'Cte Keq'!#REF!</f>
        <v>#REF!</v>
      </c>
      <c r="M67" s="272" t="e">
        <f t="shared" si="48"/>
        <v>#REF!</v>
      </c>
      <c r="N67" s="273" t="e">
        <f t="shared" si="54"/>
        <v>#REF!</v>
      </c>
      <c r="O67" s="274" t="e">
        <f t="shared" si="49"/>
        <v>#REF!</v>
      </c>
      <c r="P67" s="274">
        <f t="shared" si="50"/>
        <v>0</v>
      </c>
      <c r="Q67" s="282">
        <f t="shared" si="51"/>
        <v>0</v>
      </c>
      <c r="R67" s="283" t="e">
        <f t="shared" si="52"/>
        <v>#REF!</v>
      </c>
      <c r="S67" s="282" t="e">
        <f t="shared" si="53"/>
        <v>#REF!</v>
      </c>
      <c r="T67" s="3"/>
      <c r="U67" s="36">
        <v>0</v>
      </c>
      <c r="V67" s="36">
        <v>0</v>
      </c>
      <c r="W67" s="36">
        <v>0</v>
      </c>
      <c r="X67" s="36">
        <v>0</v>
      </c>
      <c r="Y67" s="38">
        <v>0</v>
      </c>
      <c r="Z67" s="38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f t="shared" si="8"/>
        <v>0</v>
      </c>
      <c r="AF67" s="36">
        <f t="shared" si="9"/>
        <v>0</v>
      </c>
      <c r="AG67" s="36">
        <f t="shared" si="10"/>
        <v>0</v>
      </c>
      <c r="AH67" s="36">
        <v>0</v>
      </c>
      <c r="AI67" s="36">
        <f t="shared" si="11"/>
        <v>0</v>
      </c>
      <c r="AJ67" s="36">
        <f t="shared" si="12"/>
        <v>0</v>
      </c>
      <c r="AK67" s="36">
        <v>0</v>
      </c>
      <c r="AL67" s="36">
        <f t="shared" si="13"/>
        <v>0</v>
      </c>
      <c r="AM67" s="36">
        <f t="shared" si="14"/>
        <v>0</v>
      </c>
      <c r="AN67" s="36">
        <f t="shared" si="15"/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f t="shared" si="16"/>
        <v>0</v>
      </c>
      <c r="AW67" s="36">
        <f t="shared" si="17"/>
        <v>0</v>
      </c>
      <c r="AX67" s="36">
        <f t="shared" si="18"/>
        <v>0</v>
      </c>
      <c r="AY67" s="36">
        <f t="shared" si="19"/>
        <v>0</v>
      </c>
      <c r="AZ67" s="36">
        <v>0</v>
      </c>
      <c r="BA67" s="36">
        <f t="shared" si="20"/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f t="shared" si="21"/>
        <v>0</v>
      </c>
      <c r="BG67" s="36">
        <f t="shared" si="22"/>
        <v>0</v>
      </c>
      <c r="BH67" s="36">
        <f t="shared" si="23"/>
        <v>0</v>
      </c>
      <c r="BI67" s="36">
        <v>0</v>
      </c>
      <c r="BJ67" s="36">
        <v>0</v>
      </c>
      <c r="BK67" s="36">
        <f t="shared" si="24"/>
        <v>0</v>
      </c>
      <c r="BL67" s="36">
        <f t="shared" si="25"/>
        <v>0</v>
      </c>
      <c r="BM67" s="36">
        <f t="shared" si="26"/>
        <v>0</v>
      </c>
      <c r="BN67" s="36">
        <f t="shared" si="27"/>
        <v>0</v>
      </c>
      <c r="BO67" s="36">
        <v>0</v>
      </c>
      <c r="BP67" s="36">
        <v>0</v>
      </c>
      <c r="BQ67" s="36">
        <v>0</v>
      </c>
      <c r="BR67" s="36">
        <v>0</v>
      </c>
      <c r="BS67" s="36">
        <f t="shared" si="28"/>
        <v>0</v>
      </c>
      <c r="BT67" s="36">
        <v>0</v>
      </c>
      <c r="BU67" s="36">
        <f t="shared" si="29"/>
        <v>0</v>
      </c>
      <c r="BV67" s="36">
        <v>0</v>
      </c>
      <c r="BW67" s="36">
        <v>0</v>
      </c>
      <c r="BX67" s="36">
        <f t="shared" si="30"/>
        <v>0</v>
      </c>
      <c r="BY67" s="36">
        <v>0</v>
      </c>
      <c r="BZ67" s="36">
        <f t="shared" si="31"/>
        <v>0</v>
      </c>
      <c r="CA67" s="36">
        <v>0</v>
      </c>
      <c r="CB67" s="36">
        <f t="shared" si="32"/>
        <v>0</v>
      </c>
      <c r="CC67" s="36">
        <v>0</v>
      </c>
      <c r="CD67" s="36">
        <v>0</v>
      </c>
      <c r="CE67" s="36">
        <v>0</v>
      </c>
      <c r="CF67" s="36">
        <f t="shared" si="33"/>
        <v>0</v>
      </c>
      <c r="CG67" s="36">
        <f t="shared" si="34"/>
        <v>0</v>
      </c>
      <c r="CH67" s="36">
        <v>0</v>
      </c>
      <c r="CI67" s="40">
        <f t="shared" si="35"/>
        <v>0</v>
      </c>
      <c r="CJ67" s="38">
        <f t="shared" si="36"/>
        <v>0</v>
      </c>
      <c r="CK67" s="38">
        <v>0</v>
      </c>
      <c r="CL67" s="38">
        <v>0</v>
      </c>
      <c r="CM67" s="36">
        <v>0</v>
      </c>
      <c r="CN67" s="36">
        <v>0</v>
      </c>
      <c r="CO67" s="36">
        <v>0</v>
      </c>
      <c r="CP67" s="38">
        <v>0</v>
      </c>
      <c r="CQ67" s="38">
        <v>0</v>
      </c>
      <c r="CR67" s="40">
        <v>0</v>
      </c>
      <c r="CS67" s="294">
        <v>0</v>
      </c>
      <c r="CT67" s="200">
        <v>0</v>
      </c>
      <c r="CU67" s="294">
        <v>0</v>
      </c>
      <c r="CV67" s="38">
        <v>0</v>
      </c>
      <c r="CW67" s="200">
        <v>0</v>
      </c>
      <c r="CX67" s="294">
        <v>0</v>
      </c>
      <c r="CY67" s="38">
        <v>0</v>
      </c>
      <c r="CZ67" s="38">
        <v>0</v>
      </c>
      <c r="DA67" s="38">
        <v>0</v>
      </c>
      <c r="DB67" s="38">
        <v>0</v>
      </c>
      <c r="DC67" s="38">
        <v>0</v>
      </c>
      <c r="DD67" s="38">
        <v>0</v>
      </c>
      <c r="DE67" s="38">
        <v>0</v>
      </c>
      <c r="DF67" s="38">
        <v>1</v>
      </c>
      <c r="DG67" s="38">
        <v>0</v>
      </c>
      <c r="DH67" s="38">
        <v>0</v>
      </c>
      <c r="DI67" s="38">
        <v>0</v>
      </c>
      <c r="DJ67" s="38">
        <v>0</v>
      </c>
      <c r="DK67" s="38">
        <v>0</v>
      </c>
      <c r="DL67" s="38">
        <v>0</v>
      </c>
      <c r="DM67" s="38">
        <v>0</v>
      </c>
      <c r="DN67" s="38">
        <v>0</v>
      </c>
      <c r="DO67" s="38">
        <v>0</v>
      </c>
      <c r="DP67" s="38">
        <v>0</v>
      </c>
      <c r="DQ67" s="38">
        <v>0</v>
      </c>
      <c r="DR67" s="38">
        <v>0</v>
      </c>
      <c r="DS67" s="38">
        <v>0</v>
      </c>
      <c r="DT67" s="38">
        <v>0</v>
      </c>
    </row>
    <row r="68" spans="1:124" x14ac:dyDescent="0.35">
      <c r="A68" s="17" t="s">
        <v>93</v>
      </c>
      <c r="B68" s="186">
        <v>4</v>
      </c>
      <c r="C68" s="186">
        <v>2</v>
      </c>
      <c r="D68" s="186">
        <v>5</v>
      </c>
      <c r="E68" s="186">
        <v>0</v>
      </c>
      <c r="F68" s="186">
        <v>0</v>
      </c>
      <c r="G68" s="186">
        <v>0</v>
      </c>
      <c r="H68" s="196">
        <v>-2</v>
      </c>
      <c r="I68" s="261">
        <v>0</v>
      </c>
      <c r="J68" s="192" t="e">
        <f>States!#REF!</f>
        <v>#REF!</v>
      </c>
      <c r="K68" s="192" t="e">
        <f>'Cte Keq'!#REF!</f>
        <v>#REF!</v>
      </c>
      <c r="L68" s="259" t="e">
        <f>'Cte Keq'!#REF!</f>
        <v>#REF!</v>
      </c>
      <c r="M68" s="272" t="e">
        <f t="shared" si="48"/>
        <v>#REF!</v>
      </c>
      <c r="N68" s="273" t="e">
        <f t="shared" si="54"/>
        <v>#REF!</v>
      </c>
      <c r="O68" s="274" t="e">
        <f t="shared" si="49"/>
        <v>#REF!</v>
      </c>
      <c r="P68" s="274">
        <f t="shared" si="50"/>
        <v>0.72433289673531309</v>
      </c>
      <c r="Q68" s="282">
        <f t="shared" si="51"/>
        <v>0</v>
      </c>
      <c r="R68" s="283" t="e">
        <f t="shared" si="52"/>
        <v>#REF!</v>
      </c>
      <c r="S68" s="282" t="e">
        <f t="shared" si="53"/>
        <v>#REF!</v>
      </c>
      <c r="T68" s="3"/>
      <c r="U68" s="36">
        <v>0</v>
      </c>
      <c r="V68" s="36">
        <v>0</v>
      </c>
      <c r="W68" s="36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f t="shared" si="8"/>
        <v>0</v>
      </c>
      <c r="AF68" s="38">
        <f t="shared" si="9"/>
        <v>0</v>
      </c>
      <c r="AG68" s="38">
        <f t="shared" si="10"/>
        <v>0</v>
      </c>
      <c r="AH68" s="38">
        <v>0</v>
      </c>
      <c r="AI68" s="38">
        <f t="shared" si="11"/>
        <v>0</v>
      </c>
      <c r="AJ68" s="38">
        <f t="shared" si="12"/>
        <v>0</v>
      </c>
      <c r="AK68" s="38">
        <v>0</v>
      </c>
      <c r="AL68" s="38">
        <f t="shared" si="13"/>
        <v>0</v>
      </c>
      <c r="AM68" s="38">
        <f t="shared" si="14"/>
        <v>0</v>
      </c>
      <c r="AN68" s="38">
        <f t="shared" si="15"/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8">
        <f t="shared" si="16"/>
        <v>0</v>
      </c>
      <c r="AW68" s="38">
        <f t="shared" si="17"/>
        <v>0</v>
      </c>
      <c r="AX68" s="38">
        <f t="shared" si="18"/>
        <v>0</v>
      </c>
      <c r="AY68" s="38">
        <f t="shared" si="19"/>
        <v>0</v>
      </c>
      <c r="AZ68" s="38">
        <v>0</v>
      </c>
      <c r="BA68" s="38">
        <f t="shared" si="20"/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f t="shared" si="21"/>
        <v>0</v>
      </c>
      <c r="BG68" s="38">
        <f t="shared" si="22"/>
        <v>0</v>
      </c>
      <c r="BH68" s="38">
        <f t="shared" si="23"/>
        <v>0</v>
      </c>
      <c r="BI68" s="38">
        <v>0</v>
      </c>
      <c r="BJ68" s="38">
        <v>0</v>
      </c>
      <c r="BK68" s="38">
        <f t="shared" si="24"/>
        <v>0</v>
      </c>
      <c r="BL68" s="38">
        <f t="shared" si="25"/>
        <v>0</v>
      </c>
      <c r="BM68" s="38">
        <f t="shared" si="26"/>
        <v>0</v>
      </c>
      <c r="BN68" s="38">
        <f t="shared" si="27"/>
        <v>0</v>
      </c>
      <c r="BO68" s="38">
        <v>0</v>
      </c>
      <c r="BP68" s="38">
        <v>0</v>
      </c>
      <c r="BQ68" s="38">
        <v>0</v>
      </c>
      <c r="BR68" s="38">
        <v>0</v>
      </c>
      <c r="BS68" s="38">
        <f t="shared" si="28"/>
        <v>0</v>
      </c>
      <c r="BT68" s="38">
        <v>0</v>
      </c>
      <c r="BU68" s="38">
        <f t="shared" si="29"/>
        <v>0</v>
      </c>
      <c r="BV68" s="38">
        <v>0</v>
      </c>
      <c r="BW68" s="38">
        <v>0</v>
      </c>
      <c r="BX68" s="38">
        <f t="shared" si="30"/>
        <v>0</v>
      </c>
      <c r="BY68" s="38">
        <v>0</v>
      </c>
      <c r="BZ68" s="38">
        <f t="shared" si="31"/>
        <v>0</v>
      </c>
      <c r="CA68" s="38">
        <v>0</v>
      </c>
      <c r="CB68" s="38">
        <f t="shared" si="32"/>
        <v>0</v>
      </c>
      <c r="CC68" s="38">
        <v>0</v>
      </c>
      <c r="CD68" s="38">
        <v>0</v>
      </c>
      <c r="CE68" s="38">
        <v>0</v>
      </c>
      <c r="CF68" s="38">
        <f t="shared" si="33"/>
        <v>0</v>
      </c>
      <c r="CG68" s="38">
        <f t="shared" si="34"/>
        <v>0</v>
      </c>
      <c r="CH68" s="38">
        <v>0</v>
      </c>
      <c r="CI68" s="200">
        <f t="shared" si="35"/>
        <v>0</v>
      </c>
      <c r="CJ68" s="200">
        <f t="shared" si="36"/>
        <v>0</v>
      </c>
      <c r="CK68" s="200">
        <v>0</v>
      </c>
      <c r="CL68" s="38">
        <v>0</v>
      </c>
      <c r="CM68" s="36">
        <v>0</v>
      </c>
      <c r="CN68" s="36">
        <v>0</v>
      </c>
      <c r="CO68" s="38">
        <v>0</v>
      </c>
      <c r="CP68" s="38">
        <v>0</v>
      </c>
      <c r="CQ68" s="38">
        <v>0</v>
      </c>
      <c r="CR68" s="40">
        <v>0</v>
      </c>
      <c r="CS68" s="294">
        <v>0</v>
      </c>
      <c r="CT68" s="200">
        <v>0</v>
      </c>
      <c r="CU68" s="294">
        <v>0</v>
      </c>
      <c r="CV68" s="38">
        <v>0</v>
      </c>
      <c r="CW68" s="200">
        <v>0</v>
      </c>
      <c r="CX68" s="294">
        <v>0</v>
      </c>
      <c r="CY68" s="38">
        <v>0</v>
      </c>
      <c r="CZ68" s="38">
        <v>0</v>
      </c>
      <c r="DA68" s="38">
        <v>0</v>
      </c>
      <c r="DB68" s="38">
        <v>0</v>
      </c>
      <c r="DC68" s="38">
        <v>0</v>
      </c>
      <c r="DD68" s="38">
        <v>0</v>
      </c>
      <c r="DE68" s="38">
        <v>0</v>
      </c>
      <c r="DF68" s="38">
        <v>0</v>
      </c>
      <c r="DG68" s="38">
        <v>1</v>
      </c>
      <c r="DH68" s="38">
        <v>0</v>
      </c>
      <c r="DI68" s="38">
        <v>0</v>
      </c>
      <c r="DJ68" s="38">
        <v>0</v>
      </c>
      <c r="DK68" s="38">
        <v>0</v>
      </c>
      <c r="DL68" s="38">
        <v>0</v>
      </c>
      <c r="DM68" s="38">
        <v>0</v>
      </c>
      <c r="DN68" s="38">
        <v>0</v>
      </c>
      <c r="DO68" s="38">
        <v>0</v>
      </c>
      <c r="DP68" s="38">
        <v>0</v>
      </c>
      <c r="DQ68" s="38">
        <v>0</v>
      </c>
      <c r="DR68" s="38">
        <v>0</v>
      </c>
      <c r="DS68" s="38">
        <v>0</v>
      </c>
      <c r="DT68" s="38">
        <v>0</v>
      </c>
    </row>
    <row r="69" spans="1:124" x14ac:dyDescent="0.35">
      <c r="A69" s="17" t="s">
        <v>94</v>
      </c>
      <c r="B69" s="186">
        <v>4</v>
      </c>
      <c r="C69" s="186">
        <v>4</v>
      </c>
      <c r="D69" s="186">
        <v>5</v>
      </c>
      <c r="E69" s="186">
        <v>0</v>
      </c>
      <c r="F69" s="186">
        <v>0</v>
      </c>
      <c r="G69" s="186">
        <v>0</v>
      </c>
      <c r="H69" s="196">
        <v>-2</v>
      </c>
      <c r="I69" s="261">
        <v>0</v>
      </c>
      <c r="J69" s="192" t="e">
        <f>States!#REF!</f>
        <v>#REF!</v>
      </c>
      <c r="K69" s="192" t="e">
        <f>'Cte Keq'!#REF!</f>
        <v>#REF!</v>
      </c>
      <c r="L69" s="259" t="e">
        <f>'Cte Keq'!#REF!</f>
        <v>#REF!</v>
      </c>
      <c r="M69" s="272" t="e">
        <f t="shared" si="48"/>
        <v>#REF!</v>
      </c>
      <c r="N69" s="273" t="e">
        <f t="shared" si="54"/>
        <v>#REF!</v>
      </c>
      <c r="O69" s="274" t="e">
        <f t="shared" si="49"/>
        <v>#REF!</v>
      </c>
      <c r="P69" s="274">
        <f t="shared" si="50"/>
        <v>0.72433289673531309</v>
      </c>
      <c r="Q69" s="282">
        <f t="shared" si="51"/>
        <v>0</v>
      </c>
      <c r="R69" s="283" t="e">
        <f t="shared" si="52"/>
        <v>#REF!</v>
      </c>
      <c r="S69" s="282" t="e">
        <f t="shared" si="53"/>
        <v>#REF!</v>
      </c>
      <c r="T69" s="3"/>
      <c r="U69" s="36">
        <v>0</v>
      </c>
      <c r="V69" s="36">
        <v>0</v>
      </c>
      <c r="W69" s="36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f t="shared" ref="AE69:AE91" si="55">AC69+AD69</f>
        <v>0</v>
      </c>
      <c r="AF69" s="38">
        <f t="shared" ref="AF69:AF91" si="56">AA69+AC69+AD69</f>
        <v>0</v>
      </c>
      <c r="AG69" s="38">
        <f t="shared" ref="AG69:AG91" si="57">AB69+AC69+AD69</f>
        <v>0</v>
      </c>
      <c r="AH69" s="38">
        <v>0</v>
      </c>
      <c r="AI69" s="38">
        <f t="shared" ref="AI69:AI91" si="58">AA69+AH69</f>
        <v>0</v>
      </c>
      <c r="AJ69" s="38">
        <f t="shared" ref="AJ69:AJ91" si="59">AB69+AH69</f>
        <v>0</v>
      </c>
      <c r="AK69" s="38">
        <v>0</v>
      </c>
      <c r="AL69" s="38">
        <f t="shared" ref="AL69:AL90" si="60">AH69+AK69</f>
        <v>0</v>
      </c>
      <c r="AM69" s="38">
        <f t="shared" ref="AM69:AM91" si="61">AA69+AH69+AK69</f>
        <v>0</v>
      </c>
      <c r="AN69" s="38">
        <f t="shared" ref="AN69:AN91" si="62">AB69+AH69+AK69</f>
        <v>0</v>
      </c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38">
        <f t="shared" ref="AV69:AV91" si="63">AA69+AU69+0.5*AO69</f>
        <v>0</v>
      </c>
      <c r="AW69" s="38">
        <f t="shared" ref="AW69:AW91" si="64">AB69+AU69+0.5*AO69</f>
        <v>0</v>
      </c>
      <c r="AX69" s="38">
        <f t="shared" ref="AX69:AX91" si="65">AA69+AU69+0.5*AO69+0.5*AT69</f>
        <v>0</v>
      </c>
      <c r="AY69" s="38">
        <f t="shared" ref="AY69:AY91" si="66">AB69+AU69+0.5*AO69+0.5*AT69</f>
        <v>0</v>
      </c>
      <c r="AZ69" s="38">
        <v>0</v>
      </c>
      <c r="BA69" s="38">
        <f t="shared" ref="BA69:BA91" si="67">AZ69+BB69+BC69</f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f t="shared" ref="BF69:BF91" si="68">BD69+BE69</f>
        <v>0</v>
      </c>
      <c r="BG69" s="38">
        <f t="shared" ref="BG69:BG91" si="69">AA69+AU69+0.5*(AZ69+BB69+BC69+BD69+BE69)</f>
        <v>0</v>
      </c>
      <c r="BH69" s="38">
        <f t="shared" ref="BH69:BH91" si="70">AB69+AU69+0.5*(AZ69+BB69+BC69+BD69+BE69)</f>
        <v>0</v>
      </c>
      <c r="BI69" s="38">
        <v>0</v>
      </c>
      <c r="BJ69" s="38">
        <v>0</v>
      </c>
      <c r="BK69" s="38">
        <f t="shared" ref="BK69:BK91" si="71">AA69+AU69+0.5*(AZ69+BB69+BC69+BI69)</f>
        <v>0</v>
      </c>
      <c r="BL69" s="38">
        <f t="shared" ref="BL69:BL91" si="72">AB69+AU69+0.5*(AZ69+BB69+BC69+BI69)</f>
        <v>0</v>
      </c>
      <c r="BM69" s="38">
        <f t="shared" ref="BM69:BM91" si="73">AA69+AU69+0.5*(AZ69+BB69+BC69+BI69+BJ69)</f>
        <v>0</v>
      </c>
      <c r="BN69" s="38">
        <f t="shared" ref="BN69:BN91" si="74">AB69+AU69+0.5*(AZ69+BB69+BC69+BI69+BJ69)</f>
        <v>0</v>
      </c>
      <c r="BO69" s="38">
        <v>0</v>
      </c>
      <c r="BP69" s="38">
        <v>0</v>
      </c>
      <c r="BQ69" s="38">
        <v>0</v>
      </c>
      <c r="BR69" s="38">
        <v>0</v>
      </c>
      <c r="BS69" s="38">
        <f t="shared" ref="BS69:BS90" si="75">BQ69+BR69</f>
        <v>0</v>
      </c>
      <c r="BT69" s="38">
        <v>0</v>
      </c>
      <c r="BU69" s="38">
        <f t="shared" ref="BU69:BU91" si="76">BR69+BT69</f>
        <v>0</v>
      </c>
      <c r="BV69" s="38">
        <v>0</v>
      </c>
      <c r="BW69" s="38">
        <v>0</v>
      </c>
      <c r="BX69" s="38">
        <f t="shared" ref="BX69:BX91" si="77">BV69+BW69</f>
        <v>0</v>
      </c>
      <c r="BY69" s="38">
        <v>0</v>
      </c>
      <c r="BZ69" s="38">
        <f t="shared" ref="BZ69:BZ91" si="78">BX69+BY69</f>
        <v>0</v>
      </c>
      <c r="CA69" s="38">
        <v>0</v>
      </c>
      <c r="CB69" s="38">
        <f t="shared" ref="CB69:CB91" si="79">BZ69+CA69</f>
        <v>0</v>
      </c>
      <c r="CC69" s="38">
        <v>0</v>
      </c>
      <c r="CD69" s="38">
        <v>0</v>
      </c>
      <c r="CE69" s="38">
        <v>0</v>
      </c>
      <c r="CF69" s="38">
        <f t="shared" ref="CF69:CF91" si="80">CD69+CE69</f>
        <v>0</v>
      </c>
      <c r="CG69" s="38">
        <f t="shared" ref="CG69:CG90" si="81">CC69+CD69+CE69</f>
        <v>0</v>
      </c>
      <c r="CH69" s="38">
        <v>0</v>
      </c>
      <c r="CI69" s="200">
        <f t="shared" ref="CI69:CI91" si="82">CB69+CC69+CD69+CE69+CH69</f>
        <v>0</v>
      </c>
      <c r="CJ69" s="200">
        <f t="shared" ref="CJ69:CJ91" si="83">BP69+BQ69+BR69+BT69+CH69</f>
        <v>0</v>
      </c>
      <c r="CK69" s="200">
        <v>0</v>
      </c>
      <c r="CL69" s="38">
        <v>0</v>
      </c>
      <c r="CM69" s="36">
        <v>0</v>
      </c>
      <c r="CN69" s="36">
        <v>0</v>
      </c>
      <c r="CO69" s="38">
        <v>0</v>
      </c>
      <c r="CP69" s="38">
        <v>0</v>
      </c>
      <c r="CQ69" s="38">
        <v>0</v>
      </c>
      <c r="CR69" s="40">
        <v>0</v>
      </c>
      <c r="CS69" s="294">
        <v>0</v>
      </c>
      <c r="CT69" s="200">
        <v>0</v>
      </c>
      <c r="CU69" s="294">
        <v>0</v>
      </c>
      <c r="CV69" s="38">
        <v>0</v>
      </c>
      <c r="CW69" s="200">
        <v>0</v>
      </c>
      <c r="CX69" s="294">
        <v>0</v>
      </c>
      <c r="CY69" s="38">
        <v>0</v>
      </c>
      <c r="CZ69" s="38">
        <v>0</v>
      </c>
      <c r="DA69" s="38">
        <v>0</v>
      </c>
      <c r="DB69" s="38">
        <v>0</v>
      </c>
      <c r="DC69" s="38">
        <v>0</v>
      </c>
      <c r="DD69" s="38">
        <v>0</v>
      </c>
      <c r="DE69" s="38">
        <v>0</v>
      </c>
      <c r="DF69" s="38">
        <v>0</v>
      </c>
      <c r="DG69" s="38">
        <v>0</v>
      </c>
      <c r="DH69" s="38">
        <v>1</v>
      </c>
      <c r="DI69" s="38">
        <v>0</v>
      </c>
      <c r="DJ69" s="38">
        <v>0</v>
      </c>
      <c r="DK69" s="38">
        <v>0</v>
      </c>
      <c r="DL69" s="38">
        <v>0</v>
      </c>
      <c r="DM69" s="38">
        <v>0</v>
      </c>
      <c r="DN69" s="38">
        <v>0</v>
      </c>
      <c r="DO69" s="38">
        <v>0</v>
      </c>
      <c r="DP69" s="38">
        <v>0</v>
      </c>
      <c r="DQ69" s="38">
        <v>0</v>
      </c>
      <c r="DR69" s="38">
        <v>0</v>
      </c>
      <c r="DS69" s="38">
        <v>0</v>
      </c>
      <c r="DT69" s="38">
        <v>0</v>
      </c>
    </row>
    <row r="70" spans="1:124" x14ac:dyDescent="0.35">
      <c r="A70" s="17" t="s">
        <v>95</v>
      </c>
      <c r="B70" s="186">
        <v>4</v>
      </c>
      <c r="C70" s="186">
        <v>2</v>
      </c>
      <c r="D70" s="186">
        <v>4</v>
      </c>
      <c r="E70" s="186">
        <v>0</v>
      </c>
      <c r="F70" s="186">
        <v>0</v>
      </c>
      <c r="G70" s="186">
        <v>0</v>
      </c>
      <c r="H70" s="196">
        <v>-2</v>
      </c>
      <c r="I70" s="261">
        <v>0</v>
      </c>
      <c r="J70" s="192" t="e">
        <f>States!#REF!</f>
        <v>#REF!</v>
      </c>
      <c r="K70" s="192" t="e">
        <f>'Cte Keq'!#REF!</f>
        <v>#REF!</v>
      </c>
      <c r="L70" s="259" t="e">
        <f>'Cte Keq'!#REF!</f>
        <v>#REF!</v>
      </c>
      <c r="M70" s="272" t="e">
        <f t="shared" si="48"/>
        <v>#REF!</v>
      </c>
      <c r="N70" s="273" t="e">
        <f t="shared" si="54"/>
        <v>#REF!</v>
      </c>
      <c r="O70" s="274" t="e">
        <f t="shared" si="49"/>
        <v>#REF!</v>
      </c>
      <c r="P70" s="274">
        <f t="shared" si="50"/>
        <v>0.72433289673531309</v>
      </c>
      <c r="Q70" s="282">
        <f t="shared" si="51"/>
        <v>0</v>
      </c>
      <c r="R70" s="283" t="e">
        <f t="shared" si="52"/>
        <v>#REF!</v>
      </c>
      <c r="S70" s="282" t="e">
        <f t="shared" si="53"/>
        <v>#REF!</v>
      </c>
      <c r="T70" s="3"/>
      <c r="U70" s="36">
        <v>0</v>
      </c>
      <c r="V70" s="36">
        <v>0</v>
      </c>
      <c r="W70" s="36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f t="shared" si="55"/>
        <v>0</v>
      </c>
      <c r="AF70" s="38">
        <f t="shared" si="56"/>
        <v>0</v>
      </c>
      <c r="AG70" s="38">
        <f t="shared" si="57"/>
        <v>0</v>
      </c>
      <c r="AH70" s="38">
        <v>0</v>
      </c>
      <c r="AI70" s="38">
        <f t="shared" si="58"/>
        <v>0</v>
      </c>
      <c r="AJ70" s="38">
        <f t="shared" si="59"/>
        <v>0</v>
      </c>
      <c r="AK70" s="38">
        <v>0</v>
      </c>
      <c r="AL70" s="38">
        <f t="shared" si="60"/>
        <v>0</v>
      </c>
      <c r="AM70" s="38">
        <f t="shared" si="61"/>
        <v>0</v>
      </c>
      <c r="AN70" s="38">
        <f t="shared" si="62"/>
        <v>0</v>
      </c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38">
        <f t="shared" si="63"/>
        <v>0</v>
      </c>
      <c r="AW70" s="38">
        <f t="shared" si="64"/>
        <v>0</v>
      </c>
      <c r="AX70" s="38">
        <f t="shared" si="65"/>
        <v>0</v>
      </c>
      <c r="AY70" s="38">
        <f t="shared" si="66"/>
        <v>0</v>
      </c>
      <c r="AZ70" s="38">
        <v>0</v>
      </c>
      <c r="BA70" s="38">
        <f t="shared" si="67"/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f t="shared" si="68"/>
        <v>0</v>
      </c>
      <c r="BG70" s="38">
        <f t="shared" si="69"/>
        <v>0</v>
      </c>
      <c r="BH70" s="38">
        <f t="shared" si="70"/>
        <v>0</v>
      </c>
      <c r="BI70" s="38">
        <v>0</v>
      </c>
      <c r="BJ70" s="38">
        <v>0</v>
      </c>
      <c r="BK70" s="38">
        <f t="shared" si="71"/>
        <v>0</v>
      </c>
      <c r="BL70" s="38">
        <f t="shared" si="72"/>
        <v>0</v>
      </c>
      <c r="BM70" s="38">
        <f t="shared" si="73"/>
        <v>0</v>
      </c>
      <c r="BN70" s="38">
        <f t="shared" si="74"/>
        <v>0</v>
      </c>
      <c r="BO70" s="38">
        <v>0</v>
      </c>
      <c r="BP70" s="38">
        <v>0</v>
      </c>
      <c r="BQ70" s="38">
        <v>0</v>
      </c>
      <c r="BR70" s="38">
        <v>0</v>
      </c>
      <c r="BS70" s="38">
        <f t="shared" si="75"/>
        <v>0</v>
      </c>
      <c r="BT70" s="38">
        <v>0</v>
      </c>
      <c r="BU70" s="38">
        <f t="shared" si="76"/>
        <v>0</v>
      </c>
      <c r="BV70" s="38">
        <v>0</v>
      </c>
      <c r="BW70" s="38">
        <v>0</v>
      </c>
      <c r="BX70" s="38">
        <f t="shared" si="77"/>
        <v>0</v>
      </c>
      <c r="BY70" s="38">
        <v>0</v>
      </c>
      <c r="BZ70" s="38">
        <f t="shared" si="78"/>
        <v>0</v>
      </c>
      <c r="CA70" s="38">
        <v>0</v>
      </c>
      <c r="CB70" s="38">
        <f t="shared" si="79"/>
        <v>0</v>
      </c>
      <c r="CC70" s="38">
        <v>0</v>
      </c>
      <c r="CD70" s="38">
        <v>0</v>
      </c>
      <c r="CE70" s="38">
        <v>0</v>
      </c>
      <c r="CF70" s="38">
        <f t="shared" si="80"/>
        <v>0</v>
      </c>
      <c r="CG70" s="38">
        <f t="shared" si="81"/>
        <v>0</v>
      </c>
      <c r="CH70" s="38">
        <v>0</v>
      </c>
      <c r="CI70" s="200">
        <f t="shared" si="82"/>
        <v>0</v>
      </c>
      <c r="CJ70" s="200">
        <f t="shared" si="83"/>
        <v>0</v>
      </c>
      <c r="CK70" s="200">
        <v>0</v>
      </c>
      <c r="CL70" s="38">
        <v>0</v>
      </c>
      <c r="CM70" s="36">
        <v>0</v>
      </c>
      <c r="CN70" s="36">
        <v>0</v>
      </c>
      <c r="CO70" s="38">
        <v>0</v>
      </c>
      <c r="CP70" s="38">
        <v>0</v>
      </c>
      <c r="CQ70" s="38">
        <v>0</v>
      </c>
      <c r="CR70" s="40">
        <v>0</v>
      </c>
      <c r="CS70" s="294">
        <v>0</v>
      </c>
      <c r="CT70" s="200">
        <v>0</v>
      </c>
      <c r="CU70" s="294">
        <v>0</v>
      </c>
      <c r="CV70" s="38">
        <v>0</v>
      </c>
      <c r="CW70" s="200">
        <v>0</v>
      </c>
      <c r="CX70" s="294">
        <v>0</v>
      </c>
      <c r="CY70" s="38">
        <v>0</v>
      </c>
      <c r="CZ70" s="38">
        <v>0</v>
      </c>
      <c r="DA70" s="38">
        <v>0</v>
      </c>
      <c r="DB70" s="38">
        <v>0</v>
      </c>
      <c r="DC70" s="38">
        <v>0</v>
      </c>
      <c r="DD70" s="38">
        <v>0</v>
      </c>
      <c r="DE70" s="38">
        <v>0</v>
      </c>
      <c r="DF70" s="38">
        <v>0</v>
      </c>
      <c r="DG70" s="38">
        <v>0</v>
      </c>
      <c r="DH70" s="38">
        <v>0</v>
      </c>
      <c r="DI70" s="38">
        <v>1</v>
      </c>
      <c r="DJ70" s="38">
        <v>0</v>
      </c>
      <c r="DK70" s="38">
        <v>0</v>
      </c>
      <c r="DL70" s="38">
        <v>0</v>
      </c>
      <c r="DM70" s="38">
        <v>0</v>
      </c>
      <c r="DN70" s="38">
        <v>0</v>
      </c>
      <c r="DO70" s="38">
        <v>0</v>
      </c>
      <c r="DP70" s="38">
        <v>0</v>
      </c>
      <c r="DQ70" s="38">
        <v>0</v>
      </c>
      <c r="DR70" s="38">
        <v>0</v>
      </c>
      <c r="DS70" s="38">
        <v>0</v>
      </c>
      <c r="DT70" s="38">
        <v>0</v>
      </c>
    </row>
    <row r="71" spans="1:124" x14ac:dyDescent="0.35">
      <c r="A71" s="17" t="s">
        <v>96</v>
      </c>
      <c r="B71" s="186">
        <v>4</v>
      </c>
      <c r="C71" s="186">
        <v>4</v>
      </c>
      <c r="D71" s="186">
        <v>4</v>
      </c>
      <c r="E71" s="186">
        <v>0</v>
      </c>
      <c r="F71" s="186">
        <v>0</v>
      </c>
      <c r="G71" s="186">
        <v>0</v>
      </c>
      <c r="H71" s="196">
        <v>-2</v>
      </c>
      <c r="I71" s="261">
        <v>0</v>
      </c>
      <c r="J71" s="192">
        <f>States!B80</f>
        <v>1E-4</v>
      </c>
      <c r="K71" s="192">
        <f>'Cte Keq'!N98</f>
        <v>9.5797020078769977E-5</v>
      </c>
      <c r="L71" s="259">
        <f>'Cte Keq'!L98</f>
        <v>6.7253342784741818E-9</v>
      </c>
      <c r="M71" s="272">
        <f t="shared" si="48"/>
        <v>-9.2532789791208323</v>
      </c>
      <c r="N71" s="273">
        <f t="shared" si="54"/>
        <v>-18.817384205857543</v>
      </c>
      <c r="O71" s="274">
        <f t="shared" si="49"/>
        <v>-690.4</v>
      </c>
      <c r="P71" s="274">
        <f t="shared" si="50"/>
        <v>0.72433289673531309</v>
      </c>
      <c r="Q71" s="282">
        <f t="shared" si="51"/>
        <v>0</v>
      </c>
      <c r="R71" s="283">
        <f t="shared" si="52"/>
        <v>-22.937204671073221</v>
      </c>
      <c r="S71" s="282">
        <f t="shared" si="53"/>
        <v>-46.644891381518008</v>
      </c>
      <c r="T71" s="3"/>
      <c r="U71" s="36">
        <v>0</v>
      </c>
      <c r="V71" s="36">
        <v>0</v>
      </c>
      <c r="W71" s="36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8">
        <v>0</v>
      </c>
      <c r="AE71" s="38">
        <f t="shared" si="55"/>
        <v>0</v>
      </c>
      <c r="AF71" s="38">
        <f t="shared" si="56"/>
        <v>0</v>
      </c>
      <c r="AG71" s="38">
        <f t="shared" si="57"/>
        <v>0</v>
      </c>
      <c r="AH71" s="38">
        <v>0</v>
      </c>
      <c r="AI71" s="38">
        <f t="shared" si="58"/>
        <v>0</v>
      </c>
      <c r="AJ71" s="38">
        <f t="shared" si="59"/>
        <v>0</v>
      </c>
      <c r="AK71" s="38">
        <v>0</v>
      </c>
      <c r="AL71" s="38">
        <f t="shared" si="60"/>
        <v>0</v>
      </c>
      <c r="AM71" s="38">
        <f t="shared" si="61"/>
        <v>0</v>
      </c>
      <c r="AN71" s="38">
        <f t="shared" si="62"/>
        <v>0</v>
      </c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38">
        <f t="shared" si="63"/>
        <v>0</v>
      </c>
      <c r="AW71" s="38">
        <f t="shared" si="64"/>
        <v>0</v>
      </c>
      <c r="AX71" s="38">
        <f t="shared" si="65"/>
        <v>0</v>
      </c>
      <c r="AY71" s="38">
        <f t="shared" si="66"/>
        <v>0</v>
      </c>
      <c r="AZ71" s="38">
        <v>0</v>
      </c>
      <c r="BA71" s="38">
        <f t="shared" si="67"/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f t="shared" si="68"/>
        <v>0</v>
      </c>
      <c r="BG71" s="38">
        <f t="shared" si="69"/>
        <v>0</v>
      </c>
      <c r="BH71" s="38">
        <f t="shared" si="70"/>
        <v>0</v>
      </c>
      <c r="BI71" s="38">
        <v>0</v>
      </c>
      <c r="BJ71" s="38">
        <v>0</v>
      </c>
      <c r="BK71" s="38">
        <f t="shared" si="71"/>
        <v>0</v>
      </c>
      <c r="BL71" s="38">
        <f t="shared" si="72"/>
        <v>0</v>
      </c>
      <c r="BM71" s="38">
        <f t="shared" si="73"/>
        <v>0</v>
      </c>
      <c r="BN71" s="38">
        <f t="shared" si="74"/>
        <v>0</v>
      </c>
      <c r="BO71" s="38">
        <v>0</v>
      </c>
      <c r="BP71" s="38">
        <v>0</v>
      </c>
      <c r="BQ71" s="38">
        <v>0</v>
      </c>
      <c r="BR71" s="38">
        <v>0</v>
      </c>
      <c r="BS71" s="38">
        <f t="shared" si="75"/>
        <v>0</v>
      </c>
      <c r="BT71" s="38">
        <v>0</v>
      </c>
      <c r="BU71" s="38">
        <f t="shared" si="76"/>
        <v>0</v>
      </c>
      <c r="BV71" s="38">
        <v>0</v>
      </c>
      <c r="BW71" s="38">
        <v>0</v>
      </c>
      <c r="BX71" s="38">
        <f t="shared" si="77"/>
        <v>0</v>
      </c>
      <c r="BY71" s="38">
        <v>0</v>
      </c>
      <c r="BZ71" s="38">
        <f t="shared" si="78"/>
        <v>0</v>
      </c>
      <c r="CA71" s="38">
        <v>0</v>
      </c>
      <c r="CB71" s="38">
        <f t="shared" si="79"/>
        <v>0</v>
      </c>
      <c r="CC71" s="38">
        <v>0</v>
      </c>
      <c r="CD71" s="38">
        <v>0</v>
      </c>
      <c r="CE71" s="38">
        <v>0</v>
      </c>
      <c r="CF71" s="38">
        <f t="shared" si="80"/>
        <v>0</v>
      </c>
      <c r="CG71" s="38">
        <f t="shared" si="81"/>
        <v>0</v>
      </c>
      <c r="CH71" s="38">
        <v>0</v>
      </c>
      <c r="CI71" s="200">
        <f t="shared" si="82"/>
        <v>0</v>
      </c>
      <c r="CJ71" s="200">
        <f t="shared" si="83"/>
        <v>0</v>
      </c>
      <c r="CK71" s="200">
        <v>0</v>
      </c>
      <c r="CL71" s="38">
        <v>0</v>
      </c>
      <c r="CM71" s="36">
        <v>0</v>
      </c>
      <c r="CN71" s="36">
        <v>0</v>
      </c>
      <c r="CO71" s="38">
        <v>0</v>
      </c>
      <c r="CP71" s="38">
        <v>0</v>
      </c>
      <c r="CQ71" s="38">
        <v>0</v>
      </c>
      <c r="CR71" s="40">
        <v>0</v>
      </c>
      <c r="CS71" s="294">
        <v>0</v>
      </c>
      <c r="CT71" s="200">
        <v>0</v>
      </c>
      <c r="CU71" s="294">
        <v>0</v>
      </c>
      <c r="CV71" s="38">
        <v>0</v>
      </c>
      <c r="CW71" s="200">
        <v>0</v>
      </c>
      <c r="CX71" s="294">
        <v>0</v>
      </c>
      <c r="CY71" s="38">
        <v>0</v>
      </c>
      <c r="CZ71" s="38">
        <v>0</v>
      </c>
      <c r="DA71" s="38">
        <v>0</v>
      </c>
      <c r="DB71" s="38">
        <v>0</v>
      </c>
      <c r="DC71" s="38">
        <v>0</v>
      </c>
      <c r="DD71" s="38">
        <v>0</v>
      </c>
      <c r="DE71" s="38">
        <v>0</v>
      </c>
      <c r="DF71" s="38">
        <v>0</v>
      </c>
      <c r="DG71" s="38">
        <v>0</v>
      </c>
      <c r="DH71" s="38">
        <v>0</v>
      </c>
      <c r="DI71" s="38">
        <v>0</v>
      </c>
      <c r="DJ71" s="38">
        <v>1</v>
      </c>
      <c r="DK71" s="38">
        <v>0</v>
      </c>
      <c r="DL71" s="38">
        <v>0</v>
      </c>
      <c r="DM71" s="38">
        <v>0</v>
      </c>
      <c r="DN71" s="38">
        <v>0</v>
      </c>
      <c r="DO71" s="38">
        <v>0</v>
      </c>
      <c r="DP71" s="38">
        <v>0</v>
      </c>
      <c r="DQ71" s="38">
        <v>0</v>
      </c>
      <c r="DR71" s="38">
        <v>0</v>
      </c>
      <c r="DS71" s="38">
        <v>0</v>
      </c>
      <c r="DT71" s="38">
        <v>0</v>
      </c>
    </row>
    <row r="72" spans="1:124" x14ac:dyDescent="0.35">
      <c r="A72" s="17" t="s">
        <v>97</v>
      </c>
      <c r="B72" s="186">
        <v>2</v>
      </c>
      <c r="C72" s="186">
        <v>4</v>
      </c>
      <c r="D72" s="186">
        <v>1</v>
      </c>
      <c r="E72" s="186">
        <v>0</v>
      </c>
      <c r="F72" s="186">
        <v>0</v>
      </c>
      <c r="G72" s="186">
        <v>0</v>
      </c>
      <c r="H72" s="196">
        <v>0</v>
      </c>
      <c r="I72" s="261">
        <v>0</v>
      </c>
      <c r="J72" s="192" t="e">
        <f>States!#REF!</f>
        <v>#REF!</v>
      </c>
      <c r="K72" s="192" t="e">
        <f>'Cte Keq'!#REF!</f>
        <v>#REF!</v>
      </c>
      <c r="L72" s="259" t="e">
        <f>'Cte Keq'!#REF!</f>
        <v>#REF!</v>
      </c>
      <c r="M72" s="272" t="e">
        <f t="shared" si="48"/>
        <v>#REF!</v>
      </c>
      <c r="N72" s="273" t="e">
        <f t="shared" si="54"/>
        <v>#REF!</v>
      </c>
      <c r="O72" s="274" t="e">
        <f t="shared" si="49"/>
        <v>#REF!</v>
      </c>
      <c r="P72" s="274">
        <f t="shared" si="50"/>
        <v>0</v>
      </c>
      <c r="Q72" s="282">
        <f t="shared" si="51"/>
        <v>0</v>
      </c>
      <c r="R72" s="283" t="e">
        <f t="shared" si="52"/>
        <v>#REF!</v>
      </c>
      <c r="S72" s="282" t="e">
        <f t="shared" si="53"/>
        <v>#REF!</v>
      </c>
      <c r="T72" s="3"/>
      <c r="U72" s="36">
        <v>0</v>
      </c>
      <c r="V72" s="36">
        <v>0</v>
      </c>
      <c r="W72" s="36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f t="shared" si="55"/>
        <v>0</v>
      </c>
      <c r="AF72" s="38">
        <f t="shared" si="56"/>
        <v>0</v>
      </c>
      <c r="AG72" s="38">
        <f t="shared" si="57"/>
        <v>0</v>
      </c>
      <c r="AH72" s="38">
        <v>0</v>
      </c>
      <c r="AI72" s="38">
        <f t="shared" si="58"/>
        <v>0</v>
      </c>
      <c r="AJ72" s="38">
        <f t="shared" si="59"/>
        <v>0</v>
      </c>
      <c r="AK72" s="38">
        <v>0</v>
      </c>
      <c r="AL72" s="38">
        <f t="shared" si="60"/>
        <v>0</v>
      </c>
      <c r="AM72" s="38">
        <f t="shared" si="61"/>
        <v>0</v>
      </c>
      <c r="AN72" s="38">
        <f t="shared" si="62"/>
        <v>0</v>
      </c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f t="shared" si="63"/>
        <v>0</v>
      </c>
      <c r="AW72" s="38">
        <f t="shared" si="64"/>
        <v>0</v>
      </c>
      <c r="AX72" s="38">
        <f t="shared" si="65"/>
        <v>0</v>
      </c>
      <c r="AY72" s="38">
        <f t="shared" si="66"/>
        <v>0</v>
      </c>
      <c r="AZ72" s="38">
        <v>0</v>
      </c>
      <c r="BA72" s="38">
        <f t="shared" si="67"/>
        <v>0</v>
      </c>
      <c r="BB72" s="38">
        <v>0</v>
      </c>
      <c r="BC72" s="38">
        <v>0</v>
      </c>
      <c r="BD72" s="38">
        <v>0</v>
      </c>
      <c r="BE72" s="38">
        <v>0</v>
      </c>
      <c r="BF72" s="38">
        <f t="shared" si="68"/>
        <v>0</v>
      </c>
      <c r="BG72" s="38">
        <f t="shared" si="69"/>
        <v>0</v>
      </c>
      <c r="BH72" s="38">
        <f t="shared" si="70"/>
        <v>0</v>
      </c>
      <c r="BI72" s="38">
        <v>0</v>
      </c>
      <c r="BJ72" s="38">
        <v>0</v>
      </c>
      <c r="BK72" s="38">
        <f t="shared" si="71"/>
        <v>0</v>
      </c>
      <c r="BL72" s="38">
        <f t="shared" si="72"/>
        <v>0</v>
      </c>
      <c r="BM72" s="38">
        <f t="shared" si="73"/>
        <v>0</v>
      </c>
      <c r="BN72" s="38">
        <f t="shared" si="74"/>
        <v>0</v>
      </c>
      <c r="BO72" s="38">
        <v>0</v>
      </c>
      <c r="BP72" s="38">
        <v>0</v>
      </c>
      <c r="BQ72" s="38">
        <v>0</v>
      </c>
      <c r="BR72" s="38">
        <v>0</v>
      </c>
      <c r="BS72" s="38">
        <f t="shared" si="75"/>
        <v>0</v>
      </c>
      <c r="BT72" s="38">
        <v>0</v>
      </c>
      <c r="BU72" s="38">
        <f t="shared" si="76"/>
        <v>0</v>
      </c>
      <c r="BV72" s="38">
        <v>0</v>
      </c>
      <c r="BW72" s="38">
        <v>0</v>
      </c>
      <c r="BX72" s="38">
        <f t="shared" si="77"/>
        <v>0</v>
      </c>
      <c r="BY72" s="38">
        <v>0</v>
      </c>
      <c r="BZ72" s="38">
        <f t="shared" si="78"/>
        <v>0</v>
      </c>
      <c r="CA72" s="38">
        <v>0</v>
      </c>
      <c r="CB72" s="38">
        <f t="shared" si="79"/>
        <v>0</v>
      </c>
      <c r="CC72" s="38">
        <v>0</v>
      </c>
      <c r="CD72" s="38">
        <v>0</v>
      </c>
      <c r="CE72" s="38">
        <v>0</v>
      </c>
      <c r="CF72" s="38">
        <f t="shared" si="80"/>
        <v>0</v>
      </c>
      <c r="CG72" s="38">
        <f t="shared" si="81"/>
        <v>0</v>
      </c>
      <c r="CH72" s="38">
        <v>0</v>
      </c>
      <c r="CI72" s="200">
        <f t="shared" si="82"/>
        <v>0</v>
      </c>
      <c r="CJ72" s="200">
        <f t="shared" si="83"/>
        <v>0</v>
      </c>
      <c r="CK72" s="200">
        <v>0</v>
      </c>
      <c r="CL72" s="38">
        <v>0</v>
      </c>
      <c r="CM72" s="36">
        <v>0</v>
      </c>
      <c r="CN72" s="36">
        <v>0</v>
      </c>
      <c r="CO72" s="38">
        <v>0</v>
      </c>
      <c r="CP72" s="38">
        <v>0</v>
      </c>
      <c r="CQ72" s="38">
        <v>0</v>
      </c>
      <c r="CR72" s="40">
        <v>0</v>
      </c>
      <c r="CS72" s="294">
        <v>0</v>
      </c>
      <c r="CT72" s="200">
        <v>0</v>
      </c>
      <c r="CU72" s="294">
        <v>0</v>
      </c>
      <c r="CV72" s="38">
        <v>0</v>
      </c>
      <c r="CW72" s="200">
        <v>0</v>
      </c>
      <c r="CX72" s="294">
        <v>0</v>
      </c>
      <c r="CY72" s="38">
        <v>0</v>
      </c>
      <c r="CZ72" s="38">
        <v>0</v>
      </c>
      <c r="DA72" s="38">
        <v>0</v>
      </c>
      <c r="DB72" s="38">
        <v>0</v>
      </c>
      <c r="DC72" s="38">
        <v>0</v>
      </c>
      <c r="DD72" s="38">
        <v>0</v>
      </c>
      <c r="DE72" s="38">
        <v>0</v>
      </c>
      <c r="DF72" s="38">
        <v>0</v>
      </c>
      <c r="DG72" s="38">
        <v>0</v>
      </c>
      <c r="DH72" s="38">
        <v>0</v>
      </c>
      <c r="DI72" s="38">
        <v>0</v>
      </c>
      <c r="DJ72" s="38">
        <v>0</v>
      </c>
      <c r="DK72" s="38">
        <v>1</v>
      </c>
      <c r="DL72" s="38">
        <v>0</v>
      </c>
      <c r="DM72" s="38">
        <v>0</v>
      </c>
      <c r="DN72" s="38">
        <v>0</v>
      </c>
      <c r="DO72" s="38">
        <v>0</v>
      </c>
      <c r="DP72" s="38">
        <v>0</v>
      </c>
      <c r="DQ72" s="38">
        <v>0</v>
      </c>
      <c r="DR72" s="38">
        <v>0</v>
      </c>
      <c r="DS72" s="38">
        <v>0</v>
      </c>
      <c r="DT72" s="38">
        <v>0</v>
      </c>
    </row>
    <row r="73" spans="1:124" x14ac:dyDescent="0.35">
      <c r="A73" s="17" t="s">
        <v>98</v>
      </c>
      <c r="B73" s="186">
        <v>2</v>
      </c>
      <c r="C73" s="186">
        <v>6</v>
      </c>
      <c r="D73" s="186">
        <v>1</v>
      </c>
      <c r="E73" s="186">
        <v>0</v>
      </c>
      <c r="F73" s="186">
        <v>0</v>
      </c>
      <c r="G73" s="186">
        <v>0</v>
      </c>
      <c r="H73" s="196">
        <v>0</v>
      </c>
      <c r="I73" s="261">
        <v>0</v>
      </c>
      <c r="J73" s="192">
        <f>States!B81</f>
        <v>1E-4</v>
      </c>
      <c r="K73" s="192">
        <f>'Cte Keq'!L99</f>
        <v>1E-4</v>
      </c>
      <c r="L73" s="259">
        <f>'Cte Keq'!L99</f>
        <v>1E-4</v>
      </c>
      <c r="M73" s="272">
        <f t="shared" si="48"/>
        <v>-9.2103403719761818</v>
      </c>
      <c r="N73" s="273">
        <f t="shared" si="54"/>
        <v>-9.2103403719761818</v>
      </c>
      <c r="O73" s="274">
        <f t="shared" si="49"/>
        <v>-181.75</v>
      </c>
      <c r="P73" s="274">
        <f t="shared" si="50"/>
        <v>0</v>
      </c>
      <c r="Q73" s="282">
        <f t="shared" si="51"/>
        <v>0</v>
      </c>
      <c r="R73" s="283">
        <f t="shared" si="52"/>
        <v>-22.830767631555663</v>
      </c>
      <c r="S73" s="282">
        <f t="shared" si="53"/>
        <v>-22.830767631555663</v>
      </c>
      <c r="T73" s="3"/>
      <c r="U73" s="36">
        <v>0</v>
      </c>
      <c r="V73" s="36">
        <v>0</v>
      </c>
      <c r="W73" s="36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f t="shared" si="55"/>
        <v>0</v>
      </c>
      <c r="AF73" s="38">
        <f t="shared" si="56"/>
        <v>0</v>
      </c>
      <c r="AG73" s="38">
        <f t="shared" si="57"/>
        <v>0</v>
      </c>
      <c r="AH73" s="38">
        <v>0</v>
      </c>
      <c r="AI73" s="38">
        <f t="shared" si="58"/>
        <v>0</v>
      </c>
      <c r="AJ73" s="38">
        <f t="shared" si="59"/>
        <v>0</v>
      </c>
      <c r="AK73" s="38">
        <v>0</v>
      </c>
      <c r="AL73" s="38">
        <f t="shared" si="60"/>
        <v>0</v>
      </c>
      <c r="AM73" s="38">
        <f t="shared" si="61"/>
        <v>0</v>
      </c>
      <c r="AN73" s="38">
        <f t="shared" si="62"/>
        <v>0</v>
      </c>
      <c r="AO73" s="38">
        <v>0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38">
        <f t="shared" si="63"/>
        <v>0</v>
      </c>
      <c r="AW73" s="38">
        <f t="shared" si="64"/>
        <v>0</v>
      </c>
      <c r="AX73" s="38">
        <f t="shared" si="65"/>
        <v>0</v>
      </c>
      <c r="AY73" s="38">
        <f t="shared" si="66"/>
        <v>0</v>
      </c>
      <c r="AZ73" s="38">
        <v>0</v>
      </c>
      <c r="BA73" s="38">
        <f t="shared" si="67"/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f t="shared" si="68"/>
        <v>0</v>
      </c>
      <c r="BG73" s="38">
        <f t="shared" si="69"/>
        <v>0</v>
      </c>
      <c r="BH73" s="38">
        <f t="shared" si="70"/>
        <v>0</v>
      </c>
      <c r="BI73" s="38">
        <v>0</v>
      </c>
      <c r="BJ73" s="38">
        <v>0</v>
      </c>
      <c r="BK73" s="38">
        <f t="shared" si="71"/>
        <v>0</v>
      </c>
      <c r="BL73" s="38">
        <f t="shared" si="72"/>
        <v>0</v>
      </c>
      <c r="BM73" s="38">
        <f t="shared" si="73"/>
        <v>0</v>
      </c>
      <c r="BN73" s="38">
        <f t="shared" si="74"/>
        <v>0</v>
      </c>
      <c r="BO73" s="38">
        <v>0</v>
      </c>
      <c r="BP73" s="38">
        <v>0</v>
      </c>
      <c r="BQ73" s="38">
        <v>0</v>
      </c>
      <c r="BR73" s="38">
        <v>0</v>
      </c>
      <c r="BS73" s="38">
        <f t="shared" si="75"/>
        <v>0</v>
      </c>
      <c r="BT73" s="38">
        <v>0</v>
      </c>
      <c r="BU73" s="38">
        <f t="shared" si="76"/>
        <v>0</v>
      </c>
      <c r="BV73" s="38">
        <v>0</v>
      </c>
      <c r="BW73" s="38">
        <v>0</v>
      </c>
      <c r="BX73" s="38">
        <f t="shared" si="77"/>
        <v>0</v>
      </c>
      <c r="BY73" s="38">
        <v>0</v>
      </c>
      <c r="BZ73" s="38">
        <f t="shared" si="78"/>
        <v>0</v>
      </c>
      <c r="CA73" s="38">
        <v>0</v>
      </c>
      <c r="CB73" s="38">
        <f t="shared" si="79"/>
        <v>0</v>
      </c>
      <c r="CC73" s="38">
        <v>0</v>
      </c>
      <c r="CD73" s="38">
        <v>0</v>
      </c>
      <c r="CE73" s="38">
        <v>0</v>
      </c>
      <c r="CF73" s="38">
        <f t="shared" si="80"/>
        <v>0</v>
      </c>
      <c r="CG73" s="38">
        <f t="shared" si="81"/>
        <v>0</v>
      </c>
      <c r="CH73" s="38">
        <v>0</v>
      </c>
      <c r="CI73" s="200">
        <f t="shared" si="82"/>
        <v>0</v>
      </c>
      <c r="CJ73" s="200">
        <f t="shared" si="83"/>
        <v>0</v>
      </c>
      <c r="CK73" s="200">
        <v>0</v>
      </c>
      <c r="CL73" s="38">
        <v>0</v>
      </c>
      <c r="CM73" s="36">
        <v>0</v>
      </c>
      <c r="CN73" s="36">
        <v>0</v>
      </c>
      <c r="CO73" s="38">
        <v>0</v>
      </c>
      <c r="CP73" s="38">
        <v>0</v>
      </c>
      <c r="CQ73" s="38">
        <v>0</v>
      </c>
      <c r="CR73" s="40">
        <v>0</v>
      </c>
      <c r="CS73" s="294">
        <v>0</v>
      </c>
      <c r="CT73" s="200">
        <v>0</v>
      </c>
      <c r="CU73" s="294">
        <v>0</v>
      </c>
      <c r="CV73" s="38">
        <v>0</v>
      </c>
      <c r="CW73" s="200">
        <v>0</v>
      </c>
      <c r="CX73" s="294">
        <v>0</v>
      </c>
      <c r="CY73" s="38">
        <v>0</v>
      </c>
      <c r="CZ73" s="38">
        <v>0</v>
      </c>
      <c r="DA73" s="38">
        <v>0</v>
      </c>
      <c r="DB73" s="38">
        <v>0</v>
      </c>
      <c r="DC73" s="38">
        <v>0</v>
      </c>
      <c r="DD73" s="38">
        <v>0</v>
      </c>
      <c r="DE73" s="38">
        <v>0</v>
      </c>
      <c r="DF73" s="38">
        <v>0</v>
      </c>
      <c r="DG73" s="38">
        <v>0</v>
      </c>
      <c r="DH73" s="38">
        <v>0</v>
      </c>
      <c r="DI73" s="38">
        <v>0</v>
      </c>
      <c r="DJ73" s="38">
        <v>0</v>
      </c>
      <c r="DK73" s="38">
        <v>0</v>
      </c>
      <c r="DL73" s="38">
        <v>1</v>
      </c>
      <c r="DM73" s="38">
        <v>0</v>
      </c>
      <c r="DN73" s="38">
        <v>0</v>
      </c>
      <c r="DO73" s="38">
        <v>0</v>
      </c>
      <c r="DP73" s="38">
        <v>0</v>
      </c>
      <c r="DQ73" s="38">
        <v>0</v>
      </c>
      <c r="DR73" s="38">
        <v>0</v>
      </c>
      <c r="DS73" s="38">
        <v>0</v>
      </c>
      <c r="DT73" s="38">
        <v>0</v>
      </c>
    </row>
    <row r="74" spans="1:124" x14ac:dyDescent="0.35">
      <c r="A74" s="17" t="s">
        <v>99</v>
      </c>
      <c r="B74" s="186">
        <v>4</v>
      </c>
      <c r="C74" s="186">
        <v>8</v>
      </c>
      <c r="D74" s="186">
        <v>1</v>
      </c>
      <c r="E74" s="186">
        <v>0</v>
      </c>
      <c r="F74" s="186">
        <v>0</v>
      </c>
      <c r="G74" s="186">
        <v>0</v>
      </c>
      <c r="H74" s="196">
        <v>0</v>
      </c>
      <c r="I74" s="261">
        <v>0</v>
      </c>
      <c r="J74" s="192" t="e">
        <f>States!#REF!</f>
        <v>#REF!</v>
      </c>
      <c r="K74" s="192" t="e">
        <f>'Cte Keq'!#REF!</f>
        <v>#REF!</v>
      </c>
      <c r="L74" s="259" t="e">
        <f>'Cte Keq'!#REF!</f>
        <v>#REF!</v>
      </c>
      <c r="M74" s="272" t="e">
        <f t="shared" si="48"/>
        <v>#REF!</v>
      </c>
      <c r="N74" s="273" t="e">
        <f t="shared" si="54"/>
        <v>#REF!</v>
      </c>
      <c r="O74" s="274" t="e">
        <f t="shared" si="49"/>
        <v>#REF!</v>
      </c>
      <c r="P74" s="274">
        <f t="shared" si="50"/>
        <v>0</v>
      </c>
      <c r="Q74" s="282">
        <f t="shared" si="51"/>
        <v>0</v>
      </c>
      <c r="R74" s="283" t="e">
        <f t="shared" si="52"/>
        <v>#REF!</v>
      </c>
      <c r="S74" s="282" t="e">
        <f t="shared" si="53"/>
        <v>#REF!</v>
      </c>
      <c r="T74" s="3"/>
      <c r="U74" s="36">
        <v>0</v>
      </c>
      <c r="V74" s="36">
        <v>0</v>
      </c>
      <c r="W74" s="36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f t="shared" si="55"/>
        <v>0</v>
      </c>
      <c r="AF74" s="38">
        <f t="shared" si="56"/>
        <v>0</v>
      </c>
      <c r="AG74" s="38">
        <f t="shared" si="57"/>
        <v>0</v>
      </c>
      <c r="AH74" s="38">
        <v>0</v>
      </c>
      <c r="AI74" s="38">
        <f t="shared" si="58"/>
        <v>0</v>
      </c>
      <c r="AJ74" s="38">
        <f t="shared" si="59"/>
        <v>0</v>
      </c>
      <c r="AK74" s="38">
        <v>0</v>
      </c>
      <c r="AL74" s="38">
        <f t="shared" si="60"/>
        <v>0</v>
      </c>
      <c r="AM74" s="38">
        <f t="shared" si="61"/>
        <v>0</v>
      </c>
      <c r="AN74" s="38">
        <f t="shared" si="62"/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f t="shared" si="63"/>
        <v>0</v>
      </c>
      <c r="AW74" s="38">
        <f t="shared" si="64"/>
        <v>0</v>
      </c>
      <c r="AX74" s="38">
        <f t="shared" si="65"/>
        <v>0</v>
      </c>
      <c r="AY74" s="38">
        <f t="shared" si="66"/>
        <v>0</v>
      </c>
      <c r="AZ74" s="38">
        <v>0</v>
      </c>
      <c r="BA74" s="38">
        <f t="shared" si="67"/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f t="shared" si="68"/>
        <v>0</v>
      </c>
      <c r="BG74" s="38">
        <f t="shared" si="69"/>
        <v>0</v>
      </c>
      <c r="BH74" s="38">
        <f t="shared" si="70"/>
        <v>0</v>
      </c>
      <c r="BI74" s="38">
        <v>0</v>
      </c>
      <c r="BJ74" s="38">
        <v>0</v>
      </c>
      <c r="BK74" s="38">
        <f t="shared" si="71"/>
        <v>0</v>
      </c>
      <c r="BL74" s="38">
        <f t="shared" si="72"/>
        <v>0</v>
      </c>
      <c r="BM74" s="38">
        <f t="shared" si="73"/>
        <v>0</v>
      </c>
      <c r="BN74" s="38">
        <f t="shared" si="74"/>
        <v>0</v>
      </c>
      <c r="BO74" s="38">
        <v>0</v>
      </c>
      <c r="BP74" s="38">
        <v>0</v>
      </c>
      <c r="BQ74" s="38">
        <v>0</v>
      </c>
      <c r="BR74" s="38">
        <v>0</v>
      </c>
      <c r="BS74" s="38">
        <f t="shared" si="75"/>
        <v>0</v>
      </c>
      <c r="BT74" s="38">
        <v>0</v>
      </c>
      <c r="BU74" s="38">
        <f t="shared" si="76"/>
        <v>0</v>
      </c>
      <c r="BV74" s="38">
        <v>0</v>
      </c>
      <c r="BW74" s="38">
        <v>0</v>
      </c>
      <c r="BX74" s="38">
        <f t="shared" si="77"/>
        <v>0</v>
      </c>
      <c r="BY74" s="38">
        <v>0</v>
      </c>
      <c r="BZ74" s="38">
        <f t="shared" si="78"/>
        <v>0</v>
      </c>
      <c r="CA74" s="38">
        <v>0</v>
      </c>
      <c r="CB74" s="38">
        <f t="shared" si="79"/>
        <v>0</v>
      </c>
      <c r="CC74" s="38">
        <v>0</v>
      </c>
      <c r="CD74" s="38">
        <v>0</v>
      </c>
      <c r="CE74" s="38">
        <v>0</v>
      </c>
      <c r="CF74" s="38">
        <f t="shared" si="80"/>
        <v>0</v>
      </c>
      <c r="CG74" s="38">
        <f t="shared" si="81"/>
        <v>0</v>
      </c>
      <c r="CH74" s="38">
        <v>0</v>
      </c>
      <c r="CI74" s="200">
        <f t="shared" si="82"/>
        <v>0</v>
      </c>
      <c r="CJ74" s="200">
        <f t="shared" si="83"/>
        <v>0</v>
      </c>
      <c r="CK74" s="200">
        <v>0</v>
      </c>
      <c r="CL74" s="38">
        <v>0</v>
      </c>
      <c r="CM74" s="36">
        <v>0</v>
      </c>
      <c r="CN74" s="36">
        <v>0</v>
      </c>
      <c r="CO74" s="38">
        <v>0</v>
      </c>
      <c r="CP74" s="38">
        <v>0</v>
      </c>
      <c r="CQ74" s="38">
        <v>0</v>
      </c>
      <c r="CR74" s="40">
        <v>0</v>
      </c>
      <c r="CS74" s="294">
        <v>0</v>
      </c>
      <c r="CT74" s="200">
        <v>0</v>
      </c>
      <c r="CU74" s="294">
        <v>0</v>
      </c>
      <c r="CV74" s="38">
        <v>0</v>
      </c>
      <c r="CW74" s="200">
        <v>0</v>
      </c>
      <c r="CX74" s="294">
        <v>0</v>
      </c>
      <c r="CY74" s="38">
        <v>0</v>
      </c>
      <c r="CZ74" s="38">
        <v>0</v>
      </c>
      <c r="DA74" s="38">
        <v>0</v>
      </c>
      <c r="DB74" s="38">
        <v>0</v>
      </c>
      <c r="DC74" s="38">
        <v>0</v>
      </c>
      <c r="DD74" s="38">
        <v>0</v>
      </c>
      <c r="DE74" s="38">
        <v>0</v>
      </c>
      <c r="DF74" s="38">
        <v>0</v>
      </c>
      <c r="DG74" s="38">
        <v>0</v>
      </c>
      <c r="DH74" s="38">
        <v>0</v>
      </c>
      <c r="DI74" s="38">
        <v>0</v>
      </c>
      <c r="DJ74" s="38">
        <v>0</v>
      </c>
      <c r="DK74" s="38">
        <v>0</v>
      </c>
      <c r="DL74" s="38">
        <v>0</v>
      </c>
      <c r="DM74" s="38">
        <v>1</v>
      </c>
      <c r="DN74" s="38">
        <v>0</v>
      </c>
      <c r="DO74" s="38">
        <v>0</v>
      </c>
      <c r="DP74" s="38">
        <v>0</v>
      </c>
      <c r="DQ74" s="38">
        <v>0</v>
      </c>
      <c r="DR74" s="38">
        <v>0</v>
      </c>
      <c r="DS74" s="38">
        <v>0</v>
      </c>
      <c r="DT74" s="38">
        <v>0</v>
      </c>
    </row>
    <row r="75" spans="1:124" x14ac:dyDescent="0.35">
      <c r="A75" s="17" t="s">
        <v>100</v>
      </c>
      <c r="B75" s="186">
        <v>4</v>
      </c>
      <c r="C75" s="186">
        <v>10</v>
      </c>
      <c r="D75" s="186">
        <v>1</v>
      </c>
      <c r="E75" s="186">
        <v>0</v>
      </c>
      <c r="F75" s="186">
        <v>0</v>
      </c>
      <c r="G75" s="186">
        <v>0</v>
      </c>
      <c r="H75" s="196">
        <v>0</v>
      </c>
      <c r="I75" s="261">
        <v>0</v>
      </c>
      <c r="J75" s="192">
        <f>States!B82</f>
        <v>1E-4</v>
      </c>
      <c r="K75" s="192">
        <f>'Cte Keq'!L100</f>
        <v>1E-4</v>
      </c>
      <c r="L75" s="259">
        <f>'Cte Keq'!L100</f>
        <v>1E-4</v>
      </c>
      <c r="M75" s="272">
        <f t="shared" si="48"/>
        <v>-9.2103403719761818</v>
      </c>
      <c r="N75" s="273">
        <f t="shared" si="54"/>
        <v>-9.2103403719761818</v>
      </c>
      <c r="O75" s="274">
        <f t="shared" si="49"/>
        <v>-171.8</v>
      </c>
      <c r="P75" s="274">
        <f t="shared" si="50"/>
        <v>0</v>
      </c>
      <c r="Q75" s="282">
        <f t="shared" si="51"/>
        <v>0</v>
      </c>
      <c r="R75" s="283">
        <f t="shared" si="52"/>
        <v>-22.830767631555663</v>
      </c>
      <c r="S75" s="282">
        <f t="shared" si="53"/>
        <v>-22.830767631555663</v>
      </c>
      <c r="T75" s="3"/>
      <c r="U75" s="36">
        <v>0</v>
      </c>
      <c r="V75" s="36">
        <v>0</v>
      </c>
      <c r="W75" s="36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f t="shared" si="55"/>
        <v>0</v>
      </c>
      <c r="AF75" s="38">
        <f t="shared" si="56"/>
        <v>0</v>
      </c>
      <c r="AG75" s="38">
        <f t="shared" si="57"/>
        <v>0</v>
      </c>
      <c r="AH75" s="38">
        <v>0</v>
      </c>
      <c r="AI75" s="38">
        <f t="shared" si="58"/>
        <v>0</v>
      </c>
      <c r="AJ75" s="38">
        <f t="shared" si="59"/>
        <v>0</v>
      </c>
      <c r="AK75" s="38">
        <v>0</v>
      </c>
      <c r="AL75" s="38">
        <f t="shared" si="60"/>
        <v>0</v>
      </c>
      <c r="AM75" s="38">
        <f t="shared" si="61"/>
        <v>0</v>
      </c>
      <c r="AN75" s="38">
        <f t="shared" si="62"/>
        <v>0</v>
      </c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38">
        <f t="shared" si="63"/>
        <v>0</v>
      </c>
      <c r="AW75" s="38">
        <f t="shared" si="64"/>
        <v>0</v>
      </c>
      <c r="AX75" s="38">
        <f t="shared" si="65"/>
        <v>0</v>
      </c>
      <c r="AY75" s="38">
        <f t="shared" si="66"/>
        <v>0</v>
      </c>
      <c r="AZ75" s="38">
        <v>0</v>
      </c>
      <c r="BA75" s="38">
        <f t="shared" si="67"/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f t="shared" si="68"/>
        <v>0</v>
      </c>
      <c r="BG75" s="38">
        <f t="shared" si="69"/>
        <v>0</v>
      </c>
      <c r="BH75" s="38">
        <f t="shared" si="70"/>
        <v>0</v>
      </c>
      <c r="BI75" s="38">
        <v>0</v>
      </c>
      <c r="BJ75" s="38">
        <v>0</v>
      </c>
      <c r="BK75" s="38">
        <f t="shared" si="71"/>
        <v>0</v>
      </c>
      <c r="BL75" s="38">
        <f t="shared" si="72"/>
        <v>0</v>
      </c>
      <c r="BM75" s="38">
        <f t="shared" si="73"/>
        <v>0</v>
      </c>
      <c r="BN75" s="38">
        <f t="shared" si="74"/>
        <v>0</v>
      </c>
      <c r="BO75" s="38">
        <v>0</v>
      </c>
      <c r="BP75" s="38">
        <v>0</v>
      </c>
      <c r="BQ75" s="38">
        <v>0</v>
      </c>
      <c r="BR75" s="38">
        <v>0</v>
      </c>
      <c r="BS75" s="38">
        <f t="shared" si="75"/>
        <v>0</v>
      </c>
      <c r="BT75" s="38">
        <v>0</v>
      </c>
      <c r="BU75" s="38">
        <f t="shared" si="76"/>
        <v>0</v>
      </c>
      <c r="BV75" s="38">
        <v>0</v>
      </c>
      <c r="BW75" s="38">
        <v>0</v>
      </c>
      <c r="BX75" s="38">
        <f t="shared" si="77"/>
        <v>0</v>
      </c>
      <c r="BY75" s="38">
        <v>0</v>
      </c>
      <c r="BZ75" s="38">
        <f t="shared" si="78"/>
        <v>0</v>
      </c>
      <c r="CA75" s="38">
        <v>0</v>
      </c>
      <c r="CB75" s="38">
        <f t="shared" si="79"/>
        <v>0</v>
      </c>
      <c r="CC75" s="38">
        <v>0</v>
      </c>
      <c r="CD75" s="38">
        <v>0</v>
      </c>
      <c r="CE75" s="38">
        <v>0</v>
      </c>
      <c r="CF75" s="38">
        <f t="shared" si="80"/>
        <v>0</v>
      </c>
      <c r="CG75" s="38">
        <f t="shared" si="81"/>
        <v>0</v>
      </c>
      <c r="CH75" s="38">
        <v>0</v>
      </c>
      <c r="CI75" s="200">
        <f t="shared" si="82"/>
        <v>0</v>
      </c>
      <c r="CJ75" s="200">
        <f t="shared" si="83"/>
        <v>0</v>
      </c>
      <c r="CK75" s="200">
        <v>0</v>
      </c>
      <c r="CL75" s="38">
        <v>0</v>
      </c>
      <c r="CM75" s="36">
        <v>0</v>
      </c>
      <c r="CN75" s="36">
        <v>0</v>
      </c>
      <c r="CO75" s="38">
        <v>0</v>
      </c>
      <c r="CP75" s="38">
        <v>0</v>
      </c>
      <c r="CQ75" s="38">
        <v>0</v>
      </c>
      <c r="CR75" s="40">
        <v>0</v>
      </c>
      <c r="CS75" s="294">
        <v>0</v>
      </c>
      <c r="CT75" s="200">
        <v>0</v>
      </c>
      <c r="CU75" s="294">
        <v>0</v>
      </c>
      <c r="CV75" s="38">
        <v>0</v>
      </c>
      <c r="CW75" s="200">
        <v>0</v>
      </c>
      <c r="CX75" s="294">
        <v>0</v>
      </c>
      <c r="CY75" s="38">
        <v>0</v>
      </c>
      <c r="CZ75" s="38">
        <v>0</v>
      </c>
      <c r="DA75" s="38">
        <v>0</v>
      </c>
      <c r="DB75" s="38">
        <v>0</v>
      </c>
      <c r="DC75" s="38">
        <v>0</v>
      </c>
      <c r="DD75" s="38">
        <v>0</v>
      </c>
      <c r="DE75" s="38">
        <v>0</v>
      </c>
      <c r="DF75" s="38">
        <v>0</v>
      </c>
      <c r="DG75" s="38">
        <v>0</v>
      </c>
      <c r="DH75" s="38">
        <v>0</v>
      </c>
      <c r="DI75" s="38">
        <v>0</v>
      </c>
      <c r="DJ75" s="38">
        <v>0</v>
      </c>
      <c r="DK75" s="38">
        <v>0</v>
      </c>
      <c r="DL75" s="38">
        <v>0</v>
      </c>
      <c r="DM75" s="38">
        <v>0</v>
      </c>
      <c r="DN75" s="38">
        <v>1</v>
      </c>
      <c r="DO75" s="38">
        <v>0</v>
      </c>
      <c r="DP75" s="38">
        <v>0</v>
      </c>
      <c r="DQ75" s="38">
        <v>0</v>
      </c>
      <c r="DR75" s="38">
        <v>0</v>
      </c>
      <c r="DS75" s="38">
        <v>0</v>
      </c>
      <c r="DT75" s="38">
        <v>0</v>
      </c>
    </row>
    <row r="76" spans="1:124" s="329" customFormat="1" x14ac:dyDescent="0.35">
      <c r="A76" s="318" t="s">
        <v>101</v>
      </c>
      <c r="B76" s="319">
        <v>3</v>
      </c>
      <c r="C76" s="319">
        <v>6</v>
      </c>
      <c r="D76" s="319">
        <v>2</v>
      </c>
      <c r="E76" s="319">
        <v>0</v>
      </c>
      <c r="F76" s="319">
        <v>0</v>
      </c>
      <c r="G76" s="319">
        <v>0</v>
      </c>
      <c r="H76" s="320">
        <v>0</v>
      </c>
      <c r="I76" s="320">
        <v>0</v>
      </c>
      <c r="J76" s="321">
        <v>1</v>
      </c>
      <c r="K76" s="321">
        <f>'Cte Keq'!L101</f>
        <v>1</v>
      </c>
      <c r="L76" s="321">
        <f>'Cte Keq'!L101</f>
        <v>1</v>
      </c>
      <c r="M76" s="322">
        <f t="shared" si="48"/>
        <v>0</v>
      </c>
      <c r="N76" s="322">
        <f t="shared" si="54"/>
        <v>0</v>
      </c>
      <c r="O76" s="323">
        <f t="shared" si="49"/>
        <v>-34.9</v>
      </c>
      <c r="P76" s="323">
        <f t="shared" si="50"/>
        <v>0</v>
      </c>
      <c r="Q76" s="323">
        <f t="shared" si="51"/>
        <v>0</v>
      </c>
      <c r="R76" s="324">
        <f t="shared" si="52"/>
        <v>0</v>
      </c>
      <c r="S76" s="323">
        <f t="shared" si="53"/>
        <v>0</v>
      </c>
      <c r="T76" s="3"/>
      <c r="U76" s="325">
        <v>0</v>
      </c>
      <c r="V76" s="325">
        <v>0</v>
      </c>
      <c r="W76" s="325">
        <v>0</v>
      </c>
      <c r="X76" s="326">
        <v>0</v>
      </c>
      <c r="Y76" s="326">
        <v>0</v>
      </c>
      <c r="Z76" s="326">
        <v>0</v>
      </c>
      <c r="AA76" s="326">
        <v>0</v>
      </c>
      <c r="AB76" s="326">
        <v>0</v>
      </c>
      <c r="AC76" s="326">
        <v>0</v>
      </c>
      <c r="AD76" s="326">
        <v>0</v>
      </c>
      <c r="AE76" s="326">
        <f t="shared" si="55"/>
        <v>0</v>
      </c>
      <c r="AF76" s="326">
        <f t="shared" si="56"/>
        <v>0</v>
      </c>
      <c r="AG76" s="326">
        <f t="shared" si="57"/>
        <v>0</v>
      </c>
      <c r="AH76" s="326">
        <v>0</v>
      </c>
      <c r="AI76" s="326">
        <f t="shared" si="58"/>
        <v>0</v>
      </c>
      <c r="AJ76" s="326">
        <f t="shared" si="59"/>
        <v>0</v>
      </c>
      <c r="AK76" s="326">
        <v>0</v>
      </c>
      <c r="AL76" s="326">
        <f t="shared" si="60"/>
        <v>0</v>
      </c>
      <c r="AM76" s="326">
        <f t="shared" si="61"/>
        <v>0</v>
      </c>
      <c r="AN76" s="326">
        <f t="shared" si="62"/>
        <v>0</v>
      </c>
      <c r="AO76" s="326">
        <v>0</v>
      </c>
      <c r="AP76" s="326">
        <v>0</v>
      </c>
      <c r="AQ76" s="326">
        <v>0</v>
      </c>
      <c r="AR76" s="326">
        <v>0</v>
      </c>
      <c r="AS76" s="326">
        <v>0</v>
      </c>
      <c r="AT76" s="326">
        <v>0</v>
      </c>
      <c r="AU76" s="326">
        <v>0</v>
      </c>
      <c r="AV76" s="326">
        <f t="shared" si="63"/>
        <v>0</v>
      </c>
      <c r="AW76" s="326">
        <f t="shared" si="64"/>
        <v>0</v>
      </c>
      <c r="AX76" s="326">
        <f t="shared" si="65"/>
        <v>0</v>
      </c>
      <c r="AY76" s="326">
        <f t="shared" si="66"/>
        <v>0</v>
      </c>
      <c r="AZ76" s="326">
        <v>0</v>
      </c>
      <c r="BA76" s="326">
        <f t="shared" si="67"/>
        <v>0</v>
      </c>
      <c r="BB76" s="326">
        <v>0</v>
      </c>
      <c r="BC76" s="326">
        <v>0</v>
      </c>
      <c r="BD76" s="326">
        <v>0</v>
      </c>
      <c r="BE76" s="326">
        <v>0</v>
      </c>
      <c r="BF76" s="326">
        <f t="shared" si="68"/>
        <v>0</v>
      </c>
      <c r="BG76" s="326">
        <f t="shared" si="69"/>
        <v>0</v>
      </c>
      <c r="BH76" s="326">
        <f t="shared" si="70"/>
        <v>0</v>
      </c>
      <c r="BI76" s="326">
        <v>0</v>
      </c>
      <c r="BJ76" s="326">
        <v>0</v>
      </c>
      <c r="BK76" s="326">
        <f t="shared" si="71"/>
        <v>0</v>
      </c>
      <c r="BL76" s="326">
        <f t="shared" si="72"/>
        <v>0</v>
      </c>
      <c r="BM76" s="326">
        <f t="shared" si="73"/>
        <v>0</v>
      </c>
      <c r="BN76" s="326">
        <f t="shared" si="74"/>
        <v>0</v>
      </c>
      <c r="BO76" s="326">
        <v>0</v>
      </c>
      <c r="BP76" s="326">
        <v>0</v>
      </c>
      <c r="BQ76" s="326">
        <v>0</v>
      </c>
      <c r="BR76" s="326">
        <v>0</v>
      </c>
      <c r="BS76" s="326">
        <f t="shared" si="75"/>
        <v>0</v>
      </c>
      <c r="BT76" s="326">
        <v>0</v>
      </c>
      <c r="BU76" s="326">
        <f t="shared" si="76"/>
        <v>0</v>
      </c>
      <c r="BV76" s="326">
        <v>0</v>
      </c>
      <c r="BW76" s="326">
        <v>0</v>
      </c>
      <c r="BX76" s="326">
        <f t="shared" si="77"/>
        <v>0</v>
      </c>
      <c r="BY76" s="326">
        <v>0</v>
      </c>
      <c r="BZ76" s="326">
        <f t="shared" si="78"/>
        <v>0</v>
      </c>
      <c r="CA76" s="326">
        <v>0</v>
      </c>
      <c r="CB76" s="326">
        <f t="shared" si="79"/>
        <v>0</v>
      </c>
      <c r="CC76" s="326">
        <v>0</v>
      </c>
      <c r="CD76" s="326">
        <v>0</v>
      </c>
      <c r="CE76" s="326">
        <v>0</v>
      </c>
      <c r="CF76" s="326">
        <f t="shared" si="80"/>
        <v>0</v>
      </c>
      <c r="CG76" s="326">
        <f t="shared" si="81"/>
        <v>0</v>
      </c>
      <c r="CH76" s="326">
        <v>0</v>
      </c>
      <c r="CI76" s="327">
        <f t="shared" si="82"/>
        <v>0</v>
      </c>
      <c r="CJ76" s="327">
        <f t="shared" si="83"/>
        <v>0</v>
      </c>
      <c r="CK76" s="327">
        <v>0</v>
      </c>
      <c r="CL76" s="326">
        <v>0</v>
      </c>
      <c r="CM76" s="325">
        <v>0</v>
      </c>
      <c r="CN76" s="325">
        <v>0</v>
      </c>
      <c r="CO76" s="326">
        <v>0</v>
      </c>
      <c r="CP76" s="326">
        <v>0</v>
      </c>
      <c r="CQ76" s="326">
        <v>0</v>
      </c>
      <c r="CR76" s="325">
        <v>0</v>
      </c>
      <c r="CS76" s="328">
        <v>0</v>
      </c>
      <c r="CT76" s="327">
        <v>0</v>
      </c>
      <c r="CU76" s="328">
        <v>0</v>
      </c>
      <c r="CV76" s="326">
        <v>0</v>
      </c>
      <c r="CW76" s="327">
        <v>0</v>
      </c>
      <c r="CX76" s="328">
        <v>0</v>
      </c>
      <c r="CY76" s="326">
        <v>0</v>
      </c>
      <c r="CZ76" s="326">
        <v>0</v>
      </c>
      <c r="DA76" s="326">
        <v>0</v>
      </c>
      <c r="DB76" s="326">
        <v>0</v>
      </c>
      <c r="DC76" s="326">
        <v>0</v>
      </c>
      <c r="DD76" s="326">
        <v>0</v>
      </c>
      <c r="DE76" s="326">
        <v>0</v>
      </c>
      <c r="DF76" s="326">
        <v>0</v>
      </c>
      <c r="DG76" s="326">
        <v>0</v>
      </c>
      <c r="DH76" s="326">
        <v>0</v>
      </c>
      <c r="DI76" s="326">
        <v>0</v>
      </c>
      <c r="DJ76" s="326">
        <v>0</v>
      </c>
      <c r="DK76" s="326">
        <v>0</v>
      </c>
      <c r="DL76" s="326">
        <v>0</v>
      </c>
      <c r="DM76" s="326">
        <v>0</v>
      </c>
      <c r="DN76" s="326">
        <v>0</v>
      </c>
      <c r="DO76" s="326">
        <v>0</v>
      </c>
      <c r="DP76" s="326">
        <v>0</v>
      </c>
      <c r="DQ76" s="326">
        <v>0</v>
      </c>
      <c r="DR76" s="326">
        <v>0</v>
      </c>
      <c r="DS76" s="326">
        <v>0</v>
      </c>
      <c r="DT76" s="326">
        <v>0</v>
      </c>
    </row>
    <row r="77" spans="1:124" s="329" customFormat="1" x14ac:dyDescent="0.35">
      <c r="A77" s="318" t="s">
        <v>102</v>
      </c>
      <c r="B77" s="319">
        <v>3</v>
      </c>
      <c r="C77" s="319">
        <v>8</v>
      </c>
      <c r="D77" s="319">
        <v>2</v>
      </c>
      <c r="E77" s="319">
        <v>0</v>
      </c>
      <c r="F77" s="319">
        <v>0</v>
      </c>
      <c r="G77" s="319">
        <v>0</v>
      </c>
      <c r="H77" s="320">
        <v>0</v>
      </c>
      <c r="I77" s="320">
        <v>0</v>
      </c>
      <c r="J77" s="321">
        <v>1</v>
      </c>
      <c r="K77" s="321">
        <f>'Cte Keq'!L102</f>
        <v>1</v>
      </c>
      <c r="L77" s="321">
        <f>'Cte Keq'!L102</f>
        <v>1</v>
      </c>
      <c r="M77" s="322">
        <f t="shared" si="48"/>
        <v>0</v>
      </c>
      <c r="N77" s="322">
        <f t="shared" si="54"/>
        <v>0</v>
      </c>
      <c r="O77" s="323">
        <f t="shared" si="49"/>
        <v>-327</v>
      </c>
      <c r="P77" s="323">
        <f t="shared" si="50"/>
        <v>0</v>
      </c>
      <c r="Q77" s="323">
        <f t="shared" si="51"/>
        <v>0</v>
      </c>
      <c r="R77" s="324">
        <f t="shared" si="52"/>
        <v>0</v>
      </c>
      <c r="S77" s="323">
        <f t="shared" si="53"/>
        <v>0</v>
      </c>
      <c r="T77" s="3"/>
      <c r="U77" s="325">
        <v>0</v>
      </c>
      <c r="V77" s="325">
        <v>0</v>
      </c>
      <c r="W77" s="325">
        <v>0</v>
      </c>
      <c r="X77" s="326">
        <v>0</v>
      </c>
      <c r="Y77" s="326">
        <v>0</v>
      </c>
      <c r="Z77" s="326">
        <v>0</v>
      </c>
      <c r="AA77" s="326">
        <v>0</v>
      </c>
      <c r="AB77" s="326">
        <v>0</v>
      </c>
      <c r="AC77" s="326">
        <v>0</v>
      </c>
      <c r="AD77" s="326">
        <v>0</v>
      </c>
      <c r="AE77" s="326">
        <f t="shared" si="55"/>
        <v>0</v>
      </c>
      <c r="AF77" s="326">
        <f t="shared" si="56"/>
        <v>0</v>
      </c>
      <c r="AG77" s="326">
        <f t="shared" si="57"/>
        <v>0</v>
      </c>
      <c r="AH77" s="326">
        <v>0</v>
      </c>
      <c r="AI77" s="326">
        <f t="shared" si="58"/>
        <v>0</v>
      </c>
      <c r="AJ77" s="326">
        <f t="shared" si="59"/>
        <v>0</v>
      </c>
      <c r="AK77" s="326">
        <v>0</v>
      </c>
      <c r="AL77" s="326">
        <f t="shared" si="60"/>
        <v>0</v>
      </c>
      <c r="AM77" s="326">
        <f t="shared" si="61"/>
        <v>0</v>
      </c>
      <c r="AN77" s="326">
        <f t="shared" si="62"/>
        <v>0</v>
      </c>
      <c r="AO77" s="326">
        <v>0</v>
      </c>
      <c r="AP77" s="326">
        <v>0</v>
      </c>
      <c r="AQ77" s="326">
        <v>0</v>
      </c>
      <c r="AR77" s="326">
        <v>0</v>
      </c>
      <c r="AS77" s="326">
        <v>0</v>
      </c>
      <c r="AT77" s="326">
        <v>0</v>
      </c>
      <c r="AU77" s="326">
        <v>0</v>
      </c>
      <c r="AV77" s="326">
        <f t="shared" si="63"/>
        <v>0</v>
      </c>
      <c r="AW77" s="326">
        <f t="shared" si="64"/>
        <v>0</v>
      </c>
      <c r="AX77" s="326">
        <f t="shared" si="65"/>
        <v>0</v>
      </c>
      <c r="AY77" s="326">
        <f t="shared" si="66"/>
        <v>0</v>
      </c>
      <c r="AZ77" s="326">
        <v>0</v>
      </c>
      <c r="BA77" s="326">
        <f t="shared" si="67"/>
        <v>0</v>
      </c>
      <c r="BB77" s="326">
        <v>0</v>
      </c>
      <c r="BC77" s="326">
        <v>0</v>
      </c>
      <c r="BD77" s="326">
        <v>0</v>
      </c>
      <c r="BE77" s="326">
        <v>0</v>
      </c>
      <c r="BF77" s="326">
        <f t="shared" si="68"/>
        <v>0</v>
      </c>
      <c r="BG77" s="326">
        <f t="shared" si="69"/>
        <v>0</v>
      </c>
      <c r="BH77" s="326">
        <f t="shared" si="70"/>
        <v>0</v>
      </c>
      <c r="BI77" s="326">
        <v>0</v>
      </c>
      <c r="BJ77" s="326">
        <v>0</v>
      </c>
      <c r="BK77" s="326">
        <f t="shared" si="71"/>
        <v>0</v>
      </c>
      <c r="BL77" s="326">
        <f t="shared" si="72"/>
        <v>0</v>
      </c>
      <c r="BM77" s="326">
        <f t="shared" si="73"/>
        <v>0</v>
      </c>
      <c r="BN77" s="326">
        <f t="shared" si="74"/>
        <v>0</v>
      </c>
      <c r="BO77" s="326">
        <v>0</v>
      </c>
      <c r="BP77" s="326">
        <v>0</v>
      </c>
      <c r="BQ77" s="326">
        <v>0</v>
      </c>
      <c r="BR77" s="326">
        <v>0</v>
      </c>
      <c r="BS77" s="326">
        <f t="shared" si="75"/>
        <v>0</v>
      </c>
      <c r="BT77" s="326">
        <v>0</v>
      </c>
      <c r="BU77" s="326">
        <f t="shared" si="76"/>
        <v>0</v>
      </c>
      <c r="BV77" s="326">
        <v>0</v>
      </c>
      <c r="BW77" s="326">
        <v>0</v>
      </c>
      <c r="BX77" s="326">
        <f t="shared" si="77"/>
        <v>0</v>
      </c>
      <c r="BY77" s="326">
        <v>0</v>
      </c>
      <c r="BZ77" s="326">
        <f t="shared" si="78"/>
        <v>0</v>
      </c>
      <c r="CA77" s="326">
        <v>0</v>
      </c>
      <c r="CB77" s="326">
        <f t="shared" si="79"/>
        <v>0</v>
      </c>
      <c r="CC77" s="326">
        <v>0</v>
      </c>
      <c r="CD77" s="326">
        <v>0</v>
      </c>
      <c r="CE77" s="326">
        <v>0</v>
      </c>
      <c r="CF77" s="326">
        <f t="shared" si="80"/>
        <v>0</v>
      </c>
      <c r="CG77" s="326">
        <f t="shared" si="81"/>
        <v>0</v>
      </c>
      <c r="CH77" s="326">
        <v>0</v>
      </c>
      <c r="CI77" s="327">
        <f t="shared" si="82"/>
        <v>0</v>
      </c>
      <c r="CJ77" s="327">
        <f t="shared" si="83"/>
        <v>0</v>
      </c>
      <c r="CK77" s="327">
        <v>0</v>
      </c>
      <c r="CL77" s="326">
        <v>0</v>
      </c>
      <c r="CM77" s="325">
        <v>0</v>
      </c>
      <c r="CN77" s="325">
        <v>0</v>
      </c>
      <c r="CO77" s="326">
        <v>0</v>
      </c>
      <c r="CP77" s="326">
        <v>0</v>
      </c>
      <c r="CQ77" s="326">
        <v>0</v>
      </c>
      <c r="CR77" s="325">
        <v>0</v>
      </c>
      <c r="CS77" s="328">
        <v>0</v>
      </c>
      <c r="CT77" s="327">
        <v>0</v>
      </c>
      <c r="CU77" s="328">
        <v>0</v>
      </c>
      <c r="CV77" s="326">
        <v>0</v>
      </c>
      <c r="CW77" s="327">
        <v>0</v>
      </c>
      <c r="CX77" s="328">
        <v>0</v>
      </c>
      <c r="CY77" s="326">
        <v>0</v>
      </c>
      <c r="CZ77" s="326">
        <v>0</v>
      </c>
      <c r="DA77" s="326">
        <v>0</v>
      </c>
      <c r="DB77" s="326">
        <v>0</v>
      </c>
      <c r="DC77" s="326">
        <v>0</v>
      </c>
      <c r="DD77" s="326">
        <v>0</v>
      </c>
      <c r="DE77" s="326">
        <v>0</v>
      </c>
      <c r="DF77" s="326">
        <v>0</v>
      </c>
      <c r="DG77" s="326">
        <v>0</v>
      </c>
      <c r="DH77" s="326">
        <v>0</v>
      </c>
      <c r="DI77" s="326">
        <v>0</v>
      </c>
      <c r="DJ77" s="326">
        <v>0</v>
      </c>
      <c r="DK77" s="326">
        <v>0</v>
      </c>
      <c r="DL77" s="326">
        <v>0</v>
      </c>
      <c r="DM77" s="326">
        <v>0</v>
      </c>
      <c r="DN77" s="326">
        <v>0</v>
      </c>
      <c r="DO77" s="326">
        <v>0</v>
      </c>
      <c r="DP77" s="326">
        <v>0</v>
      </c>
      <c r="DQ77" s="326">
        <v>0</v>
      </c>
      <c r="DR77" s="326">
        <v>0</v>
      </c>
      <c r="DS77" s="326">
        <v>0</v>
      </c>
      <c r="DT77" s="326">
        <v>0</v>
      </c>
    </row>
    <row r="78" spans="1:124" x14ac:dyDescent="0.35">
      <c r="A78" s="17" t="s">
        <v>103</v>
      </c>
      <c r="B78" s="186">
        <v>0</v>
      </c>
      <c r="C78" s="186">
        <v>2</v>
      </c>
      <c r="D78" s="186">
        <v>0</v>
      </c>
      <c r="E78" s="186">
        <v>0</v>
      </c>
      <c r="F78" s="186">
        <v>0</v>
      </c>
      <c r="G78" s="186">
        <v>0</v>
      </c>
      <c r="H78" s="196">
        <v>0</v>
      </c>
      <c r="I78" s="261">
        <v>0</v>
      </c>
      <c r="J78" s="192">
        <f>States!B86</f>
        <v>1E-4</v>
      </c>
      <c r="K78" s="192">
        <f>'Cte Keq'!L106</f>
        <v>1E-4</v>
      </c>
      <c r="L78" s="259">
        <f>'Cte Keq'!L106</f>
        <v>1E-4</v>
      </c>
      <c r="M78" s="272">
        <f t="shared" si="48"/>
        <v>-9.2103403719761818</v>
      </c>
      <c r="N78" s="273">
        <f t="shared" si="54"/>
        <v>-9.2103403719761818</v>
      </c>
      <c r="O78" s="274">
        <f t="shared" ref="O78:O86" si="84">O23</f>
        <v>17.5</v>
      </c>
      <c r="P78" s="274">
        <f t="shared" si="50"/>
        <v>0</v>
      </c>
      <c r="Q78" s="282">
        <f t="shared" si="51"/>
        <v>0</v>
      </c>
      <c r="R78" s="283">
        <f t="shared" si="52"/>
        <v>-22.830767631555663</v>
      </c>
      <c r="S78" s="282">
        <f t="shared" si="53"/>
        <v>-22.830767631555663</v>
      </c>
      <c r="T78" s="3"/>
      <c r="U78" s="36">
        <v>0</v>
      </c>
      <c r="V78" s="36">
        <v>0</v>
      </c>
      <c r="W78" s="36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f t="shared" si="55"/>
        <v>0</v>
      </c>
      <c r="AF78" s="38">
        <f t="shared" si="56"/>
        <v>0</v>
      </c>
      <c r="AG78" s="38">
        <f t="shared" si="57"/>
        <v>0</v>
      </c>
      <c r="AH78" s="38">
        <v>0</v>
      </c>
      <c r="AI78" s="38">
        <f t="shared" si="58"/>
        <v>0</v>
      </c>
      <c r="AJ78" s="38">
        <f t="shared" si="59"/>
        <v>0</v>
      </c>
      <c r="AK78" s="38">
        <v>0</v>
      </c>
      <c r="AL78" s="38">
        <f t="shared" si="60"/>
        <v>0</v>
      </c>
      <c r="AM78" s="38">
        <f t="shared" si="61"/>
        <v>0</v>
      </c>
      <c r="AN78" s="38">
        <f t="shared" si="62"/>
        <v>0</v>
      </c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38">
        <f t="shared" si="63"/>
        <v>0</v>
      </c>
      <c r="AW78" s="38">
        <f t="shared" si="64"/>
        <v>0</v>
      </c>
      <c r="AX78" s="38">
        <f t="shared" si="65"/>
        <v>0</v>
      </c>
      <c r="AY78" s="38">
        <f t="shared" si="66"/>
        <v>0</v>
      </c>
      <c r="AZ78" s="38">
        <v>0</v>
      </c>
      <c r="BA78" s="38">
        <f t="shared" si="67"/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f t="shared" si="68"/>
        <v>0</v>
      </c>
      <c r="BG78" s="38">
        <f t="shared" si="69"/>
        <v>0</v>
      </c>
      <c r="BH78" s="38">
        <f t="shared" si="70"/>
        <v>0</v>
      </c>
      <c r="BI78" s="38">
        <v>0</v>
      </c>
      <c r="BJ78" s="38">
        <v>0</v>
      </c>
      <c r="BK78" s="38">
        <f t="shared" si="71"/>
        <v>0</v>
      </c>
      <c r="BL78" s="38">
        <f t="shared" si="72"/>
        <v>0</v>
      </c>
      <c r="BM78" s="38">
        <f t="shared" si="73"/>
        <v>0</v>
      </c>
      <c r="BN78" s="38">
        <f t="shared" si="74"/>
        <v>0</v>
      </c>
      <c r="BO78" s="38">
        <v>0</v>
      </c>
      <c r="BP78" s="38">
        <v>0</v>
      </c>
      <c r="BQ78" s="38">
        <v>0</v>
      </c>
      <c r="BR78" s="38">
        <v>0</v>
      </c>
      <c r="BS78" s="38">
        <f t="shared" si="75"/>
        <v>0</v>
      </c>
      <c r="BT78" s="38">
        <v>0</v>
      </c>
      <c r="BU78" s="38">
        <f t="shared" si="76"/>
        <v>0</v>
      </c>
      <c r="BV78" s="38">
        <v>0</v>
      </c>
      <c r="BW78" s="38">
        <v>0</v>
      </c>
      <c r="BX78" s="38">
        <f t="shared" si="77"/>
        <v>0</v>
      </c>
      <c r="BY78" s="38">
        <v>0</v>
      </c>
      <c r="BZ78" s="38">
        <f t="shared" si="78"/>
        <v>0</v>
      </c>
      <c r="CA78" s="38">
        <v>0</v>
      </c>
      <c r="CB78" s="38">
        <f t="shared" si="79"/>
        <v>0</v>
      </c>
      <c r="CC78" s="38">
        <v>0</v>
      </c>
      <c r="CD78" s="38">
        <v>0</v>
      </c>
      <c r="CE78" s="38">
        <v>0</v>
      </c>
      <c r="CF78" s="38">
        <f t="shared" si="80"/>
        <v>0</v>
      </c>
      <c r="CG78" s="38">
        <f t="shared" si="81"/>
        <v>0</v>
      </c>
      <c r="CH78" s="38">
        <v>0</v>
      </c>
      <c r="CI78" s="200">
        <f t="shared" si="82"/>
        <v>0</v>
      </c>
      <c r="CJ78" s="200">
        <f t="shared" si="83"/>
        <v>0</v>
      </c>
      <c r="CK78" s="200">
        <v>0</v>
      </c>
      <c r="CL78" s="38">
        <v>0</v>
      </c>
      <c r="CM78" s="36">
        <v>0</v>
      </c>
      <c r="CN78" s="36">
        <v>0</v>
      </c>
      <c r="CO78" s="38">
        <v>0</v>
      </c>
      <c r="CP78" s="38">
        <v>0</v>
      </c>
      <c r="CQ78" s="38">
        <v>0</v>
      </c>
      <c r="CR78" s="40">
        <v>0</v>
      </c>
      <c r="CS78" s="294">
        <v>0</v>
      </c>
      <c r="CT78" s="200">
        <v>0</v>
      </c>
      <c r="CU78" s="294">
        <v>0</v>
      </c>
      <c r="CV78" s="38">
        <v>0</v>
      </c>
      <c r="CW78" s="200">
        <v>0</v>
      </c>
      <c r="CX78" s="294">
        <v>0</v>
      </c>
      <c r="CY78" s="38">
        <v>0</v>
      </c>
      <c r="CZ78" s="38">
        <v>0</v>
      </c>
      <c r="DA78" s="38">
        <v>0</v>
      </c>
      <c r="DB78" s="38">
        <v>0</v>
      </c>
      <c r="DC78" s="38">
        <v>0</v>
      </c>
      <c r="DD78" s="38">
        <v>0</v>
      </c>
      <c r="DE78" s="38">
        <v>0</v>
      </c>
      <c r="DF78" s="38">
        <v>0</v>
      </c>
      <c r="DG78" s="38">
        <v>0</v>
      </c>
      <c r="DH78" s="38">
        <v>0</v>
      </c>
      <c r="DI78" s="38">
        <v>0</v>
      </c>
      <c r="DJ78" s="38">
        <v>0</v>
      </c>
      <c r="DK78" s="38">
        <v>0</v>
      </c>
      <c r="DL78" s="38">
        <v>0</v>
      </c>
      <c r="DM78" s="38">
        <v>0</v>
      </c>
      <c r="DN78" s="38">
        <v>0</v>
      </c>
      <c r="DO78" s="38">
        <v>1</v>
      </c>
      <c r="DP78" s="38">
        <v>0</v>
      </c>
      <c r="DQ78" s="38">
        <v>0</v>
      </c>
      <c r="DR78" s="38">
        <v>-1</v>
      </c>
      <c r="DS78" s="38">
        <v>0</v>
      </c>
      <c r="DT78" s="38">
        <v>0</v>
      </c>
    </row>
    <row r="79" spans="1:124" x14ac:dyDescent="0.35">
      <c r="A79" s="17" t="s">
        <v>104</v>
      </c>
      <c r="B79" s="186">
        <v>0</v>
      </c>
      <c r="C79" s="186">
        <v>3</v>
      </c>
      <c r="D79" s="186">
        <v>0</v>
      </c>
      <c r="E79" s="186">
        <v>1</v>
      </c>
      <c r="F79" s="186">
        <v>0</v>
      </c>
      <c r="G79" s="186">
        <v>0</v>
      </c>
      <c r="H79" s="196">
        <v>0</v>
      </c>
      <c r="I79" s="261">
        <v>0</v>
      </c>
      <c r="J79" s="192">
        <f>States!B87</f>
        <v>1E-4</v>
      </c>
      <c r="K79" s="192">
        <f>'Cte Keq'!L107</f>
        <v>9.9441666237753672E-5</v>
      </c>
      <c r="L79" s="259">
        <f>'Cte Keq'!M107</f>
        <v>5.5833376224633654E-7</v>
      </c>
      <c r="M79" s="272">
        <f t="shared" si="48"/>
        <v>-9.2159393546898762</v>
      </c>
      <c r="N79" s="273">
        <f t="shared" si="54"/>
        <v>-14.398308913153254</v>
      </c>
      <c r="O79" s="274">
        <f t="shared" si="84"/>
        <v>-26.57</v>
      </c>
      <c r="P79" s="274">
        <f t="shared" si="50"/>
        <v>0</v>
      </c>
      <c r="Q79" s="282">
        <f t="shared" si="51"/>
        <v>0</v>
      </c>
      <c r="R79" s="283">
        <f t="shared" si="52"/>
        <v>-22.844646496846938</v>
      </c>
      <c r="S79" s="282">
        <f t="shared" si="53"/>
        <v>-35.690803141624528</v>
      </c>
      <c r="T79" s="3"/>
      <c r="U79" s="36">
        <v>0</v>
      </c>
      <c r="V79" s="36">
        <v>0</v>
      </c>
      <c r="W79" s="36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f t="shared" si="55"/>
        <v>0</v>
      </c>
      <c r="AF79" s="38">
        <f t="shared" si="56"/>
        <v>0</v>
      </c>
      <c r="AG79" s="38">
        <f t="shared" si="57"/>
        <v>0</v>
      </c>
      <c r="AH79" s="38">
        <v>0</v>
      </c>
      <c r="AI79" s="38">
        <f t="shared" si="58"/>
        <v>0</v>
      </c>
      <c r="AJ79" s="38">
        <f t="shared" si="59"/>
        <v>0</v>
      </c>
      <c r="AK79" s="38">
        <v>0</v>
      </c>
      <c r="AL79" s="38">
        <f t="shared" si="60"/>
        <v>0</v>
      </c>
      <c r="AM79" s="38">
        <f t="shared" si="61"/>
        <v>0</v>
      </c>
      <c r="AN79" s="38">
        <f t="shared" si="62"/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38">
        <f t="shared" si="63"/>
        <v>0</v>
      </c>
      <c r="AW79" s="38">
        <f t="shared" si="64"/>
        <v>0</v>
      </c>
      <c r="AX79" s="38">
        <f t="shared" si="65"/>
        <v>0</v>
      </c>
      <c r="AY79" s="38">
        <f t="shared" si="66"/>
        <v>0</v>
      </c>
      <c r="AZ79" s="38">
        <v>0</v>
      </c>
      <c r="BA79" s="38">
        <f t="shared" si="67"/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f t="shared" si="68"/>
        <v>0</v>
      </c>
      <c r="BG79" s="38">
        <f t="shared" si="69"/>
        <v>0</v>
      </c>
      <c r="BH79" s="38">
        <f t="shared" si="70"/>
        <v>0</v>
      </c>
      <c r="BI79" s="38">
        <v>0</v>
      </c>
      <c r="BJ79" s="38">
        <v>0</v>
      </c>
      <c r="BK79" s="38">
        <f t="shared" si="71"/>
        <v>0</v>
      </c>
      <c r="BL79" s="38">
        <f t="shared" si="72"/>
        <v>0</v>
      </c>
      <c r="BM79" s="38">
        <f t="shared" si="73"/>
        <v>0</v>
      </c>
      <c r="BN79" s="38">
        <f t="shared" si="74"/>
        <v>0</v>
      </c>
      <c r="BO79" s="38">
        <v>0</v>
      </c>
      <c r="BP79" s="38">
        <v>0</v>
      </c>
      <c r="BQ79" s="38">
        <v>0</v>
      </c>
      <c r="BR79" s="38">
        <v>0</v>
      </c>
      <c r="BS79" s="38">
        <f t="shared" si="75"/>
        <v>0</v>
      </c>
      <c r="BT79" s="38">
        <v>0</v>
      </c>
      <c r="BU79" s="38">
        <f t="shared" si="76"/>
        <v>0</v>
      </c>
      <c r="BV79" s="38">
        <v>0</v>
      </c>
      <c r="BW79" s="38">
        <v>0</v>
      </c>
      <c r="BX79" s="38">
        <f t="shared" si="77"/>
        <v>0</v>
      </c>
      <c r="BY79" s="38">
        <v>0</v>
      </c>
      <c r="BZ79" s="38">
        <f t="shared" si="78"/>
        <v>0</v>
      </c>
      <c r="CA79" s="38">
        <v>0</v>
      </c>
      <c r="CB79" s="38">
        <f t="shared" si="79"/>
        <v>0</v>
      </c>
      <c r="CC79" s="38">
        <v>0</v>
      </c>
      <c r="CD79" s="38">
        <v>0</v>
      </c>
      <c r="CE79" s="38">
        <v>0</v>
      </c>
      <c r="CF79" s="38">
        <f t="shared" si="80"/>
        <v>0</v>
      </c>
      <c r="CG79" s="38">
        <f t="shared" si="81"/>
        <v>0</v>
      </c>
      <c r="CH79" s="38">
        <v>0</v>
      </c>
      <c r="CI79" s="200">
        <f t="shared" si="82"/>
        <v>0</v>
      </c>
      <c r="CJ79" s="200">
        <f t="shared" si="83"/>
        <v>0</v>
      </c>
      <c r="CK79" s="200">
        <v>0</v>
      </c>
      <c r="CL79" s="38">
        <v>0</v>
      </c>
      <c r="CM79" s="36">
        <v>0</v>
      </c>
      <c r="CN79" s="36">
        <v>0</v>
      </c>
      <c r="CO79" s="38">
        <v>0</v>
      </c>
      <c r="CP79" s="38">
        <v>0</v>
      </c>
      <c r="CQ79" s="38">
        <v>0</v>
      </c>
      <c r="CR79" s="40">
        <v>0</v>
      </c>
      <c r="CS79" s="294">
        <v>0</v>
      </c>
      <c r="CT79" s="200">
        <v>0</v>
      </c>
      <c r="CU79" s="294">
        <v>0</v>
      </c>
      <c r="CV79" s="38">
        <v>0</v>
      </c>
      <c r="CW79" s="200">
        <v>0</v>
      </c>
      <c r="CX79" s="294">
        <v>0</v>
      </c>
      <c r="CY79" s="38">
        <v>0</v>
      </c>
      <c r="CZ79" s="38">
        <v>0</v>
      </c>
      <c r="DA79" s="38">
        <v>0</v>
      </c>
      <c r="DB79" s="38">
        <v>0</v>
      </c>
      <c r="DC79" s="38">
        <v>0</v>
      </c>
      <c r="DD79" s="38">
        <v>0</v>
      </c>
      <c r="DE79" s="38">
        <v>0</v>
      </c>
      <c r="DF79" s="38">
        <v>0</v>
      </c>
      <c r="DG79" s="38">
        <v>0</v>
      </c>
      <c r="DH79" s="38">
        <v>0</v>
      </c>
      <c r="DI79" s="38">
        <v>0</v>
      </c>
      <c r="DJ79" s="38">
        <v>0</v>
      </c>
      <c r="DK79" s="38">
        <v>0</v>
      </c>
      <c r="DL79" s="38">
        <v>0</v>
      </c>
      <c r="DM79" s="38">
        <v>0</v>
      </c>
      <c r="DN79" s="38">
        <v>0</v>
      </c>
      <c r="DO79" s="38">
        <v>0</v>
      </c>
      <c r="DP79" s="38">
        <v>1</v>
      </c>
      <c r="DQ79" s="38">
        <v>0</v>
      </c>
      <c r="DR79" s="38">
        <v>0</v>
      </c>
      <c r="DS79" s="38">
        <v>-1</v>
      </c>
      <c r="DT79" s="38">
        <v>0</v>
      </c>
    </row>
    <row r="80" spans="1:124" x14ac:dyDescent="0.35">
      <c r="A80" s="17" t="s">
        <v>105</v>
      </c>
      <c r="B80" s="186">
        <v>1</v>
      </c>
      <c r="C80" s="186">
        <v>0</v>
      </c>
      <c r="D80" s="186">
        <v>2</v>
      </c>
      <c r="E80" s="186">
        <v>0</v>
      </c>
      <c r="F80" s="186">
        <v>0</v>
      </c>
      <c r="G80" s="186">
        <v>0</v>
      </c>
      <c r="H80" s="196">
        <v>0</v>
      </c>
      <c r="I80" s="261">
        <v>0</v>
      </c>
      <c r="J80" s="192">
        <f>States!B88</f>
        <v>1E-4</v>
      </c>
      <c r="K80" s="192">
        <f>'Cte Keq'!K108</f>
        <v>1.5852484363022533E-5</v>
      </c>
      <c r="L80" s="259">
        <f>'Cte Keq'!K108</f>
        <v>1.5852484363022533E-5</v>
      </c>
      <c r="M80" s="272">
        <f t="shared" si="48"/>
        <v>-11.052184327777219</v>
      </c>
      <c r="N80" s="273">
        <f t="shared" si="54"/>
        <v>-11.052184327777219</v>
      </c>
      <c r="O80" s="274">
        <f t="shared" si="84"/>
        <v>-386</v>
      </c>
      <c r="P80" s="274">
        <f t="shared" si="50"/>
        <v>0</v>
      </c>
      <c r="Q80" s="282">
        <f t="shared" si="51"/>
        <v>0</v>
      </c>
      <c r="R80" s="283">
        <f t="shared" si="52"/>
        <v>-27.396365608414829</v>
      </c>
      <c r="S80" s="282">
        <f t="shared" si="53"/>
        <v>-27.396365608414829</v>
      </c>
      <c r="T80" s="3"/>
      <c r="U80" s="36">
        <v>0</v>
      </c>
      <c r="V80" s="36">
        <v>0</v>
      </c>
      <c r="W80" s="36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f t="shared" si="55"/>
        <v>0</v>
      </c>
      <c r="AF80" s="38">
        <f t="shared" si="56"/>
        <v>0</v>
      </c>
      <c r="AG80" s="38">
        <f t="shared" si="57"/>
        <v>0</v>
      </c>
      <c r="AH80" s="38">
        <v>0</v>
      </c>
      <c r="AI80" s="38">
        <f t="shared" si="58"/>
        <v>0</v>
      </c>
      <c r="AJ80" s="38">
        <f t="shared" si="59"/>
        <v>0</v>
      </c>
      <c r="AK80" s="38">
        <v>0</v>
      </c>
      <c r="AL80" s="38">
        <f t="shared" si="60"/>
        <v>0</v>
      </c>
      <c r="AM80" s="38">
        <f t="shared" si="61"/>
        <v>0</v>
      </c>
      <c r="AN80" s="38">
        <f t="shared" si="62"/>
        <v>0</v>
      </c>
      <c r="AO80" s="38">
        <v>0</v>
      </c>
      <c r="AP80" s="38">
        <v>0</v>
      </c>
      <c r="AQ80" s="38">
        <v>0</v>
      </c>
      <c r="AR80" s="38">
        <v>0</v>
      </c>
      <c r="AS80" s="38">
        <v>0</v>
      </c>
      <c r="AT80" s="38">
        <v>0</v>
      </c>
      <c r="AU80" s="38">
        <v>0</v>
      </c>
      <c r="AV80" s="38">
        <f t="shared" si="63"/>
        <v>0</v>
      </c>
      <c r="AW80" s="38">
        <f t="shared" si="64"/>
        <v>0</v>
      </c>
      <c r="AX80" s="38">
        <f t="shared" si="65"/>
        <v>0</v>
      </c>
      <c r="AY80" s="38">
        <f t="shared" si="66"/>
        <v>0</v>
      </c>
      <c r="AZ80" s="38">
        <v>0</v>
      </c>
      <c r="BA80" s="38">
        <f t="shared" si="67"/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f t="shared" si="68"/>
        <v>0</v>
      </c>
      <c r="BG80" s="38">
        <f t="shared" si="69"/>
        <v>0</v>
      </c>
      <c r="BH80" s="38">
        <f t="shared" si="70"/>
        <v>0</v>
      </c>
      <c r="BI80" s="38">
        <v>0</v>
      </c>
      <c r="BJ80" s="38">
        <v>0</v>
      </c>
      <c r="BK80" s="38">
        <f t="shared" si="71"/>
        <v>0</v>
      </c>
      <c r="BL80" s="38">
        <f t="shared" si="72"/>
        <v>0</v>
      </c>
      <c r="BM80" s="38">
        <f t="shared" si="73"/>
        <v>0</v>
      </c>
      <c r="BN80" s="38">
        <f t="shared" si="74"/>
        <v>0</v>
      </c>
      <c r="BO80" s="38">
        <v>0</v>
      </c>
      <c r="BP80" s="38">
        <v>0</v>
      </c>
      <c r="BQ80" s="38">
        <v>0</v>
      </c>
      <c r="BR80" s="38">
        <v>0</v>
      </c>
      <c r="BS80" s="38">
        <f t="shared" si="75"/>
        <v>0</v>
      </c>
      <c r="BT80" s="38">
        <v>0</v>
      </c>
      <c r="BU80" s="38">
        <f t="shared" si="76"/>
        <v>0</v>
      </c>
      <c r="BV80" s="38">
        <v>0</v>
      </c>
      <c r="BW80" s="38">
        <v>0</v>
      </c>
      <c r="BX80" s="38">
        <f t="shared" si="77"/>
        <v>0</v>
      </c>
      <c r="BY80" s="38">
        <v>0</v>
      </c>
      <c r="BZ80" s="38">
        <f t="shared" si="78"/>
        <v>0</v>
      </c>
      <c r="CA80" s="38">
        <v>0</v>
      </c>
      <c r="CB80" s="38">
        <f t="shared" si="79"/>
        <v>0</v>
      </c>
      <c r="CC80" s="38">
        <v>0</v>
      </c>
      <c r="CD80" s="38">
        <v>0</v>
      </c>
      <c r="CE80" s="38">
        <v>0</v>
      </c>
      <c r="CF80" s="38">
        <f t="shared" si="80"/>
        <v>0</v>
      </c>
      <c r="CG80" s="38">
        <f t="shared" si="81"/>
        <v>0</v>
      </c>
      <c r="CH80" s="38">
        <v>0</v>
      </c>
      <c r="CI80" s="200">
        <f t="shared" si="82"/>
        <v>0</v>
      </c>
      <c r="CJ80" s="200">
        <f t="shared" si="83"/>
        <v>0</v>
      </c>
      <c r="CK80" s="200">
        <v>0</v>
      </c>
      <c r="CL80" s="38">
        <v>0</v>
      </c>
      <c r="CM80" s="36">
        <v>0</v>
      </c>
      <c r="CN80" s="36">
        <v>0</v>
      </c>
      <c r="CO80" s="38">
        <v>-1</v>
      </c>
      <c r="CP80" s="38">
        <v>0</v>
      </c>
      <c r="CQ80" s="38">
        <v>0</v>
      </c>
      <c r="CR80" s="40">
        <v>0</v>
      </c>
      <c r="CS80" s="294">
        <v>0</v>
      </c>
      <c r="CT80" s="200">
        <v>0</v>
      </c>
      <c r="CU80" s="294">
        <v>0</v>
      </c>
      <c r="CV80" s="38">
        <v>0</v>
      </c>
      <c r="CW80" s="200">
        <v>0</v>
      </c>
      <c r="CX80" s="294">
        <v>0</v>
      </c>
      <c r="CY80" s="38">
        <v>0</v>
      </c>
      <c r="CZ80" s="38">
        <v>0</v>
      </c>
      <c r="DA80" s="38">
        <v>0</v>
      </c>
      <c r="DB80" s="38">
        <v>0</v>
      </c>
      <c r="DC80" s="38">
        <v>0</v>
      </c>
      <c r="DD80" s="38">
        <v>0</v>
      </c>
      <c r="DE80" s="38">
        <v>0</v>
      </c>
      <c r="DF80" s="38">
        <v>0</v>
      </c>
      <c r="DG80" s="38">
        <v>0</v>
      </c>
      <c r="DH80" s="38">
        <v>0</v>
      </c>
      <c r="DI80" s="38">
        <v>0</v>
      </c>
      <c r="DJ80" s="38">
        <v>0</v>
      </c>
      <c r="DK80" s="38">
        <v>0</v>
      </c>
      <c r="DL80" s="38">
        <v>0</v>
      </c>
      <c r="DM80" s="38">
        <v>0</v>
      </c>
      <c r="DN80" s="38">
        <v>0</v>
      </c>
      <c r="DO80" s="38">
        <v>0</v>
      </c>
      <c r="DP80" s="38">
        <v>0</v>
      </c>
      <c r="DQ80" s="38">
        <v>1</v>
      </c>
      <c r="DR80" s="38">
        <v>0</v>
      </c>
      <c r="DS80" s="38">
        <v>0</v>
      </c>
      <c r="DT80" s="38">
        <v>-1</v>
      </c>
    </row>
    <row r="81" spans="1:124" x14ac:dyDescent="0.35">
      <c r="A81" s="17" t="s">
        <v>107</v>
      </c>
      <c r="B81" s="186">
        <v>0</v>
      </c>
      <c r="C81" s="186">
        <v>0</v>
      </c>
      <c r="D81" s="186">
        <v>0</v>
      </c>
      <c r="E81" s="186">
        <v>0</v>
      </c>
      <c r="F81" s="186">
        <v>0</v>
      </c>
      <c r="G81" s="186">
        <v>0</v>
      </c>
      <c r="H81" s="196">
        <v>1</v>
      </c>
      <c r="I81" s="261">
        <v>1</v>
      </c>
      <c r="J81" s="192">
        <f>States!B89</f>
        <v>1E-4</v>
      </c>
      <c r="K81" s="192">
        <f>J81</f>
        <v>1E-4</v>
      </c>
      <c r="L81" s="259">
        <f>J81</f>
        <v>1E-4</v>
      </c>
      <c r="M81" s="272">
        <f>LN(K81)</f>
        <v>-9.2103403719761818</v>
      </c>
      <c r="N81" s="273">
        <f t="shared" si="54"/>
        <v>-9.2103403719761818</v>
      </c>
      <c r="O81" s="274">
        <f t="shared" si="84"/>
        <v>0</v>
      </c>
      <c r="P81" s="274">
        <f t="shared" si="50"/>
        <v>0.18108322418382827</v>
      </c>
      <c r="Q81" s="282">
        <f t="shared" si="51"/>
        <v>0.18108322418382827</v>
      </c>
      <c r="R81" s="283">
        <f t="shared" si="52"/>
        <v>-22.830767631555663</v>
      </c>
      <c r="S81" s="282">
        <f t="shared" si="53"/>
        <v>-22.830767631555663</v>
      </c>
      <c r="T81" s="3"/>
      <c r="U81" s="36">
        <v>0</v>
      </c>
      <c r="V81" s="36">
        <v>0</v>
      </c>
      <c r="W81" s="36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f t="shared" si="55"/>
        <v>0</v>
      </c>
      <c r="AF81" s="38">
        <f t="shared" si="56"/>
        <v>0</v>
      </c>
      <c r="AG81" s="38">
        <f t="shared" si="57"/>
        <v>0</v>
      </c>
      <c r="AH81" s="38">
        <v>0</v>
      </c>
      <c r="AI81" s="38">
        <f t="shared" si="58"/>
        <v>0</v>
      </c>
      <c r="AJ81" s="38">
        <f t="shared" si="59"/>
        <v>0</v>
      </c>
      <c r="AK81" s="38">
        <v>0</v>
      </c>
      <c r="AL81" s="38">
        <f t="shared" si="60"/>
        <v>0</v>
      </c>
      <c r="AM81" s="38">
        <f t="shared" si="61"/>
        <v>0</v>
      </c>
      <c r="AN81" s="38">
        <f t="shared" si="62"/>
        <v>0</v>
      </c>
      <c r="AO81" s="38">
        <v>0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38">
        <f t="shared" si="63"/>
        <v>0</v>
      </c>
      <c r="AW81" s="38">
        <f t="shared" si="64"/>
        <v>0</v>
      </c>
      <c r="AX81" s="38">
        <f t="shared" si="65"/>
        <v>0</v>
      </c>
      <c r="AY81" s="38">
        <f t="shared" si="66"/>
        <v>0</v>
      </c>
      <c r="AZ81" s="38">
        <v>0</v>
      </c>
      <c r="BA81" s="38">
        <f t="shared" si="67"/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f t="shared" si="68"/>
        <v>0</v>
      </c>
      <c r="BG81" s="38">
        <f t="shared" si="69"/>
        <v>0</v>
      </c>
      <c r="BH81" s="38">
        <f t="shared" si="70"/>
        <v>0</v>
      </c>
      <c r="BI81" s="38">
        <v>0</v>
      </c>
      <c r="BJ81" s="38">
        <v>0</v>
      </c>
      <c r="BK81" s="38">
        <f t="shared" si="71"/>
        <v>0</v>
      </c>
      <c r="BL81" s="38">
        <f t="shared" si="72"/>
        <v>0</v>
      </c>
      <c r="BM81" s="38">
        <f t="shared" si="73"/>
        <v>0</v>
      </c>
      <c r="BN81" s="38">
        <f t="shared" si="74"/>
        <v>0</v>
      </c>
      <c r="BO81" s="38">
        <v>0</v>
      </c>
      <c r="BP81" s="38">
        <v>0</v>
      </c>
      <c r="BQ81" s="38">
        <v>0</v>
      </c>
      <c r="BR81" s="38">
        <v>0</v>
      </c>
      <c r="BS81" s="38">
        <f t="shared" si="75"/>
        <v>0</v>
      </c>
      <c r="BT81" s="38">
        <v>0</v>
      </c>
      <c r="BU81" s="38">
        <f t="shared" si="76"/>
        <v>0</v>
      </c>
      <c r="BV81" s="38">
        <v>0</v>
      </c>
      <c r="BW81" s="38">
        <v>0</v>
      </c>
      <c r="BX81" s="38">
        <f t="shared" si="77"/>
        <v>0</v>
      </c>
      <c r="BY81" s="38">
        <v>0</v>
      </c>
      <c r="BZ81" s="38">
        <f t="shared" si="78"/>
        <v>0</v>
      </c>
      <c r="CA81" s="38">
        <v>0</v>
      </c>
      <c r="CB81" s="38">
        <f t="shared" si="79"/>
        <v>0</v>
      </c>
      <c r="CC81" s="38">
        <v>0</v>
      </c>
      <c r="CD81" s="38">
        <v>0</v>
      </c>
      <c r="CE81" s="38">
        <v>0</v>
      </c>
      <c r="CF81" s="38">
        <f t="shared" si="80"/>
        <v>0</v>
      </c>
      <c r="CG81" s="38">
        <f t="shared" si="81"/>
        <v>0</v>
      </c>
      <c r="CH81" s="38">
        <v>0</v>
      </c>
      <c r="CI81" s="200">
        <f t="shared" si="82"/>
        <v>0</v>
      </c>
      <c r="CJ81" s="200">
        <f t="shared" si="83"/>
        <v>0</v>
      </c>
      <c r="CK81" s="200">
        <v>0</v>
      </c>
      <c r="CL81" s="38">
        <v>0</v>
      </c>
      <c r="CM81" s="36">
        <v>0</v>
      </c>
      <c r="CN81" s="36">
        <v>0</v>
      </c>
      <c r="CO81" s="38">
        <v>0</v>
      </c>
      <c r="CP81" s="38">
        <v>0</v>
      </c>
      <c r="CQ81" s="38">
        <v>0</v>
      </c>
      <c r="CR81" s="40">
        <v>0</v>
      </c>
      <c r="CS81" s="294">
        <v>0</v>
      </c>
      <c r="CT81" s="200">
        <v>-1</v>
      </c>
      <c r="CU81" s="294">
        <v>0</v>
      </c>
      <c r="CV81" s="38">
        <v>1</v>
      </c>
      <c r="CW81" s="200">
        <v>0</v>
      </c>
      <c r="CX81" s="294">
        <v>0</v>
      </c>
      <c r="CY81" s="38">
        <v>0</v>
      </c>
      <c r="CZ81" s="38">
        <v>0</v>
      </c>
      <c r="DA81" s="38">
        <v>0</v>
      </c>
      <c r="DB81" s="38">
        <v>0</v>
      </c>
      <c r="DC81" s="38">
        <v>0</v>
      </c>
      <c r="DD81" s="38">
        <v>0</v>
      </c>
      <c r="DE81" s="38">
        <v>0</v>
      </c>
      <c r="DF81" s="38">
        <v>0</v>
      </c>
      <c r="DG81" s="38">
        <v>0</v>
      </c>
      <c r="DH81" s="38">
        <v>0</v>
      </c>
      <c r="DI81" s="38">
        <v>0</v>
      </c>
      <c r="DJ81" s="38">
        <v>0</v>
      </c>
      <c r="DK81" s="38">
        <v>0</v>
      </c>
      <c r="DL81" s="38">
        <v>0</v>
      </c>
      <c r="DM81" s="38">
        <v>0</v>
      </c>
      <c r="DN81" s="38">
        <v>0</v>
      </c>
      <c r="DO81" s="38">
        <v>0</v>
      </c>
      <c r="DP81" s="38">
        <v>0</v>
      </c>
      <c r="DQ81" s="38">
        <v>0</v>
      </c>
      <c r="DR81" s="38">
        <v>0</v>
      </c>
      <c r="DS81" s="38">
        <v>0</v>
      </c>
      <c r="DT81" s="38">
        <v>0</v>
      </c>
    </row>
    <row r="82" spans="1:124" x14ac:dyDescent="0.35">
      <c r="A82" s="17" t="s">
        <v>742</v>
      </c>
      <c r="B82" s="348">
        <v>0</v>
      </c>
      <c r="C82" s="348">
        <v>0</v>
      </c>
      <c r="D82" s="348">
        <v>0</v>
      </c>
      <c r="E82" s="348">
        <v>0</v>
      </c>
      <c r="F82" s="348">
        <v>0</v>
      </c>
      <c r="G82" s="348">
        <v>0</v>
      </c>
      <c r="H82" s="196">
        <v>-1</v>
      </c>
      <c r="I82" s="261">
        <v>-1</v>
      </c>
      <c r="J82" s="192">
        <v>1</v>
      </c>
      <c r="K82" s="192">
        <f>J82</f>
        <v>1</v>
      </c>
      <c r="L82" s="259">
        <f>J82</f>
        <v>1</v>
      </c>
      <c r="M82" s="272">
        <f>LN(K82)</f>
        <v>0</v>
      </c>
      <c r="N82" s="273">
        <f>LN(L82)</f>
        <v>0</v>
      </c>
      <c r="O82" s="274">
        <f t="shared" si="84"/>
        <v>0</v>
      </c>
      <c r="P82" s="274">
        <f>(H82^2)*SQRT($B$115)/(1+$B$117*SQRT($B$115))</f>
        <v>0.18108322418382827</v>
      </c>
      <c r="Q82" s="282">
        <f>(I82^2)*SQRT($B$115)/(1+$B$117*SQRT($B$115))</f>
        <v>0.18108322418382827</v>
      </c>
      <c r="R82" s="283">
        <f t="shared" si="52"/>
        <v>0</v>
      </c>
      <c r="S82" s="282">
        <f t="shared" si="53"/>
        <v>0</v>
      </c>
      <c r="T82" s="3"/>
      <c r="U82" s="36">
        <v>0</v>
      </c>
      <c r="V82" s="36">
        <v>0</v>
      </c>
      <c r="W82" s="36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f t="shared" si="55"/>
        <v>0</v>
      </c>
      <c r="AF82" s="38">
        <f t="shared" si="56"/>
        <v>0</v>
      </c>
      <c r="AG82" s="38">
        <f t="shared" si="57"/>
        <v>0</v>
      </c>
      <c r="AH82" s="38">
        <v>0</v>
      </c>
      <c r="AI82" s="38">
        <f t="shared" si="58"/>
        <v>0</v>
      </c>
      <c r="AJ82" s="38">
        <f t="shared" si="59"/>
        <v>0</v>
      </c>
      <c r="AK82" s="38">
        <v>0</v>
      </c>
      <c r="AL82" s="38">
        <f t="shared" si="60"/>
        <v>0</v>
      </c>
      <c r="AM82" s="38">
        <f t="shared" si="61"/>
        <v>0</v>
      </c>
      <c r="AN82" s="38">
        <f t="shared" si="62"/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38">
        <f t="shared" si="63"/>
        <v>0</v>
      </c>
      <c r="AW82" s="38">
        <f t="shared" si="64"/>
        <v>0</v>
      </c>
      <c r="AX82" s="38">
        <f t="shared" si="65"/>
        <v>0</v>
      </c>
      <c r="AY82" s="38">
        <f t="shared" si="66"/>
        <v>0</v>
      </c>
      <c r="AZ82" s="38">
        <v>0</v>
      </c>
      <c r="BA82" s="38">
        <f t="shared" si="67"/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f t="shared" si="68"/>
        <v>0</v>
      </c>
      <c r="BG82" s="38">
        <f t="shared" si="69"/>
        <v>0</v>
      </c>
      <c r="BH82" s="38">
        <f t="shared" si="70"/>
        <v>0</v>
      </c>
      <c r="BI82" s="38">
        <v>0</v>
      </c>
      <c r="BJ82" s="38">
        <v>0</v>
      </c>
      <c r="BK82" s="38">
        <f t="shared" si="71"/>
        <v>0</v>
      </c>
      <c r="BL82" s="38">
        <f t="shared" si="72"/>
        <v>0</v>
      </c>
      <c r="BM82" s="38">
        <f t="shared" si="73"/>
        <v>0</v>
      </c>
      <c r="BN82" s="38">
        <f t="shared" si="74"/>
        <v>0</v>
      </c>
      <c r="BO82" s="38">
        <v>0</v>
      </c>
      <c r="BP82" s="38">
        <v>0</v>
      </c>
      <c r="BQ82" s="38">
        <v>0</v>
      </c>
      <c r="BR82" s="38">
        <v>0</v>
      </c>
      <c r="BS82" s="38">
        <f t="shared" si="75"/>
        <v>0</v>
      </c>
      <c r="BT82" s="38">
        <v>0</v>
      </c>
      <c r="BU82" s="38">
        <f t="shared" si="76"/>
        <v>0</v>
      </c>
      <c r="BV82" s="38">
        <v>0</v>
      </c>
      <c r="BW82" s="38">
        <v>0</v>
      </c>
      <c r="BX82" s="38">
        <f t="shared" si="77"/>
        <v>0</v>
      </c>
      <c r="BY82" s="38">
        <v>0</v>
      </c>
      <c r="BZ82" s="38">
        <f t="shared" si="78"/>
        <v>0</v>
      </c>
      <c r="CA82" s="38">
        <v>0</v>
      </c>
      <c r="CB82" s="38">
        <f t="shared" si="79"/>
        <v>0</v>
      </c>
      <c r="CC82" s="38">
        <v>0</v>
      </c>
      <c r="CD82" s="38">
        <v>0</v>
      </c>
      <c r="CE82" s="38">
        <v>0</v>
      </c>
      <c r="CF82" s="38">
        <f t="shared" si="80"/>
        <v>0</v>
      </c>
      <c r="CG82" s="38">
        <f t="shared" si="81"/>
        <v>0</v>
      </c>
      <c r="CH82" s="38">
        <v>0</v>
      </c>
      <c r="CI82" s="200">
        <f t="shared" si="82"/>
        <v>0</v>
      </c>
      <c r="CJ82" s="200">
        <f t="shared" si="83"/>
        <v>0</v>
      </c>
      <c r="CK82" s="200">
        <v>0</v>
      </c>
      <c r="CL82" s="38">
        <v>0</v>
      </c>
      <c r="CM82" s="36">
        <v>0</v>
      </c>
      <c r="CN82" s="36">
        <v>0</v>
      </c>
      <c r="CO82" s="38">
        <v>0</v>
      </c>
      <c r="CP82" s="38">
        <v>0</v>
      </c>
      <c r="CQ82" s="38">
        <v>0</v>
      </c>
      <c r="CR82" s="40">
        <v>0</v>
      </c>
      <c r="CS82" s="294">
        <v>0</v>
      </c>
      <c r="CT82" s="200">
        <v>0</v>
      </c>
      <c r="CU82" s="294">
        <v>0</v>
      </c>
      <c r="CV82" s="38">
        <v>0</v>
      </c>
      <c r="CW82" s="200">
        <v>0</v>
      </c>
      <c r="CX82" s="294">
        <v>0</v>
      </c>
      <c r="CY82" s="38">
        <v>0</v>
      </c>
      <c r="CZ82" s="38">
        <v>0</v>
      </c>
      <c r="DA82" s="38">
        <v>0</v>
      </c>
      <c r="DB82" s="38">
        <v>0</v>
      </c>
      <c r="DC82" s="38">
        <v>0</v>
      </c>
      <c r="DD82" s="38">
        <v>0</v>
      </c>
      <c r="DE82" s="38">
        <v>0</v>
      </c>
      <c r="DF82" s="38">
        <v>0</v>
      </c>
      <c r="DG82" s="38">
        <v>0</v>
      </c>
      <c r="DH82" s="38">
        <v>0</v>
      </c>
      <c r="DI82" s="38">
        <v>0</v>
      </c>
      <c r="DJ82" s="38">
        <v>0</v>
      </c>
      <c r="DK82" s="38">
        <v>0</v>
      </c>
      <c r="DL82" s="38">
        <v>0</v>
      </c>
      <c r="DM82" s="38">
        <v>0</v>
      </c>
      <c r="DN82" s="38">
        <v>0</v>
      </c>
      <c r="DO82" s="38">
        <v>0</v>
      </c>
      <c r="DP82" s="38">
        <v>0</v>
      </c>
      <c r="DQ82" s="38">
        <v>0</v>
      </c>
      <c r="DR82" s="38">
        <v>0</v>
      </c>
      <c r="DS82" s="38">
        <v>0</v>
      </c>
      <c r="DT82" s="38">
        <v>0</v>
      </c>
    </row>
    <row r="83" spans="1:124" s="345" customFormat="1" x14ac:dyDescent="0.35">
      <c r="A83" s="334" t="s">
        <v>108</v>
      </c>
      <c r="B83" s="335">
        <v>0</v>
      </c>
      <c r="C83" s="335">
        <v>0</v>
      </c>
      <c r="D83" s="335">
        <v>0</v>
      </c>
      <c r="E83" s="335">
        <v>0</v>
      </c>
      <c r="F83" s="335">
        <v>0</v>
      </c>
      <c r="G83" s="335">
        <v>0</v>
      </c>
      <c r="H83" s="336">
        <v>1</v>
      </c>
      <c r="I83" s="336">
        <v>1</v>
      </c>
      <c r="J83" s="337">
        <v>1</v>
      </c>
      <c r="K83" s="337">
        <v>1</v>
      </c>
      <c r="L83" s="337">
        <f>'Cte Keq'!L110</f>
        <v>1</v>
      </c>
      <c r="M83" s="338">
        <f t="shared" si="48"/>
        <v>0</v>
      </c>
      <c r="N83" s="338">
        <f t="shared" si="54"/>
        <v>0</v>
      </c>
      <c r="O83" s="339">
        <f t="shared" si="84"/>
        <v>0</v>
      </c>
      <c r="P83" s="339">
        <f t="shared" si="50"/>
        <v>0.18108322418382827</v>
      </c>
      <c r="Q83" s="339">
        <f t="shared" si="51"/>
        <v>0.18108322418382827</v>
      </c>
      <c r="R83" s="340">
        <f t="shared" si="52"/>
        <v>0</v>
      </c>
      <c r="S83" s="339">
        <f t="shared" si="53"/>
        <v>0</v>
      </c>
      <c r="T83" s="3"/>
      <c r="U83" s="341">
        <v>0</v>
      </c>
      <c r="V83" s="341">
        <v>0</v>
      </c>
      <c r="W83" s="341">
        <v>0</v>
      </c>
      <c r="X83" s="342">
        <v>0</v>
      </c>
      <c r="Y83" s="342">
        <v>0</v>
      </c>
      <c r="Z83" s="342">
        <v>0</v>
      </c>
      <c r="AA83" s="342">
        <v>0</v>
      </c>
      <c r="AB83" s="342">
        <v>0</v>
      </c>
      <c r="AC83" s="342">
        <v>0</v>
      </c>
      <c r="AD83" s="342">
        <v>0</v>
      </c>
      <c r="AE83" s="342">
        <f t="shared" si="55"/>
        <v>0</v>
      </c>
      <c r="AF83" s="342">
        <f t="shared" si="56"/>
        <v>0</v>
      </c>
      <c r="AG83" s="342">
        <f t="shared" si="57"/>
        <v>0</v>
      </c>
      <c r="AH83" s="342">
        <v>0</v>
      </c>
      <c r="AI83" s="342">
        <f t="shared" si="58"/>
        <v>0</v>
      </c>
      <c r="AJ83" s="342">
        <f t="shared" si="59"/>
        <v>0</v>
      </c>
      <c r="AK83" s="342">
        <v>0</v>
      </c>
      <c r="AL83" s="342">
        <f t="shared" si="60"/>
        <v>0</v>
      </c>
      <c r="AM83" s="342">
        <f t="shared" si="61"/>
        <v>0</v>
      </c>
      <c r="AN83" s="342">
        <f t="shared" si="62"/>
        <v>0</v>
      </c>
      <c r="AO83" s="342">
        <v>0</v>
      </c>
      <c r="AP83" s="342">
        <v>0</v>
      </c>
      <c r="AQ83" s="342">
        <v>0</v>
      </c>
      <c r="AR83" s="342">
        <v>0</v>
      </c>
      <c r="AS83" s="342">
        <v>0</v>
      </c>
      <c r="AT83" s="342">
        <v>0</v>
      </c>
      <c r="AU83" s="342">
        <v>0</v>
      </c>
      <c r="AV83" s="342">
        <f t="shared" si="63"/>
        <v>0</v>
      </c>
      <c r="AW83" s="342">
        <f t="shared" si="64"/>
        <v>0</v>
      </c>
      <c r="AX83" s="342">
        <f t="shared" si="65"/>
        <v>0</v>
      </c>
      <c r="AY83" s="342">
        <f t="shared" si="66"/>
        <v>0</v>
      </c>
      <c r="AZ83" s="342">
        <v>0</v>
      </c>
      <c r="BA83" s="342">
        <f t="shared" si="67"/>
        <v>0</v>
      </c>
      <c r="BB83" s="342">
        <v>0</v>
      </c>
      <c r="BC83" s="342">
        <v>0</v>
      </c>
      <c r="BD83" s="342">
        <v>0</v>
      </c>
      <c r="BE83" s="342">
        <v>0</v>
      </c>
      <c r="BF83" s="342">
        <f t="shared" si="68"/>
        <v>0</v>
      </c>
      <c r="BG83" s="342">
        <f t="shared" si="69"/>
        <v>0</v>
      </c>
      <c r="BH83" s="342">
        <f t="shared" si="70"/>
        <v>0</v>
      </c>
      <c r="BI83" s="342">
        <v>0</v>
      </c>
      <c r="BJ83" s="342">
        <v>0</v>
      </c>
      <c r="BK83" s="342">
        <f t="shared" si="71"/>
        <v>0</v>
      </c>
      <c r="BL83" s="342">
        <f t="shared" si="72"/>
        <v>0</v>
      </c>
      <c r="BM83" s="342">
        <f t="shared" si="73"/>
        <v>0</v>
      </c>
      <c r="BN83" s="342">
        <f t="shared" si="74"/>
        <v>0</v>
      </c>
      <c r="BO83" s="342">
        <v>0</v>
      </c>
      <c r="BP83" s="342">
        <v>0</v>
      </c>
      <c r="BQ83" s="342">
        <v>0</v>
      </c>
      <c r="BR83" s="342">
        <v>0</v>
      </c>
      <c r="BS83" s="342">
        <f t="shared" si="75"/>
        <v>0</v>
      </c>
      <c r="BT83" s="342">
        <v>0</v>
      </c>
      <c r="BU83" s="342">
        <f t="shared" si="76"/>
        <v>0</v>
      </c>
      <c r="BV83" s="342">
        <v>0</v>
      </c>
      <c r="BW83" s="342">
        <v>0</v>
      </c>
      <c r="BX83" s="342">
        <f t="shared" si="77"/>
        <v>0</v>
      </c>
      <c r="BY83" s="342">
        <v>0</v>
      </c>
      <c r="BZ83" s="342">
        <f t="shared" si="78"/>
        <v>0</v>
      </c>
      <c r="CA83" s="342">
        <v>0</v>
      </c>
      <c r="CB83" s="342">
        <f t="shared" si="79"/>
        <v>0</v>
      </c>
      <c r="CC83" s="342">
        <v>0</v>
      </c>
      <c r="CD83" s="342">
        <v>0</v>
      </c>
      <c r="CE83" s="342">
        <v>0</v>
      </c>
      <c r="CF83" s="342">
        <f t="shared" si="80"/>
        <v>0</v>
      </c>
      <c r="CG83" s="342">
        <f t="shared" si="81"/>
        <v>0</v>
      </c>
      <c r="CH83" s="342">
        <v>0</v>
      </c>
      <c r="CI83" s="343">
        <f t="shared" si="82"/>
        <v>0</v>
      </c>
      <c r="CJ83" s="343">
        <f t="shared" si="83"/>
        <v>0</v>
      </c>
      <c r="CK83" s="343">
        <v>0</v>
      </c>
      <c r="CL83" s="342">
        <v>0</v>
      </c>
      <c r="CM83" s="341">
        <v>0</v>
      </c>
      <c r="CN83" s="341">
        <v>0</v>
      </c>
      <c r="CO83" s="342">
        <v>0</v>
      </c>
      <c r="CP83" s="342">
        <v>0</v>
      </c>
      <c r="CQ83" s="342">
        <v>0</v>
      </c>
      <c r="CR83" s="341">
        <v>0</v>
      </c>
      <c r="CS83" s="344">
        <v>0</v>
      </c>
      <c r="CT83" s="343">
        <v>0</v>
      </c>
      <c r="CU83" s="344">
        <v>0</v>
      </c>
      <c r="CV83" s="342">
        <v>0</v>
      </c>
      <c r="CW83" s="343">
        <v>1</v>
      </c>
      <c r="CX83" s="344">
        <v>0</v>
      </c>
      <c r="CY83" s="342">
        <v>0</v>
      </c>
      <c r="CZ83" s="342">
        <v>0</v>
      </c>
      <c r="DA83" s="342">
        <v>0</v>
      </c>
      <c r="DB83" s="342">
        <v>0</v>
      </c>
      <c r="DC83" s="342">
        <v>0</v>
      </c>
      <c r="DD83" s="342">
        <v>0</v>
      </c>
      <c r="DE83" s="342">
        <v>0</v>
      </c>
      <c r="DF83" s="342">
        <v>0</v>
      </c>
      <c r="DG83" s="342">
        <v>0</v>
      </c>
      <c r="DH83" s="342">
        <v>0</v>
      </c>
      <c r="DI83" s="342">
        <v>0</v>
      </c>
      <c r="DJ83" s="342">
        <v>0</v>
      </c>
      <c r="DK83" s="342">
        <v>0</v>
      </c>
      <c r="DL83" s="342">
        <v>0</v>
      </c>
      <c r="DM83" s="342">
        <v>0</v>
      </c>
      <c r="DN83" s="342">
        <v>0</v>
      </c>
      <c r="DO83" s="342">
        <v>0</v>
      </c>
      <c r="DP83" s="342">
        <v>0</v>
      </c>
      <c r="DQ83" s="342">
        <v>0</v>
      </c>
      <c r="DR83" s="342">
        <v>0</v>
      </c>
      <c r="DS83" s="342">
        <v>0</v>
      </c>
      <c r="DT83" s="342">
        <v>0</v>
      </c>
    </row>
    <row r="84" spans="1:124" s="345" customFormat="1" x14ac:dyDescent="0.35">
      <c r="A84" s="334" t="s">
        <v>109</v>
      </c>
      <c r="B84" s="346">
        <v>0</v>
      </c>
      <c r="C84" s="346">
        <v>0</v>
      </c>
      <c r="D84" s="346">
        <v>0</v>
      </c>
      <c r="E84" s="346">
        <v>0</v>
      </c>
      <c r="F84" s="346">
        <v>0</v>
      </c>
      <c r="G84" s="346">
        <v>0</v>
      </c>
      <c r="H84" s="336">
        <v>1</v>
      </c>
      <c r="I84" s="336">
        <v>1</v>
      </c>
      <c r="J84" s="337">
        <v>1</v>
      </c>
      <c r="K84" s="337">
        <v>1</v>
      </c>
      <c r="L84" s="337">
        <f>'Cte Keq'!L111</f>
        <v>1</v>
      </c>
      <c r="M84" s="338">
        <f t="shared" si="48"/>
        <v>0</v>
      </c>
      <c r="N84" s="338">
        <f t="shared" si="54"/>
        <v>0</v>
      </c>
      <c r="O84" s="339">
        <f t="shared" si="84"/>
        <v>0</v>
      </c>
      <c r="P84" s="339">
        <f t="shared" si="50"/>
        <v>0.18108322418382827</v>
      </c>
      <c r="Q84" s="339">
        <f t="shared" si="51"/>
        <v>0.18108322418382827</v>
      </c>
      <c r="R84" s="340">
        <f t="shared" si="52"/>
        <v>0</v>
      </c>
      <c r="S84" s="339">
        <f t="shared" si="53"/>
        <v>0</v>
      </c>
      <c r="T84" s="3"/>
      <c r="U84" s="341">
        <v>0</v>
      </c>
      <c r="V84" s="341">
        <v>0</v>
      </c>
      <c r="W84" s="341">
        <v>0</v>
      </c>
      <c r="X84" s="342">
        <v>0</v>
      </c>
      <c r="Y84" s="342">
        <v>0</v>
      </c>
      <c r="Z84" s="342">
        <v>0</v>
      </c>
      <c r="AA84" s="342">
        <v>0</v>
      </c>
      <c r="AB84" s="342">
        <v>0</v>
      </c>
      <c r="AC84" s="342">
        <v>0</v>
      </c>
      <c r="AD84" s="342">
        <v>0</v>
      </c>
      <c r="AE84" s="342">
        <f t="shared" si="55"/>
        <v>0</v>
      </c>
      <c r="AF84" s="342">
        <f t="shared" si="56"/>
        <v>0</v>
      </c>
      <c r="AG84" s="342">
        <f t="shared" si="57"/>
        <v>0</v>
      </c>
      <c r="AH84" s="342">
        <v>0</v>
      </c>
      <c r="AI84" s="342">
        <f t="shared" si="58"/>
        <v>0</v>
      </c>
      <c r="AJ84" s="342">
        <f t="shared" si="59"/>
        <v>0</v>
      </c>
      <c r="AK84" s="342">
        <v>0</v>
      </c>
      <c r="AL84" s="342">
        <f t="shared" si="60"/>
        <v>0</v>
      </c>
      <c r="AM84" s="342">
        <f t="shared" si="61"/>
        <v>0</v>
      </c>
      <c r="AN84" s="342">
        <f t="shared" si="62"/>
        <v>0</v>
      </c>
      <c r="AO84" s="342">
        <v>0</v>
      </c>
      <c r="AP84" s="342">
        <v>0</v>
      </c>
      <c r="AQ84" s="342">
        <v>0</v>
      </c>
      <c r="AR84" s="342">
        <v>0</v>
      </c>
      <c r="AS84" s="342">
        <v>0</v>
      </c>
      <c r="AT84" s="342">
        <v>0</v>
      </c>
      <c r="AU84" s="342">
        <v>0</v>
      </c>
      <c r="AV84" s="342">
        <f t="shared" si="63"/>
        <v>0</v>
      </c>
      <c r="AW84" s="342">
        <f t="shared" si="64"/>
        <v>0</v>
      </c>
      <c r="AX84" s="342">
        <f t="shared" si="65"/>
        <v>0</v>
      </c>
      <c r="AY84" s="342">
        <f t="shared" si="66"/>
        <v>0</v>
      </c>
      <c r="AZ84" s="342">
        <v>0</v>
      </c>
      <c r="BA84" s="342">
        <f t="shared" si="67"/>
        <v>0</v>
      </c>
      <c r="BB84" s="342">
        <v>0</v>
      </c>
      <c r="BC84" s="342">
        <v>0</v>
      </c>
      <c r="BD84" s="342">
        <v>0</v>
      </c>
      <c r="BE84" s="342">
        <v>0</v>
      </c>
      <c r="BF84" s="342">
        <f t="shared" si="68"/>
        <v>0</v>
      </c>
      <c r="BG84" s="342">
        <f t="shared" si="69"/>
        <v>0</v>
      </c>
      <c r="BH84" s="342">
        <f t="shared" si="70"/>
        <v>0</v>
      </c>
      <c r="BI84" s="342">
        <v>0</v>
      </c>
      <c r="BJ84" s="342">
        <v>0</v>
      </c>
      <c r="BK84" s="342">
        <f t="shared" si="71"/>
        <v>0</v>
      </c>
      <c r="BL84" s="342">
        <f t="shared" si="72"/>
        <v>0</v>
      </c>
      <c r="BM84" s="342">
        <f t="shared" si="73"/>
        <v>0</v>
      </c>
      <c r="BN84" s="342">
        <f t="shared" si="74"/>
        <v>0</v>
      </c>
      <c r="BO84" s="342">
        <v>0</v>
      </c>
      <c r="BP84" s="342">
        <v>0</v>
      </c>
      <c r="BQ84" s="342">
        <v>0</v>
      </c>
      <c r="BR84" s="342">
        <v>0</v>
      </c>
      <c r="BS84" s="342">
        <f t="shared" si="75"/>
        <v>0</v>
      </c>
      <c r="BT84" s="342">
        <v>0</v>
      </c>
      <c r="BU84" s="342">
        <f t="shared" si="76"/>
        <v>0</v>
      </c>
      <c r="BV84" s="342">
        <v>0</v>
      </c>
      <c r="BW84" s="342">
        <v>0</v>
      </c>
      <c r="BX84" s="342">
        <f t="shared" si="77"/>
        <v>0</v>
      </c>
      <c r="BY84" s="342">
        <v>0</v>
      </c>
      <c r="BZ84" s="342">
        <f t="shared" si="78"/>
        <v>0</v>
      </c>
      <c r="CA84" s="342">
        <v>0</v>
      </c>
      <c r="CB84" s="342">
        <f t="shared" si="79"/>
        <v>0</v>
      </c>
      <c r="CC84" s="342">
        <v>0</v>
      </c>
      <c r="CD84" s="342">
        <v>0</v>
      </c>
      <c r="CE84" s="342">
        <v>0</v>
      </c>
      <c r="CF84" s="342">
        <f t="shared" si="80"/>
        <v>0</v>
      </c>
      <c r="CG84" s="342">
        <f t="shared" si="81"/>
        <v>0</v>
      </c>
      <c r="CH84" s="342">
        <v>0</v>
      </c>
      <c r="CI84" s="343">
        <f t="shared" si="82"/>
        <v>0</v>
      </c>
      <c r="CJ84" s="343">
        <f t="shared" si="83"/>
        <v>0</v>
      </c>
      <c r="CK84" s="343">
        <v>0</v>
      </c>
      <c r="CL84" s="342">
        <v>0</v>
      </c>
      <c r="CM84" s="341">
        <v>0</v>
      </c>
      <c r="CN84" s="341">
        <v>0</v>
      </c>
      <c r="CO84" s="342">
        <v>0</v>
      </c>
      <c r="CP84" s="342">
        <v>0</v>
      </c>
      <c r="CQ84" s="342">
        <v>0</v>
      </c>
      <c r="CR84" s="341">
        <v>0</v>
      </c>
      <c r="CS84" s="344">
        <v>0</v>
      </c>
      <c r="CT84" s="343">
        <v>0</v>
      </c>
      <c r="CU84" s="344">
        <v>0</v>
      </c>
      <c r="CV84" s="342">
        <v>0</v>
      </c>
      <c r="CW84" s="343">
        <v>0</v>
      </c>
      <c r="CX84" s="344">
        <v>0</v>
      </c>
      <c r="CY84" s="342">
        <v>0</v>
      </c>
      <c r="CZ84" s="342">
        <v>0</v>
      </c>
      <c r="DA84" s="342">
        <v>0</v>
      </c>
      <c r="DB84" s="342">
        <v>0</v>
      </c>
      <c r="DC84" s="342">
        <v>0</v>
      </c>
      <c r="DD84" s="342">
        <v>0</v>
      </c>
      <c r="DE84" s="342">
        <v>0</v>
      </c>
      <c r="DF84" s="342">
        <v>0</v>
      </c>
      <c r="DG84" s="342">
        <v>0</v>
      </c>
      <c r="DH84" s="342">
        <v>0</v>
      </c>
      <c r="DI84" s="342">
        <v>0</v>
      </c>
      <c r="DJ84" s="342">
        <v>0</v>
      </c>
      <c r="DK84" s="342">
        <v>0</v>
      </c>
      <c r="DL84" s="342">
        <v>0</v>
      </c>
      <c r="DM84" s="342">
        <v>0</v>
      </c>
      <c r="DN84" s="342">
        <v>0</v>
      </c>
      <c r="DO84" s="342">
        <v>0</v>
      </c>
      <c r="DP84" s="342">
        <v>0</v>
      </c>
      <c r="DQ84" s="342">
        <v>0</v>
      </c>
      <c r="DR84" s="342">
        <v>0</v>
      </c>
      <c r="DS84" s="342">
        <v>0</v>
      </c>
      <c r="DT84" s="342">
        <v>0</v>
      </c>
    </row>
    <row r="85" spans="1:124" s="345" customFormat="1" x14ac:dyDescent="0.35">
      <c r="A85" s="334" t="s">
        <v>110</v>
      </c>
      <c r="B85" s="346">
        <v>0</v>
      </c>
      <c r="C85" s="346">
        <v>0</v>
      </c>
      <c r="D85" s="346">
        <v>0</v>
      </c>
      <c r="E85" s="346">
        <v>0</v>
      </c>
      <c r="F85" s="346">
        <v>0</v>
      </c>
      <c r="G85" s="346">
        <v>0</v>
      </c>
      <c r="H85" s="336">
        <v>-1</v>
      </c>
      <c r="I85" s="336">
        <v>-1</v>
      </c>
      <c r="J85" s="337">
        <v>1</v>
      </c>
      <c r="K85" s="337">
        <v>1</v>
      </c>
      <c r="L85" s="337">
        <f>'Cte Keq'!L112</f>
        <v>1</v>
      </c>
      <c r="M85" s="338">
        <f t="shared" si="48"/>
        <v>0</v>
      </c>
      <c r="N85" s="338">
        <f t="shared" si="54"/>
        <v>0</v>
      </c>
      <c r="O85" s="339">
        <f t="shared" si="84"/>
        <v>0</v>
      </c>
      <c r="P85" s="339">
        <f t="shared" si="50"/>
        <v>0.18108322418382827</v>
      </c>
      <c r="Q85" s="339">
        <f t="shared" si="51"/>
        <v>0.18108322418382827</v>
      </c>
      <c r="R85" s="340">
        <f t="shared" si="52"/>
        <v>0</v>
      </c>
      <c r="S85" s="339">
        <f t="shared" si="53"/>
        <v>0</v>
      </c>
      <c r="T85" s="3"/>
      <c r="U85" s="341">
        <v>0</v>
      </c>
      <c r="V85" s="341">
        <v>0</v>
      </c>
      <c r="W85" s="341">
        <v>0</v>
      </c>
      <c r="X85" s="342">
        <v>0</v>
      </c>
      <c r="Y85" s="342">
        <v>0</v>
      </c>
      <c r="Z85" s="342">
        <v>0</v>
      </c>
      <c r="AA85" s="342">
        <v>0</v>
      </c>
      <c r="AB85" s="342">
        <v>0</v>
      </c>
      <c r="AC85" s="342">
        <v>0</v>
      </c>
      <c r="AD85" s="342">
        <v>0</v>
      </c>
      <c r="AE85" s="342">
        <f t="shared" si="55"/>
        <v>0</v>
      </c>
      <c r="AF85" s="342">
        <f t="shared" si="56"/>
        <v>0</v>
      </c>
      <c r="AG85" s="342">
        <f t="shared" si="57"/>
        <v>0</v>
      </c>
      <c r="AH85" s="342">
        <v>0</v>
      </c>
      <c r="AI85" s="342">
        <f t="shared" si="58"/>
        <v>0</v>
      </c>
      <c r="AJ85" s="342">
        <f t="shared" si="59"/>
        <v>0</v>
      </c>
      <c r="AK85" s="342">
        <v>0</v>
      </c>
      <c r="AL85" s="342">
        <f t="shared" si="60"/>
        <v>0</v>
      </c>
      <c r="AM85" s="342">
        <f t="shared" si="61"/>
        <v>0</v>
      </c>
      <c r="AN85" s="342">
        <f t="shared" si="62"/>
        <v>0</v>
      </c>
      <c r="AO85" s="342">
        <v>0</v>
      </c>
      <c r="AP85" s="342">
        <v>0</v>
      </c>
      <c r="AQ85" s="342">
        <v>0</v>
      </c>
      <c r="AR85" s="342">
        <v>0</v>
      </c>
      <c r="AS85" s="342">
        <v>0</v>
      </c>
      <c r="AT85" s="342">
        <v>0</v>
      </c>
      <c r="AU85" s="342">
        <v>0</v>
      </c>
      <c r="AV85" s="342">
        <f t="shared" si="63"/>
        <v>0</v>
      </c>
      <c r="AW85" s="342">
        <f t="shared" si="64"/>
        <v>0</v>
      </c>
      <c r="AX85" s="342">
        <f t="shared" si="65"/>
        <v>0</v>
      </c>
      <c r="AY85" s="342">
        <f t="shared" si="66"/>
        <v>0</v>
      </c>
      <c r="AZ85" s="342">
        <v>0</v>
      </c>
      <c r="BA85" s="342">
        <f t="shared" si="67"/>
        <v>0</v>
      </c>
      <c r="BB85" s="342">
        <v>0</v>
      </c>
      <c r="BC85" s="342">
        <v>0</v>
      </c>
      <c r="BD85" s="342">
        <v>0</v>
      </c>
      <c r="BE85" s="342">
        <v>0</v>
      </c>
      <c r="BF85" s="342">
        <f t="shared" si="68"/>
        <v>0</v>
      </c>
      <c r="BG85" s="342">
        <f t="shared" si="69"/>
        <v>0</v>
      </c>
      <c r="BH85" s="342">
        <f t="shared" si="70"/>
        <v>0</v>
      </c>
      <c r="BI85" s="342">
        <v>0</v>
      </c>
      <c r="BJ85" s="342">
        <v>0</v>
      </c>
      <c r="BK85" s="342">
        <f t="shared" si="71"/>
        <v>0</v>
      </c>
      <c r="BL85" s="342">
        <f t="shared" si="72"/>
        <v>0</v>
      </c>
      <c r="BM85" s="342">
        <f t="shared" si="73"/>
        <v>0</v>
      </c>
      <c r="BN85" s="342">
        <f t="shared" si="74"/>
        <v>0</v>
      </c>
      <c r="BO85" s="342">
        <v>0</v>
      </c>
      <c r="BP85" s="342">
        <v>0</v>
      </c>
      <c r="BQ85" s="342">
        <v>0</v>
      </c>
      <c r="BR85" s="342">
        <v>0</v>
      </c>
      <c r="BS85" s="342">
        <f t="shared" si="75"/>
        <v>0</v>
      </c>
      <c r="BT85" s="342">
        <v>0</v>
      </c>
      <c r="BU85" s="342">
        <f t="shared" si="76"/>
        <v>0</v>
      </c>
      <c r="BV85" s="342">
        <v>0</v>
      </c>
      <c r="BW85" s="342">
        <v>0</v>
      </c>
      <c r="BX85" s="342">
        <f t="shared" si="77"/>
        <v>0</v>
      </c>
      <c r="BY85" s="342">
        <v>0</v>
      </c>
      <c r="BZ85" s="342">
        <f t="shared" si="78"/>
        <v>0</v>
      </c>
      <c r="CA85" s="342">
        <v>0</v>
      </c>
      <c r="CB85" s="342">
        <f t="shared" si="79"/>
        <v>0</v>
      </c>
      <c r="CC85" s="342">
        <v>0</v>
      </c>
      <c r="CD85" s="342">
        <v>0</v>
      </c>
      <c r="CE85" s="342">
        <v>0</v>
      </c>
      <c r="CF85" s="342">
        <f t="shared" si="80"/>
        <v>0</v>
      </c>
      <c r="CG85" s="342">
        <f t="shared" si="81"/>
        <v>0</v>
      </c>
      <c r="CH85" s="342">
        <v>0</v>
      </c>
      <c r="CI85" s="343">
        <f t="shared" si="82"/>
        <v>0</v>
      </c>
      <c r="CJ85" s="343">
        <f t="shared" si="83"/>
        <v>0</v>
      </c>
      <c r="CK85" s="343">
        <v>0</v>
      </c>
      <c r="CL85" s="342">
        <v>0</v>
      </c>
      <c r="CM85" s="341">
        <v>0</v>
      </c>
      <c r="CN85" s="341">
        <v>0</v>
      </c>
      <c r="CO85" s="342">
        <v>0</v>
      </c>
      <c r="CP85" s="342">
        <v>0</v>
      </c>
      <c r="CQ85" s="342">
        <v>0</v>
      </c>
      <c r="CR85" s="341">
        <v>0</v>
      </c>
      <c r="CS85" s="344">
        <v>0</v>
      </c>
      <c r="CT85" s="343">
        <v>0</v>
      </c>
      <c r="CU85" s="344">
        <v>0</v>
      </c>
      <c r="CV85" s="342">
        <v>0</v>
      </c>
      <c r="CW85" s="343">
        <v>0</v>
      </c>
      <c r="CX85" s="344">
        <v>0</v>
      </c>
      <c r="CY85" s="342">
        <v>0</v>
      </c>
      <c r="CZ85" s="342">
        <v>0</v>
      </c>
      <c r="DA85" s="342">
        <v>0</v>
      </c>
      <c r="DB85" s="342">
        <v>0</v>
      </c>
      <c r="DC85" s="342">
        <v>0</v>
      </c>
      <c r="DD85" s="342">
        <v>0</v>
      </c>
      <c r="DE85" s="342">
        <v>0</v>
      </c>
      <c r="DF85" s="342">
        <v>0</v>
      </c>
      <c r="DG85" s="342">
        <v>0</v>
      </c>
      <c r="DH85" s="342">
        <v>0</v>
      </c>
      <c r="DI85" s="342">
        <v>0</v>
      </c>
      <c r="DJ85" s="342">
        <v>0</v>
      </c>
      <c r="DK85" s="342">
        <v>0</v>
      </c>
      <c r="DL85" s="342">
        <v>0</v>
      </c>
      <c r="DM85" s="342">
        <v>0</v>
      </c>
      <c r="DN85" s="342">
        <v>0</v>
      </c>
      <c r="DO85" s="342">
        <v>0</v>
      </c>
      <c r="DP85" s="342">
        <v>0</v>
      </c>
      <c r="DQ85" s="342">
        <v>0</v>
      </c>
      <c r="DR85" s="342">
        <v>0</v>
      </c>
      <c r="DS85" s="342">
        <v>0</v>
      </c>
      <c r="DT85" s="342">
        <v>0</v>
      </c>
    </row>
    <row r="86" spans="1:124" x14ac:dyDescent="0.35">
      <c r="A86" s="155" t="s">
        <v>106</v>
      </c>
      <c r="B86" s="187">
        <v>0</v>
      </c>
      <c r="C86" s="187">
        <v>2</v>
      </c>
      <c r="D86" s="187">
        <v>1</v>
      </c>
      <c r="E86" s="187">
        <v>0</v>
      </c>
      <c r="F86" s="187">
        <v>0</v>
      </c>
      <c r="G86" s="187">
        <v>0</v>
      </c>
      <c r="H86" s="197">
        <v>0</v>
      </c>
      <c r="I86" s="197">
        <v>0</v>
      </c>
      <c r="J86" s="193">
        <v>1</v>
      </c>
      <c r="K86" s="193">
        <f>'Cte Keq'!L113</f>
        <v>0.99999989887681773</v>
      </c>
      <c r="L86" s="193">
        <f>'Cte Keq'!L113</f>
        <v>0.99999989887681773</v>
      </c>
      <c r="M86" s="275">
        <f>LN(K86)</f>
        <v>-1.0112318738523846E-7</v>
      </c>
      <c r="N86" s="275">
        <f>LN(L86)</f>
        <v>-1.0112318738523846E-7</v>
      </c>
      <c r="O86" s="276">
        <f t="shared" si="84"/>
        <v>-237.18</v>
      </c>
      <c r="P86" s="276">
        <f t="shared" si="50"/>
        <v>0</v>
      </c>
      <c r="Q86" s="276">
        <f t="shared" si="51"/>
        <v>0</v>
      </c>
      <c r="R86" s="284">
        <f t="shared" si="52"/>
        <v>-2.5066608834340813E-7</v>
      </c>
      <c r="S86" s="276">
        <f t="shared" si="53"/>
        <v>-2.5066608834340813E-7</v>
      </c>
      <c r="T86" s="3"/>
      <c r="U86" s="156">
        <v>0</v>
      </c>
      <c r="V86" s="156">
        <v>0</v>
      </c>
      <c r="W86" s="156">
        <v>0</v>
      </c>
      <c r="X86" s="157">
        <v>0</v>
      </c>
      <c r="Y86" s="157">
        <v>0</v>
      </c>
      <c r="Z86" s="157">
        <v>0</v>
      </c>
      <c r="AA86" s="157">
        <v>0</v>
      </c>
      <c r="AB86" s="157">
        <v>0</v>
      </c>
      <c r="AC86" s="157">
        <v>0</v>
      </c>
      <c r="AD86" s="157">
        <v>0</v>
      </c>
      <c r="AE86" s="157">
        <f t="shared" si="55"/>
        <v>0</v>
      </c>
      <c r="AF86" s="157">
        <f t="shared" si="56"/>
        <v>0</v>
      </c>
      <c r="AG86" s="157">
        <f t="shared" si="57"/>
        <v>0</v>
      </c>
      <c r="AH86" s="157">
        <v>0</v>
      </c>
      <c r="AI86" s="157">
        <f t="shared" si="58"/>
        <v>0</v>
      </c>
      <c r="AJ86" s="157">
        <f t="shared" si="59"/>
        <v>0</v>
      </c>
      <c r="AK86" s="157">
        <v>0</v>
      </c>
      <c r="AL86" s="157">
        <f t="shared" si="60"/>
        <v>0</v>
      </c>
      <c r="AM86" s="157">
        <f t="shared" si="61"/>
        <v>0</v>
      </c>
      <c r="AN86" s="157">
        <f t="shared" si="62"/>
        <v>0</v>
      </c>
      <c r="AO86" s="157">
        <v>0</v>
      </c>
      <c r="AP86" s="157">
        <v>0</v>
      </c>
      <c r="AQ86" s="157">
        <v>0</v>
      </c>
      <c r="AR86" s="157">
        <v>0</v>
      </c>
      <c r="AS86" s="157">
        <v>0</v>
      </c>
      <c r="AT86" s="157">
        <v>0</v>
      </c>
      <c r="AU86" s="157">
        <v>0</v>
      </c>
      <c r="AV86" s="157">
        <f t="shared" si="63"/>
        <v>0</v>
      </c>
      <c r="AW86" s="157">
        <f t="shared" si="64"/>
        <v>0</v>
      </c>
      <c r="AX86" s="157">
        <f t="shared" si="65"/>
        <v>0</v>
      </c>
      <c r="AY86" s="157">
        <f t="shared" si="66"/>
        <v>0</v>
      </c>
      <c r="AZ86" s="157">
        <v>0</v>
      </c>
      <c r="BA86" s="157">
        <f t="shared" si="67"/>
        <v>0</v>
      </c>
      <c r="BB86" s="157">
        <v>0</v>
      </c>
      <c r="BC86" s="157">
        <v>0</v>
      </c>
      <c r="BD86" s="157">
        <v>0</v>
      </c>
      <c r="BE86" s="157">
        <v>0</v>
      </c>
      <c r="BF86" s="157">
        <f t="shared" si="68"/>
        <v>0</v>
      </c>
      <c r="BG86" s="157">
        <f t="shared" si="69"/>
        <v>0</v>
      </c>
      <c r="BH86" s="157">
        <f t="shared" si="70"/>
        <v>0</v>
      </c>
      <c r="BI86" s="157">
        <v>0</v>
      </c>
      <c r="BJ86" s="157">
        <v>0</v>
      </c>
      <c r="BK86" s="157">
        <f t="shared" si="71"/>
        <v>0</v>
      </c>
      <c r="BL86" s="157">
        <f t="shared" si="72"/>
        <v>0</v>
      </c>
      <c r="BM86" s="157">
        <f t="shared" si="73"/>
        <v>0</v>
      </c>
      <c r="BN86" s="157">
        <f t="shared" si="74"/>
        <v>0</v>
      </c>
      <c r="BO86" s="157">
        <v>0</v>
      </c>
      <c r="BP86" s="157">
        <v>0</v>
      </c>
      <c r="BQ86" s="157">
        <v>0</v>
      </c>
      <c r="BR86" s="157">
        <v>0</v>
      </c>
      <c r="BS86" s="157">
        <f t="shared" si="75"/>
        <v>0</v>
      </c>
      <c r="BT86" s="157">
        <v>0</v>
      </c>
      <c r="BU86" s="157">
        <f t="shared" si="76"/>
        <v>0</v>
      </c>
      <c r="BV86" s="157">
        <v>0</v>
      </c>
      <c r="BW86" s="157">
        <v>0</v>
      </c>
      <c r="BX86" s="157">
        <f t="shared" si="77"/>
        <v>0</v>
      </c>
      <c r="BY86" s="157">
        <v>0</v>
      </c>
      <c r="BZ86" s="157">
        <f t="shared" si="78"/>
        <v>0</v>
      </c>
      <c r="CA86" s="157">
        <v>0</v>
      </c>
      <c r="CB86" s="157">
        <f t="shared" si="79"/>
        <v>0</v>
      </c>
      <c r="CC86" s="157">
        <v>0</v>
      </c>
      <c r="CD86" s="157">
        <v>0</v>
      </c>
      <c r="CE86" s="157">
        <v>0</v>
      </c>
      <c r="CF86" s="157">
        <f t="shared" si="80"/>
        <v>0</v>
      </c>
      <c r="CG86" s="157">
        <f t="shared" si="81"/>
        <v>0</v>
      </c>
      <c r="CH86" s="157">
        <v>0</v>
      </c>
      <c r="CI86" s="201">
        <f t="shared" si="82"/>
        <v>0</v>
      </c>
      <c r="CJ86" s="201">
        <f t="shared" si="83"/>
        <v>0</v>
      </c>
      <c r="CK86" s="201">
        <v>0</v>
      </c>
      <c r="CL86" s="157">
        <v>0</v>
      </c>
      <c r="CM86" s="156">
        <v>0</v>
      </c>
      <c r="CN86" s="156">
        <v>0</v>
      </c>
      <c r="CO86" s="157">
        <v>0</v>
      </c>
      <c r="CP86" s="157">
        <v>0</v>
      </c>
      <c r="CQ86" s="157">
        <v>0</v>
      </c>
      <c r="CR86" s="156">
        <v>0</v>
      </c>
      <c r="CS86" s="295">
        <v>0</v>
      </c>
      <c r="CT86" s="201">
        <v>0</v>
      </c>
      <c r="CU86" s="295">
        <v>0</v>
      </c>
      <c r="CV86" s="157">
        <v>0</v>
      </c>
      <c r="CW86" s="201">
        <v>0</v>
      </c>
      <c r="CX86" s="295">
        <v>0</v>
      </c>
      <c r="CY86" s="157">
        <v>0</v>
      </c>
      <c r="CZ86" s="157">
        <v>0</v>
      </c>
      <c r="DA86" s="157">
        <v>0</v>
      </c>
      <c r="DB86" s="157">
        <v>0</v>
      </c>
      <c r="DC86" s="157">
        <v>0</v>
      </c>
      <c r="DD86" s="157">
        <v>0</v>
      </c>
      <c r="DE86" s="157">
        <v>0</v>
      </c>
      <c r="DF86" s="157">
        <v>0</v>
      </c>
      <c r="DG86" s="157">
        <v>0</v>
      </c>
      <c r="DH86" s="157">
        <v>0</v>
      </c>
      <c r="DI86" s="157">
        <v>0</v>
      </c>
      <c r="DJ86" s="157">
        <v>0</v>
      </c>
      <c r="DK86" s="157">
        <v>0</v>
      </c>
      <c r="DL86" s="157">
        <v>0</v>
      </c>
      <c r="DM86" s="157">
        <v>0</v>
      </c>
      <c r="DN86" s="157">
        <v>0</v>
      </c>
      <c r="DO86" s="157">
        <v>0</v>
      </c>
      <c r="DP86" s="157">
        <v>0</v>
      </c>
      <c r="DQ86" s="157">
        <v>0</v>
      </c>
      <c r="DR86" s="157">
        <v>0</v>
      </c>
      <c r="DS86" s="157">
        <v>0</v>
      </c>
      <c r="DT86" s="157">
        <v>0</v>
      </c>
    </row>
    <row r="87" spans="1:124" x14ac:dyDescent="0.35">
      <c r="A87" s="31" t="s">
        <v>115</v>
      </c>
      <c r="B87" s="189">
        <v>0</v>
      </c>
      <c r="C87" s="189">
        <v>1</v>
      </c>
      <c r="D87" s="189">
        <v>0</v>
      </c>
      <c r="E87" s="189">
        <v>0</v>
      </c>
      <c r="F87" s="189">
        <v>0</v>
      </c>
      <c r="G87" s="189">
        <v>0</v>
      </c>
      <c r="H87" s="198">
        <v>1</v>
      </c>
      <c r="I87" s="198">
        <v>1</v>
      </c>
      <c r="J87" s="194">
        <v>1E-4</v>
      </c>
      <c r="K87" s="194">
        <v>1E-4</v>
      </c>
      <c r="L87" s="194">
        <v>1E-4</v>
      </c>
      <c r="M87" s="277">
        <f>LN(K87)</f>
        <v>-9.2103403719761818</v>
      </c>
      <c r="N87" s="277">
        <f>LN(L87)</f>
        <v>-9.2103403719761818</v>
      </c>
      <c r="O87" s="278">
        <f>O57</f>
        <v>0</v>
      </c>
      <c r="P87" s="278">
        <f t="shared" si="50"/>
        <v>0.18108322418382827</v>
      </c>
      <c r="Q87" s="278">
        <f t="shared" si="51"/>
        <v>0.18108322418382827</v>
      </c>
      <c r="R87" s="285">
        <f t="shared" si="52"/>
        <v>-22.830767631555663</v>
      </c>
      <c r="S87" s="278">
        <f t="shared" si="53"/>
        <v>-22.830767631555663</v>
      </c>
      <c r="T87" s="3"/>
      <c r="U87" s="151">
        <v>0</v>
      </c>
      <c r="V87" s="151">
        <v>0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151">
        <v>0</v>
      </c>
      <c r="AD87" s="151">
        <v>0</v>
      </c>
      <c r="AE87" s="151">
        <f t="shared" si="55"/>
        <v>0</v>
      </c>
      <c r="AF87" s="151">
        <f t="shared" si="56"/>
        <v>0</v>
      </c>
      <c r="AG87" s="151">
        <f t="shared" si="57"/>
        <v>0</v>
      </c>
      <c r="AH87" s="151">
        <v>0</v>
      </c>
      <c r="AI87" s="151">
        <f t="shared" si="58"/>
        <v>0</v>
      </c>
      <c r="AJ87" s="151">
        <f t="shared" si="59"/>
        <v>0</v>
      </c>
      <c r="AK87" s="151">
        <v>0</v>
      </c>
      <c r="AL87" s="151">
        <f t="shared" si="60"/>
        <v>0</v>
      </c>
      <c r="AM87" s="151">
        <f t="shared" si="61"/>
        <v>0</v>
      </c>
      <c r="AN87" s="151">
        <f t="shared" si="62"/>
        <v>0</v>
      </c>
      <c r="AO87" s="152">
        <v>0</v>
      </c>
      <c r="AP87" s="152">
        <v>0</v>
      </c>
      <c r="AQ87" s="151">
        <v>0</v>
      </c>
      <c r="AR87" s="152">
        <v>0</v>
      </c>
      <c r="AS87" s="152">
        <v>0</v>
      </c>
      <c r="AT87" s="151">
        <v>0</v>
      </c>
      <c r="AU87" s="151">
        <v>0</v>
      </c>
      <c r="AV87" s="151">
        <f t="shared" si="63"/>
        <v>0</v>
      </c>
      <c r="AW87" s="151">
        <f t="shared" si="64"/>
        <v>0</v>
      </c>
      <c r="AX87" s="151">
        <f t="shared" si="65"/>
        <v>0</v>
      </c>
      <c r="AY87" s="151">
        <f t="shared" si="66"/>
        <v>0</v>
      </c>
      <c r="AZ87" s="151">
        <v>0</v>
      </c>
      <c r="BA87" s="151">
        <f t="shared" si="67"/>
        <v>0</v>
      </c>
      <c r="BB87" s="151">
        <v>0</v>
      </c>
      <c r="BC87" s="151">
        <v>0</v>
      </c>
      <c r="BD87" s="151">
        <v>0</v>
      </c>
      <c r="BE87" s="151">
        <v>0</v>
      </c>
      <c r="BF87" s="151">
        <f t="shared" si="68"/>
        <v>0</v>
      </c>
      <c r="BG87" s="151">
        <f t="shared" si="69"/>
        <v>0</v>
      </c>
      <c r="BH87" s="151">
        <f t="shared" si="70"/>
        <v>0</v>
      </c>
      <c r="BI87" s="151">
        <v>0</v>
      </c>
      <c r="BJ87" s="151">
        <v>0</v>
      </c>
      <c r="BK87" s="151">
        <f t="shared" si="71"/>
        <v>0</v>
      </c>
      <c r="BL87" s="151">
        <f t="shared" si="72"/>
        <v>0</v>
      </c>
      <c r="BM87" s="151">
        <f t="shared" si="73"/>
        <v>0</v>
      </c>
      <c r="BN87" s="151">
        <f t="shared" si="74"/>
        <v>0</v>
      </c>
      <c r="BO87" s="151">
        <v>0</v>
      </c>
      <c r="BP87" s="151">
        <v>0</v>
      </c>
      <c r="BQ87" s="151">
        <v>0</v>
      </c>
      <c r="BR87" s="151">
        <v>0</v>
      </c>
      <c r="BS87" s="151">
        <f t="shared" si="75"/>
        <v>0</v>
      </c>
      <c r="BT87" s="151">
        <v>0</v>
      </c>
      <c r="BU87" s="151">
        <f t="shared" si="76"/>
        <v>0</v>
      </c>
      <c r="BV87" s="151">
        <v>0</v>
      </c>
      <c r="BW87" s="151">
        <v>0</v>
      </c>
      <c r="BX87" s="151">
        <f t="shared" si="77"/>
        <v>0</v>
      </c>
      <c r="BY87" s="151">
        <v>0</v>
      </c>
      <c r="BZ87" s="151">
        <f t="shared" si="78"/>
        <v>0</v>
      </c>
      <c r="CA87" s="151">
        <v>0</v>
      </c>
      <c r="CB87" s="151">
        <f t="shared" si="79"/>
        <v>0</v>
      </c>
      <c r="CC87" s="151">
        <v>0</v>
      </c>
      <c r="CD87" s="151">
        <v>0</v>
      </c>
      <c r="CE87" s="151">
        <v>0</v>
      </c>
      <c r="CF87" s="151">
        <f t="shared" si="80"/>
        <v>0</v>
      </c>
      <c r="CG87" s="151">
        <f t="shared" si="81"/>
        <v>0</v>
      </c>
      <c r="CH87" s="151">
        <v>0</v>
      </c>
      <c r="CI87" s="202">
        <f t="shared" si="82"/>
        <v>0</v>
      </c>
      <c r="CJ87" s="202">
        <f t="shared" si="83"/>
        <v>0</v>
      </c>
      <c r="CK87" s="202">
        <v>0</v>
      </c>
      <c r="CL87" s="152">
        <v>0</v>
      </c>
      <c r="CM87" s="151">
        <v>0</v>
      </c>
      <c r="CN87" s="151">
        <v>0</v>
      </c>
      <c r="CO87" s="151">
        <v>0</v>
      </c>
      <c r="CP87" s="152">
        <v>0</v>
      </c>
      <c r="CQ87" s="152">
        <v>0</v>
      </c>
      <c r="CR87" s="151">
        <v>0</v>
      </c>
      <c r="CS87" s="297">
        <v>0</v>
      </c>
      <c r="CT87" s="202">
        <v>0</v>
      </c>
      <c r="CU87" s="297">
        <v>1</v>
      </c>
      <c r="CV87" s="151">
        <v>0</v>
      </c>
      <c r="CW87" s="202">
        <v>0</v>
      </c>
      <c r="CX87" s="297">
        <v>0</v>
      </c>
      <c r="CY87" s="151">
        <v>0</v>
      </c>
      <c r="CZ87" s="151">
        <v>0</v>
      </c>
      <c r="DA87" s="151">
        <v>0</v>
      </c>
      <c r="DB87" s="151">
        <v>0</v>
      </c>
      <c r="DC87" s="151">
        <v>0</v>
      </c>
      <c r="DD87" s="151">
        <v>0</v>
      </c>
      <c r="DE87" s="151">
        <v>0</v>
      </c>
      <c r="DF87" s="151">
        <v>0</v>
      </c>
      <c r="DG87" s="151">
        <v>0</v>
      </c>
      <c r="DH87" s="151">
        <v>0</v>
      </c>
      <c r="DI87" s="151">
        <v>0</v>
      </c>
      <c r="DJ87" s="151">
        <v>0</v>
      </c>
      <c r="DK87" s="151">
        <v>0</v>
      </c>
      <c r="DL87" s="151">
        <v>0</v>
      </c>
      <c r="DM87" s="151">
        <v>0</v>
      </c>
      <c r="DN87" s="151">
        <v>0</v>
      </c>
      <c r="DO87" s="151">
        <v>0</v>
      </c>
      <c r="DP87" s="151">
        <v>0</v>
      </c>
      <c r="DQ87" s="151">
        <v>0</v>
      </c>
      <c r="DR87" s="151">
        <v>0</v>
      </c>
      <c r="DS87" s="151">
        <v>0</v>
      </c>
      <c r="DT87" s="151">
        <v>0</v>
      </c>
    </row>
    <row r="88" spans="1:124" x14ac:dyDescent="0.35">
      <c r="A88" s="17" t="s">
        <v>111</v>
      </c>
      <c r="B88" s="186">
        <v>0</v>
      </c>
      <c r="C88" s="186">
        <v>2</v>
      </c>
      <c r="D88" s="186">
        <v>0</v>
      </c>
      <c r="E88" s="186">
        <v>0</v>
      </c>
      <c r="F88" s="186">
        <v>0</v>
      </c>
      <c r="G88" s="186">
        <v>0</v>
      </c>
      <c r="H88" s="196">
        <v>0</v>
      </c>
      <c r="I88" s="261">
        <v>0</v>
      </c>
      <c r="J88" s="192">
        <v>1</v>
      </c>
      <c r="K88" s="192">
        <f>J88</f>
        <v>1</v>
      </c>
      <c r="L88" s="259">
        <v>0</v>
      </c>
      <c r="M88" s="272">
        <v>0</v>
      </c>
      <c r="N88" s="273">
        <v>0</v>
      </c>
      <c r="O88" s="274">
        <f>DataBaseSpecies_2!D74</f>
        <v>0</v>
      </c>
      <c r="P88" s="274">
        <f t="shared" ref="P88:Q91" si="85">H88^2</f>
        <v>0</v>
      </c>
      <c r="Q88" s="282">
        <f t="shared" si="85"/>
        <v>0</v>
      </c>
      <c r="R88" s="283">
        <f>$B$108*$B$109*M88+H88*$B$110*$B$112</f>
        <v>0</v>
      </c>
      <c r="S88" s="282">
        <f t="shared" si="53"/>
        <v>0</v>
      </c>
      <c r="T88" s="3"/>
      <c r="U88" s="36">
        <v>0</v>
      </c>
      <c r="V88" s="36">
        <v>0</v>
      </c>
      <c r="W88" s="36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f t="shared" si="55"/>
        <v>0</v>
      </c>
      <c r="AF88" s="38">
        <f t="shared" si="56"/>
        <v>0</v>
      </c>
      <c r="AG88" s="38">
        <f t="shared" si="57"/>
        <v>0</v>
      </c>
      <c r="AH88" s="38">
        <v>0</v>
      </c>
      <c r="AI88" s="38">
        <f t="shared" si="58"/>
        <v>0</v>
      </c>
      <c r="AJ88" s="38">
        <f t="shared" si="59"/>
        <v>0</v>
      </c>
      <c r="AK88" s="38">
        <v>0</v>
      </c>
      <c r="AL88" s="38">
        <f t="shared" si="60"/>
        <v>0</v>
      </c>
      <c r="AM88" s="38">
        <f t="shared" si="61"/>
        <v>0</v>
      </c>
      <c r="AN88" s="38">
        <f t="shared" si="62"/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f t="shared" si="63"/>
        <v>0</v>
      </c>
      <c r="AW88" s="38">
        <f t="shared" si="64"/>
        <v>0</v>
      </c>
      <c r="AX88" s="38">
        <f t="shared" si="65"/>
        <v>0</v>
      </c>
      <c r="AY88" s="38">
        <f t="shared" si="66"/>
        <v>0</v>
      </c>
      <c r="AZ88" s="38">
        <v>0</v>
      </c>
      <c r="BA88" s="38">
        <f t="shared" si="67"/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f t="shared" si="68"/>
        <v>0</v>
      </c>
      <c r="BG88" s="38">
        <f t="shared" si="69"/>
        <v>0</v>
      </c>
      <c r="BH88" s="38">
        <f t="shared" si="70"/>
        <v>0</v>
      </c>
      <c r="BI88" s="38">
        <v>0</v>
      </c>
      <c r="BJ88" s="38">
        <v>0</v>
      </c>
      <c r="BK88" s="38">
        <f t="shared" si="71"/>
        <v>0</v>
      </c>
      <c r="BL88" s="38">
        <f t="shared" si="72"/>
        <v>0</v>
      </c>
      <c r="BM88" s="38">
        <f t="shared" si="73"/>
        <v>0</v>
      </c>
      <c r="BN88" s="38">
        <f t="shared" si="74"/>
        <v>0</v>
      </c>
      <c r="BO88" s="38">
        <v>0</v>
      </c>
      <c r="BP88" s="38">
        <v>0</v>
      </c>
      <c r="BQ88" s="38">
        <v>0</v>
      </c>
      <c r="BR88" s="38">
        <v>0</v>
      </c>
      <c r="BS88" s="38">
        <f t="shared" si="75"/>
        <v>0</v>
      </c>
      <c r="BT88" s="38">
        <v>0</v>
      </c>
      <c r="BU88" s="38">
        <f t="shared" si="76"/>
        <v>0</v>
      </c>
      <c r="BV88" s="38">
        <v>0</v>
      </c>
      <c r="BW88" s="38">
        <v>0</v>
      </c>
      <c r="BX88" s="38">
        <f t="shared" si="77"/>
        <v>0</v>
      </c>
      <c r="BY88" s="38">
        <v>0</v>
      </c>
      <c r="BZ88" s="38">
        <f t="shared" si="78"/>
        <v>0</v>
      </c>
      <c r="CA88" s="38">
        <v>0</v>
      </c>
      <c r="CB88" s="38">
        <f t="shared" si="79"/>
        <v>0</v>
      </c>
      <c r="CC88" s="38">
        <v>0</v>
      </c>
      <c r="CD88" s="38">
        <v>0</v>
      </c>
      <c r="CE88" s="38">
        <v>0</v>
      </c>
      <c r="CF88" s="38">
        <f t="shared" si="80"/>
        <v>0</v>
      </c>
      <c r="CG88" s="38">
        <f t="shared" si="81"/>
        <v>0</v>
      </c>
      <c r="CH88" s="38">
        <v>0</v>
      </c>
      <c r="CI88" s="200">
        <f t="shared" si="82"/>
        <v>0</v>
      </c>
      <c r="CJ88" s="200">
        <f t="shared" si="83"/>
        <v>0</v>
      </c>
      <c r="CK88" s="200">
        <v>0</v>
      </c>
      <c r="CL88" s="38">
        <v>0</v>
      </c>
      <c r="CM88" s="36">
        <v>0</v>
      </c>
      <c r="CN88" s="36">
        <v>0</v>
      </c>
      <c r="CO88" s="38">
        <v>0</v>
      </c>
      <c r="CP88" s="38">
        <v>0</v>
      </c>
      <c r="CQ88" s="38">
        <v>0</v>
      </c>
      <c r="CR88" s="40">
        <v>0</v>
      </c>
      <c r="CS88" s="294">
        <v>0</v>
      </c>
      <c r="CT88" s="200">
        <v>0</v>
      </c>
      <c r="CU88" s="294">
        <v>0</v>
      </c>
      <c r="CV88" s="38">
        <v>0</v>
      </c>
      <c r="CW88" s="200">
        <v>0</v>
      </c>
      <c r="CX88" s="294">
        <v>0</v>
      </c>
      <c r="CY88" s="38">
        <v>0</v>
      </c>
      <c r="CZ88" s="38">
        <v>0</v>
      </c>
      <c r="DA88" s="38">
        <v>0</v>
      </c>
      <c r="DB88" s="38">
        <v>0</v>
      </c>
      <c r="DC88" s="38">
        <v>0</v>
      </c>
      <c r="DD88" s="38">
        <v>0</v>
      </c>
      <c r="DE88" s="38">
        <v>0</v>
      </c>
      <c r="DF88" s="38">
        <v>0</v>
      </c>
      <c r="DG88" s="38">
        <v>0</v>
      </c>
      <c r="DH88" s="38">
        <v>0</v>
      </c>
      <c r="DI88" s="38">
        <v>0</v>
      </c>
      <c r="DJ88" s="38">
        <v>0</v>
      </c>
      <c r="DK88" s="38">
        <v>0</v>
      </c>
      <c r="DL88" s="38">
        <v>0</v>
      </c>
      <c r="DM88" s="38">
        <v>0</v>
      </c>
      <c r="DN88" s="38">
        <v>0</v>
      </c>
      <c r="DO88" s="38">
        <v>0</v>
      </c>
      <c r="DP88" s="38">
        <v>0</v>
      </c>
      <c r="DQ88" s="38">
        <v>0</v>
      </c>
      <c r="DR88" s="38">
        <v>1</v>
      </c>
      <c r="DS88" s="38">
        <v>0</v>
      </c>
      <c r="DT88" s="38">
        <v>0</v>
      </c>
    </row>
    <row r="89" spans="1:124" x14ac:dyDescent="0.35">
      <c r="A89" s="17" t="s">
        <v>112</v>
      </c>
      <c r="B89" s="186">
        <v>0</v>
      </c>
      <c r="C89" s="186">
        <v>3</v>
      </c>
      <c r="D89" s="186">
        <v>0</v>
      </c>
      <c r="E89" s="186">
        <v>1</v>
      </c>
      <c r="F89" s="186">
        <v>0</v>
      </c>
      <c r="G89" s="186">
        <v>0</v>
      </c>
      <c r="H89" s="196">
        <v>0</v>
      </c>
      <c r="I89" s="261">
        <v>0</v>
      </c>
      <c r="J89" s="192">
        <v>1</v>
      </c>
      <c r="K89" s="192">
        <f>J89</f>
        <v>1</v>
      </c>
      <c r="L89" s="259">
        <v>0</v>
      </c>
      <c r="M89" s="272">
        <v>0</v>
      </c>
      <c r="N89" s="273">
        <v>0</v>
      </c>
      <c r="O89" s="274">
        <f>DataBaseSpecies_2!D75</f>
        <v>-16.5</v>
      </c>
      <c r="P89" s="274">
        <f t="shared" si="85"/>
        <v>0</v>
      </c>
      <c r="Q89" s="282">
        <f t="shared" si="85"/>
        <v>0</v>
      </c>
      <c r="R89" s="283">
        <f>$B$108*$B$109*M89+H89*$B$110*$B$112</f>
        <v>0</v>
      </c>
      <c r="S89" s="282">
        <f t="shared" si="53"/>
        <v>0</v>
      </c>
      <c r="T89" s="3"/>
      <c r="U89" s="36">
        <v>0</v>
      </c>
      <c r="V89" s="36">
        <v>0</v>
      </c>
      <c r="W89" s="36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f t="shared" si="55"/>
        <v>0</v>
      </c>
      <c r="AF89" s="38">
        <f t="shared" si="56"/>
        <v>0</v>
      </c>
      <c r="AG89" s="38">
        <f t="shared" si="57"/>
        <v>0</v>
      </c>
      <c r="AH89" s="38">
        <v>0</v>
      </c>
      <c r="AI89" s="38">
        <f t="shared" si="58"/>
        <v>0</v>
      </c>
      <c r="AJ89" s="38">
        <f t="shared" si="59"/>
        <v>0</v>
      </c>
      <c r="AK89" s="38">
        <v>0</v>
      </c>
      <c r="AL89" s="38">
        <f t="shared" si="60"/>
        <v>0</v>
      </c>
      <c r="AM89" s="38">
        <f t="shared" si="61"/>
        <v>0</v>
      </c>
      <c r="AN89" s="38">
        <f t="shared" si="62"/>
        <v>0</v>
      </c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38">
        <f t="shared" si="63"/>
        <v>0</v>
      </c>
      <c r="AW89" s="38">
        <f t="shared" si="64"/>
        <v>0</v>
      </c>
      <c r="AX89" s="38">
        <f t="shared" si="65"/>
        <v>0</v>
      </c>
      <c r="AY89" s="38">
        <f t="shared" si="66"/>
        <v>0</v>
      </c>
      <c r="AZ89" s="38">
        <v>0</v>
      </c>
      <c r="BA89" s="38">
        <f t="shared" si="67"/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f t="shared" si="68"/>
        <v>0</v>
      </c>
      <c r="BG89" s="38">
        <f t="shared" si="69"/>
        <v>0</v>
      </c>
      <c r="BH89" s="38">
        <f t="shared" si="70"/>
        <v>0</v>
      </c>
      <c r="BI89" s="38">
        <v>0</v>
      </c>
      <c r="BJ89" s="38">
        <v>0</v>
      </c>
      <c r="BK89" s="38">
        <f t="shared" si="71"/>
        <v>0</v>
      </c>
      <c r="BL89" s="38">
        <f t="shared" si="72"/>
        <v>0</v>
      </c>
      <c r="BM89" s="38">
        <f t="shared" si="73"/>
        <v>0</v>
      </c>
      <c r="BN89" s="38">
        <f t="shared" si="74"/>
        <v>0</v>
      </c>
      <c r="BO89" s="38">
        <v>0</v>
      </c>
      <c r="BP89" s="38">
        <v>0</v>
      </c>
      <c r="BQ89" s="38">
        <v>0</v>
      </c>
      <c r="BR89" s="38">
        <v>0</v>
      </c>
      <c r="BS89" s="38">
        <f t="shared" si="75"/>
        <v>0</v>
      </c>
      <c r="BT89" s="38">
        <v>0</v>
      </c>
      <c r="BU89" s="38">
        <f t="shared" si="76"/>
        <v>0</v>
      </c>
      <c r="BV89" s="38">
        <v>0</v>
      </c>
      <c r="BW89" s="38">
        <v>0</v>
      </c>
      <c r="BX89" s="38">
        <f t="shared" si="77"/>
        <v>0</v>
      </c>
      <c r="BY89" s="38">
        <v>0</v>
      </c>
      <c r="BZ89" s="38">
        <f t="shared" si="78"/>
        <v>0</v>
      </c>
      <c r="CA89" s="38">
        <v>0</v>
      </c>
      <c r="CB89" s="38">
        <f t="shared" si="79"/>
        <v>0</v>
      </c>
      <c r="CC89" s="38">
        <v>0</v>
      </c>
      <c r="CD89" s="38">
        <v>0</v>
      </c>
      <c r="CE89" s="38">
        <v>0</v>
      </c>
      <c r="CF89" s="38">
        <f t="shared" si="80"/>
        <v>0</v>
      </c>
      <c r="CG89" s="38">
        <f t="shared" si="81"/>
        <v>0</v>
      </c>
      <c r="CH89" s="38">
        <v>0</v>
      </c>
      <c r="CI89" s="200">
        <f t="shared" si="82"/>
        <v>0</v>
      </c>
      <c r="CJ89" s="200">
        <f t="shared" si="83"/>
        <v>0</v>
      </c>
      <c r="CK89" s="200">
        <v>0</v>
      </c>
      <c r="CL89" s="38">
        <v>0</v>
      </c>
      <c r="CM89" s="36">
        <v>0</v>
      </c>
      <c r="CN89" s="36">
        <v>0</v>
      </c>
      <c r="CO89" s="38">
        <v>0</v>
      </c>
      <c r="CP89" s="38">
        <v>0</v>
      </c>
      <c r="CQ89" s="38">
        <v>0</v>
      </c>
      <c r="CR89" s="40">
        <v>0</v>
      </c>
      <c r="CS89" s="294">
        <v>0</v>
      </c>
      <c r="CT89" s="200">
        <v>0</v>
      </c>
      <c r="CU89" s="294">
        <v>0</v>
      </c>
      <c r="CV89" s="38">
        <v>0</v>
      </c>
      <c r="CW89" s="200">
        <v>0</v>
      </c>
      <c r="CX89" s="294">
        <v>0</v>
      </c>
      <c r="CY89" s="38">
        <v>0</v>
      </c>
      <c r="CZ89" s="38">
        <v>0</v>
      </c>
      <c r="DA89" s="38">
        <v>0</v>
      </c>
      <c r="DB89" s="38">
        <v>0</v>
      </c>
      <c r="DC89" s="38">
        <v>0</v>
      </c>
      <c r="DD89" s="38">
        <v>0</v>
      </c>
      <c r="DE89" s="38">
        <v>0</v>
      </c>
      <c r="DF89" s="38">
        <v>0</v>
      </c>
      <c r="DG89" s="38">
        <v>0</v>
      </c>
      <c r="DH89" s="38">
        <v>0</v>
      </c>
      <c r="DI89" s="38">
        <v>0</v>
      </c>
      <c r="DJ89" s="38">
        <v>0</v>
      </c>
      <c r="DK89" s="38">
        <v>0</v>
      </c>
      <c r="DL89" s="38">
        <v>0</v>
      </c>
      <c r="DM89" s="38">
        <v>0</v>
      </c>
      <c r="DN89" s="38">
        <v>0</v>
      </c>
      <c r="DO89" s="38">
        <v>0</v>
      </c>
      <c r="DP89" s="38">
        <v>0</v>
      </c>
      <c r="DQ89" s="38">
        <v>0</v>
      </c>
      <c r="DR89" s="38">
        <v>0</v>
      </c>
      <c r="DS89" s="38">
        <v>1</v>
      </c>
      <c r="DT89" s="38">
        <v>0</v>
      </c>
    </row>
    <row r="90" spans="1:124" x14ac:dyDescent="0.35">
      <c r="A90" s="17" t="s">
        <v>113</v>
      </c>
      <c r="B90" s="186">
        <v>1</v>
      </c>
      <c r="C90" s="186">
        <v>0</v>
      </c>
      <c r="D90" s="186">
        <v>2</v>
      </c>
      <c r="E90" s="186">
        <v>0</v>
      </c>
      <c r="F90" s="186">
        <v>0</v>
      </c>
      <c r="G90" s="186">
        <v>0</v>
      </c>
      <c r="H90" s="196">
        <v>0</v>
      </c>
      <c r="I90" s="261">
        <v>0</v>
      </c>
      <c r="J90" s="192">
        <v>1</v>
      </c>
      <c r="K90" s="192">
        <f>J90</f>
        <v>1</v>
      </c>
      <c r="L90" s="259">
        <v>0</v>
      </c>
      <c r="M90" s="272">
        <v>0</v>
      </c>
      <c r="N90" s="273">
        <v>0</v>
      </c>
      <c r="O90" s="274">
        <f>DataBaseSpecies_2!D76</f>
        <v>-394.35899999999998</v>
      </c>
      <c r="P90" s="274">
        <f t="shared" si="85"/>
        <v>0</v>
      </c>
      <c r="Q90" s="282">
        <f t="shared" si="85"/>
        <v>0</v>
      </c>
      <c r="R90" s="274">
        <f>$B$108*$B$109*M90+H90*$B$110*$B$112</f>
        <v>0</v>
      </c>
      <c r="S90" s="282">
        <f t="shared" si="53"/>
        <v>0</v>
      </c>
      <c r="T90" s="3"/>
      <c r="U90" s="36">
        <v>0</v>
      </c>
      <c r="V90" s="38">
        <v>0</v>
      </c>
      <c r="W90" s="36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f t="shared" si="55"/>
        <v>0</v>
      </c>
      <c r="AF90" s="38">
        <f t="shared" si="56"/>
        <v>0</v>
      </c>
      <c r="AG90" s="38">
        <f t="shared" si="57"/>
        <v>0</v>
      </c>
      <c r="AH90" s="38">
        <v>0</v>
      </c>
      <c r="AI90" s="38">
        <f t="shared" si="58"/>
        <v>0</v>
      </c>
      <c r="AJ90" s="38">
        <f t="shared" si="59"/>
        <v>0</v>
      </c>
      <c r="AK90" s="38">
        <v>0</v>
      </c>
      <c r="AL90" s="38">
        <f t="shared" si="60"/>
        <v>0</v>
      </c>
      <c r="AM90" s="38">
        <f t="shared" si="61"/>
        <v>0</v>
      </c>
      <c r="AN90" s="38">
        <f t="shared" si="62"/>
        <v>0</v>
      </c>
      <c r="AO90" s="38">
        <v>0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38">
        <f t="shared" si="63"/>
        <v>0</v>
      </c>
      <c r="AW90" s="38">
        <f t="shared" si="64"/>
        <v>0</v>
      </c>
      <c r="AX90" s="38">
        <f t="shared" si="65"/>
        <v>0</v>
      </c>
      <c r="AY90" s="38">
        <f t="shared" si="66"/>
        <v>0</v>
      </c>
      <c r="AZ90" s="38">
        <v>0</v>
      </c>
      <c r="BA90" s="38">
        <f t="shared" si="67"/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f t="shared" si="68"/>
        <v>0</v>
      </c>
      <c r="BG90" s="38">
        <f t="shared" si="69"/>
        <v>0</v>
      </c>
      <c r="BH90" s="38">
        <f t="shared" si="70"/>
        <v>0</v>
      </c>
      <c r="BI90" s="38">
        <v>0</v>
      </c>
      <c r="BJ90" s="38">
        <v>0</v>
      </c>
      <c r="BK90" s="38">
        <f t="shared" si="71"/>
        <v>0</v>
      </c>
      <c r="BL90" s="38">
        <f t="shared" si="72"/>
        <v>0</v>
      </c>
      <c r="BM90" s="38">
        <f t="shared" si="73"/>
        <v>0</v>
      </c>
      <c r="BN90" s="38">
        <f t="shared" si="74"/>
        <v>0</v>
      </c>
      <c r="BO90" s="38">
        <v>0</v>
      </c>
      <c r="BP90" s="38">
        <v>0</v>
      </c>
      <c r="BQ90" s="38">
        <v>0</v>
      </c>
      <c r="BR90" s="38">
        <v>0</v>
      </c>
      <c r="BS90" s="38">
        <f t="shared" si="75"/>
        <v>0</v>
      </c>
      <c r="BT90" s="38">
        <v>0</v>
      </c>
      <c r="BU90" s="38">
        <f t="shared" si="76"/>
        <v>0</v>
      </c>
      <c r="BV90" s="38">
        <v>0</v>
      </c>
      <c r="BW90" s="38">
        <v>0</v>
      </c>
      <c r="BX90" s="38">
        <f t="shared" si="77"/>
        <v>0</v>
      </c>
      <c r="BY90" s="38">
        <v>0</v>
      </c>
      <c r="BZ90" s="38">
        <f t="shared" si="78"/>
        <v>0</v>
      </c>
      <c r="CA90" s="38">
        <v>0</v>
      </c>
      <c r="CB90" s="38">
        <f t="shared" si="79"/>
        <v>0</v>
      </c>
      <c r="CC90" s="38">
        <v>0</v>
      </c>
      <c r="CD90" s="38">
        <v>0</v>
      </c>
      <c r="CE90" s="38">
        <v>0</v>
      </c>
      <c r="CF90" s="38">
        <f t="shared" si="80"/>
        <v>0</v>
      </c>
      <c r="CG90" s="38">
        <f t="shared" si="81"/>
        <v>0</v>
      </c>
      <c r="CH90" s="38">
        <v>0</v>
      </c>
      <c r="CI90" s="200">
        <f t="shared" si="82"/>
        <v>0</v>
      </c>
      <c r="CJ90" s="200">
        <f t="shared" si="83"/>
        <v>0</v>
      </c>
      <c r="CK90" s="200">
        <v>0</v>
      </c>
      <c r="CL90" s="38">
        <v>0</v>
      </c>
      <c r="CM90" s="36">
        <v>0</v>
      </c>
      <c r="CN90" s="36">
        <v>0</v>
      </c>
      <c r="CO90" s="38">
        <v>0</v>
      </c>
      <c r="CP90" s="38">
        <v>0</v>
      </c>
      <c r="CQ90" s="38">
        <v>0</v>
      </c>
      <c r="CR90" s="356">
        <v>0</v>
      </c>
      <c r="CS90" s="298">
        <v>0</v>
      </c>
      <c r="CT90" s="307">
        <v>0</v>
      </c>
      <c r="CU90" s="298">
        <v>0</v>
      </c>
      <c r="CV90" s="39">
        <v>0</v>
      </c>
      <c r="CW90" s="307">
        <v>0</v>
      </c>
      <c r="CX90" s="298">
        <v>0</v>
      </c>
      <c r="CY90" s="39">
        <v>0</v>
      </c>
      <c r="CZ90" s="39">
        <v>0</v>
      </c>
      <c r="DA90" s="39">
        <v>0</v>
      </c>
      <c r="DB90" s="39">
        <v>0</v>
      </c>
      <c r="DC90" s="39">
        <v>0</v>
      </c>
      <c r="DD90" s="39">
        <v>0</v>
      </c>
      <c r="DE90" s="39">
        <v>0</v>
      </c>
      <c r="DF90" s="39">
        <v>0</v>
      </c>
      <c r="DG90" s="39">
        <v>0</v>
      </c>
      <c r="DH90" s="39">
        <v>0</v>
      </c>
      <c r="DI90" s="39">
        <v>0</v>
      </c>
      <c r="DJ90" s="39">
        <v>0</v>
      </c>
      <c r="DK90" s="39">
        <v>0</v>
      </c>
      <c r="DL90" s="39">
        <v>0</v>
      </c>
      <c r="DM90" s="39">
        <v>0</v>
      </c>
      <c r="DN90" s="39">
        <v>0</v>
      </c>
      <c r="DO90" s="39">
        <v>0</v>
      </c>
      <c r="DP90" s="39">
        <v>0</v>
      </c>
      <c r="DQ90" s="39">
        <v>0</v>
      </c>
      <c r="DR90" s="39">
        <v>0</v>
      </c>
      <c r="DS90" s="39">
        <v>0</v>
      </c>
      <c r="DT90" s="39">
        <v>1</v>
      </c>
    </row>
    <row r="91" spans="1:124" x14ac:dyDescent="0.35">
      <c r="A91" s="382" t="s">
        <v>812</v>
      </c>
      <c r="B91" s="383">
        <v>0</v>
      </c>
      <c r="C91" s="383">
        <v>0</v>
      </c>
      <c r="D91" s="383">
        <v>0</v>
      </c>
      <c r="E91" s="383">
        <v>2</v>
      </c>
      <c r="F91" s="383">
        <v>0</v>
      </c>
      <c r="G91" s="383">
        <v>0</v>
      </c>
      <c r="H91" s="384">
        <v>0</v>
      </c>
      <c r="I91" s="385">
        <v>0</v>
      </c>
      <c r="J91" s="386">
        <v>1</v>
      </c>
      <c r="K91" s="386">
        <v>1</v>
      </c>
      <c r="L91" s="387">
        <v>0</v>
      </c>
      <c r="M91" s="388">
        <v>0</v>
      </c>
      <c r="N91" s="389">
        <v>0</v>
      </c>
      <c r="O91" s="390">
        <f>DataBaseSpecies_1!E79</f>
        <v>0</v>
      </c>
      <c r="P91" s="390">
        <f t="shared" si="85"/>
        <v>0</v>
      </c>
      <c r="Q91" s="391">
        <f t="shared" si="85"/>
        <v>0</v>
      </c>
      <c r="R91" s="390">
        <f>$B$108*$B$109*M91+H91*$B$110*$B$112</f>
        <v>0</v>
      </c>
      <c r="S91" s="391">
        <f t="shared" si="53"/>
        <v>0</v>
      </c>
      <c r="T91" s="392"/>
      <c r="U91" s="393">
        <v>0</v>
      </c>
      <c r="V91" s="393">
        <v>0</v>
      </c>
      <c r="W91" s="393">
        <v>0</v>
      </c>
      <c r="X91" s="393">
        <v>0</v>
      </c>
      <c r="Y91" s="393">
        <v>0</v>
      </c>
      <c r="Z91" s="393">
        <v>0</v>
      </c>
      <c r="AA91" s="393">
        <v>0</v>
      </c>
      <c r="AB91" s="393">
        <v>0</v>
      </c>
      <c r="AC91" s="393">
        <v>0</v>
      </c>
      <c r="AD91" s="393">
        <v>0</v>
      </c>
      <c r="AE91" s="393">
        <f t="shared" si="55"/>
        <v>0</v>
      </c>
      <c r="AF91" s="393">
        <f t="shared" si="56"/>
        <v>0</v>
      </c>
      <c r="AG91" s="393">
        <f t="shared" si="57"/>
        <v>0</v>
      </c>
      <c r="AH91" s="393">
        <v>0</v>
      </c>
      <c r="AI91" s="393">
        <f t="shared" si="58"/>
        <v>0</v>
      </c>
      <c r="AJ91" s="393">
        <f t="shared" si="59"/>
        <v>0</v>
      </c>
      <c r="AK91" s="393">
        <v>0</v>
      </c>
      <c r="AL91" s="393">
        <v>0</v>
      </c>
      <c r="AM91" s="393">
        <f t="shared" si="61"/>
        <v>0</v>
      </c>
      <c r="AN91" s="393">
        <f t="shared" si="62"/>
        <v>0</v>
      </c>
      <c r="AO91" s="393">
        <v>0</v>
      </c>
      <c r="AP91" s="393">
        <v>0</v>
      </c>
      <c r="AQ91" s="393">
        <v>0</v>
      </c>
      <c r="AR91" s="393">
        <v>0</v>
      </c>
      <c r="AS91" s="393">
        <v>0</v>
      </c>
      <c r="AT91" s="393">
        <v>0</v>
      </c>
      <c r="AU91" s="393">
        <v>0</v>
      </c>
      <c r="AV91" s="393">
        <f t="shared" si="63"/>
        <v>0</v>
      </c>
      <c r="AW91" s="393">
        <f t="shared" si="64"/>
        <v>0</v>
      </c>
      <c r="AX91" s="393">
        <f t="shared" si="65"/>
        <v>0</v>
      </c>
      <c r="AY91" s="393">
        <f t="shared" si="66"/>
        <v>0</v>
      </c>
      <c r="AZ91" s="393">
        <v>0</v>
      </c>
      <c r="BA91" s="393">
        <f t="shared" si="67"/>
        <v>0</v>
      </c>
      <c r="BB91" s="393">
        <v>0</v>
      </c>
      <c r="BC91" s="393">
        <v>0</v>
      </c>
      <c r="BD91" s="393">
        <v>0</v>
      </c>
      <c r="BE91" s="393">
        <v>0</v>
      </c>
      <c r="BF91" s="393">
        <f t="shared" si="68"/>
        <v>0</v>
      </c>
      <c r="BG91" s="393">
        <f t="shared" si="69"/>
        <v>0</v>
      </c>
      <c r="BH91" s="393">
        <f t="shared" si="70"/>
        <v>0</v>
      </c>
      <c r="BI91" s="393">
        <v>0</v>
      </c>
      <c r="BJ91" s="393">
        <v>0</v>
      </c>
      <c r="BK91" s="393">
        <f t="shared" si="71"/>
        <v>0</v>
      </c>
      <c r="BL91" s="393">
        <f t="shared" si="72"/>
        <v>0</v>
      </c>
      <c r="BM91" s="393">
        <f t="shared" si="73"/>
        <v>0</v>
      </c>
      <c r="BN91" s="393">
        <f t="shared" si="74"/>
        <v>0</v>
      </c>
      <c r="BO91" s="393">
        <v>0</v>
      </c>
      <c r="BP91" s="393">
        <v>0</v>
      </c>
      <c r="BQ91" s="393">
        <v>0</v>
      </c>
      <c r="BR91" s="393">
        <v>0</v>
      </c>
      <c r="BS91" s="393">
        <v>0</v>
      </c>
      <c r="BT91" s="393">
        <v>0</v>
      </c>
      <c r="BU91" s="393">
        <f t="shared" si="76"/>
        <v>0</v>
      </c>
      <c r="BV91" s="393">
        <v>0</v>
      </c>
      <c r="BW91" s="393">
        <v>0</v>
      </c>
      <c r="BX91" s="393">
        <f t="shared" si="77"/>
        <v>0</v>
      </c>
      <c r="BY91" s="393">
        <v>0</v>
      </c>
      <c r="BZ91" s="393">
        <f t="shared" si="78"/>
        <v>0</v>
      </c>
      <c r="CA91" s="393">
        <v>0</v>
      </c>
      <c r="CB91" s="393">
        <f t="shared" si="79"/>
        <v>0</v>
      </c>
      <c r="CC91" s="393">
        <v>0</v>
      </c>
      <c r="CD91" s="393">
        <v>0</v>
      </c>
      <c r="CE91" s="393">
        <v>0</v>
      </c>
      <c r="CF91" s="393">
        <f t="shared" si="80"/>
        <v>0</v>
      </c>
      <c r="CG91" s="393">
        <v>0</v>
      </c>
      <c r="CH91" s="393">
        <v>0</v>
      </c>
      <c r="CI91" s="393">
        <f t="shared" si="82"/>
        <v>0</v>
      </c>
      <c r="CJ91" s="393">
        <f t="shared" si="83"/>
        <v>0</v>
      </c>
      <c r="CK91" s="393">
        <v>0</v>
      </c>
      <c r="CL91" s="393">
        <v>0</v>
      </c>
      <c r="CM91" s="393">
        <v>0</v>
      </c>
      <c r="CN91" s="393">
        <v>0</v>
      </c>
      <c r="CO91" s="393">
        <v>0</v>
      </c>
      <c r="CP91" s="393">
        <v>0</v>
      </c>
      <c r="CQ91" s="393">
        <v>0</v>
      </c>
      <c r="CR91" s="356">
        <v>0</v>
      </c>
      <c r="CS91" s="298">
        <v>0</v>
      </c>
      <c r="CT91" s="307">
        <v>0</v>
      </c>
      <c r="CU91" s="298">
        <v>0</v>
      </c>
      <c r="CV91" s="39">
        <v>0</v>
      </c>
      <c r="CW91" s="307">
        <v>0</v>
      </c>
      <c r="CX91" s="298">
        <v>0</v>
      </c>
      <c r="CY91" s="39">
        <v>0</v>
      </c>
      <c r="CZ91" s="39">
        <v>0</v>
      </c>
      <c r="DA91" s="39">
        <v>0</v>
      </c>
      <c r="DB91" s="39">
        <v>0</v>
      </c>
      <c r="DC91" s="39">
        <v>0</v>
      </c>
      <c r="DD91" s="39">
        <v>0</v>
      </c>
      <c r="DE91" s="39">
        <v>0</v>
      </c>
      <c r="DF91" s="39">
        <v>0</v>
      </c>
      <c r="DG91" s="39">
        <v>0</v>
      </c>
      <c r="DH91" s="39">
        <v>0</v>
      </c>
      <c r="DI91" s="39">
        <v>0</v>
      </c>
      <c r="DJ91" s="39">
        <v>0</v>
      </c>
      <c r="DK91" s="39">
        <v>0</v>
      </c>
      <c r="DL91" s="39">
        <v>0</v>
      </c>
      <c r="DM91" s="39">
        <v>0</v>
      </c>
      <c r="DN91" s="39">
        <v>0</v>
      </c>
      <c r="DO91" s="39">
        <v>0</v>
      </c>
      <c r="DP91" s="39">
        <v>0</v>
      </c>
      <c r="DQ91" s="39">
        <v>0</v>
      </c>
      <c r="DR91" s="39">
        <v>0</v>
      </c>
      <c r="DS91" s="39">
        <v>0</v>
      </c>
      <c r="DT91" s="39">
        <v>0</v>
      </c>
    </row>
    <row r="92" spans="1:124" x14ac:dyDescent="0.35">
      <c r="B92" s="40"/>
      <c r="C92" s="40"/>
      <c r="D92" s="40"/>
      <c r="E92" s="40"/>
      <c r="F92" s="40"/>
      <c r="G92" s="40"/>
      <c r="H92" s="4"/>
      <c r="I92" s="4"/>
      <c r="J92" s="4"/>
      <c r="K92" s="4"/>
      <c r="L92" s="4"/>
      <c r="M92" s="4"/>
      <c r="N92" s="4"/>
      <c r="O92" s="29"/>
      <c r="P92" s="29"/>
      <c r="Q92" s="29"/>
      <c r="R92" s="29"/>
      <c r="S92" s="29"/>
      <c r="T92" s="40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7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99"/>
      <c r="CU92" s="299"/>
      <c r="CX92" s="299"/>
    </row>
    <row r="93" spans="1:124" x14ac:dyDescent="0.35">
      <c r="A93" s="251" t="s">
        <v>29</v>
      </c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6"/>
      <c r="U93" s="42">
        <f>SUMPRODUCT(U4:U90,$B$4:$B$90)</f>
        <v>0</v>
      </c>
      <c r="V93" s="42">
        <f t="shared" ref="V93:BY93" si="86">SUMPRODUCT(V4:V90,$B$4:$B$90)</f>
        <v>0</v>
      </c>
      <c r="W93" s="42">
        <f t="shared" si="86"/>
        <v>-2.2204460492503131E-16</v>
      </c>
      <c r="X93" s="42">
        <f t="shared" si="86"/>
        <v>0</v>
      </c>
      <c r="Y93" s="42">
        <f t="shared" si="86"/>
        <v>0</v>
      </c>
      <c r="Z93" s="42">
        <f t="shared" si="86"/>
        <v>0</v>
      </c>
      <c r="AA93" s="42">
        <f t="shared" si="86"/>
        <v>0</v>
      </c>
      <c r="AB93" s="42">
        <f t="shared" si="86"/>
        <v>0</v>
      </c>
      <c r="AC93" s="42">
        <f t="shared" si="86"/>
        <v>0</v>
      </c>
      <c r="AD93" s="42">
        <f t="shared" si="86"/>
        <v>0</v>
      </c>
      <c r="AE93" s="42">
        <f>SUMPRODUCT(AE4:AE90,$B$4:$B$90)</f>
        <v>0</v>
      </c>
      <c r="AF93" s="42">
        <f>SUMPRODUCT(AF4:AF90,$B$4:$B$90)</f>
        <v>0</v>
      </c>
      <c r="AG93" s="42">
        <f>SUMPRODUCT(AG4:AG90,$B$4:$B$90)</f>
        <v>0</v>
      </c>
      <c r="AH93" s="42">
        <f t="shared" si="86"/>
        <v>0</v>
      </c>
      <c r="AI93" s="42">
        <f>SUMPRODUCT(AI4:AI90,$B$4:$B$90)</f>
        <v>0</v>
      </c>
      <c r="AJ93" s="42">
        <f>SUMPRODUCT(AJ4:AJ90,$B$4:$B$90)</f>
        <v>0</v>
      </c>
      <c r="AK93" s="42">
        <f t="shared" si="86"/>
        <v>0</v>
      </c>
      <c r="AL93" s="42">
        <f>SUMPRODUCT(AL4:AL90,$B$4:$B$90)</f>
        <v>0</v>
      </c>
      <c r="AM93" s="42">
        <f>SUMPRODUCT(AM4:AM90,$B$4:$B$90)</f>
        <v>0</v>
      </c>
      <c r="AN93" s="42">
        <f>SUMPRODUCT(AN4:AN90,$B$4:$B$90)</f>
        <v>0</v>
      </c>
      <c r="AO93" s="42">
        <f t="shared" si="86"/>
        <v>0</v>
      </c>
      <c r="AP93" s="42">
        <f t="shared" si="86"/>
        <v>0</v>
      </c>
      <c r="AQ93" s="42">
        <f t="shared" si="86"/>
        <v>0</v>
      </c>
      <c r="AR93" s="42">
        <f t="shared" si="86"/>
        <v>0</v>
      </c>
      <c r="AS93" s="42">
        <f t="shared" si="86"/>
        <v>0</v>
      </c>
      <c r="AT93" s="42">
        <f t="shared" si="86"/>
        <v>0</v>
      </c>
      <c r="AU93" s="42">
        <f t="shared" si="86"/>
        <v>0</v>
      </c>
      <c r="AV93" s="42">
        <f>SUMPRODUCT(AV4:AV90,$B$4:$B$90)</f>
        <v>0</v>
      </c>
      <c r="AW93" s="42">
        <f>SUMPRODUCT(AW4:AW90,$B$4:$B$90)</f>
        <v>0</v>
      </c>
      <c r="AX93" s="42">
        <f>SUMPRODUCT(AX4:AX90,$B$4:$B$90)</f>
        <v>0</v>
      </c>
      <c r="AY93" s="42">
        <f>SUMPRODUCT(AY4:AY90,$B$4:$B$90)</f>
        <v>0</v>
      </c>
      <c r="AZ93" s="42">
        <f t="shared" si="86"/>
        <v>0</v>
      </c>
      <c r="BA93" s="42">
        <f>SUMPRODUCT(BA4:BA90,$B$4:$B$90)</f>
        <v>0</v>
      </c>
      <c r="BB93" s="42">
        <f t="shared" si="86"/>
        <v>0</v>
      </c>
      <c r="BC93" s="42">
        <f t="shared" si="86"/>
        <v>0</v>
      </c>
      <c r="BD93" s="42">
        <f t="shared" si="86"/>
        <v>0</v>
      </c>
      <c r="BE93" s="42">
        <f t="shared" si="86"/>
        <v>0</v>
      </c>
      <c r="BF93" s="42">
        <f>SUMPRODUCT(BF4:BF90,$B$4:$B$90)</f>
        <v>0</v>
      </c>
      <c r="BG93" s="42">
        <f>SUMPRODUCT(BG4:BG90,$B$4:$B$90)</f>
        <v>0</v>
      </c>
      <c r="BH93" s="42">
        <f>SUMPRODUCT(BH4:BH90,$B$4:$B$90)</f>
        <v>0</v>
      </c>
      <c r="BI93" s="42">
        <f t="shared" si="86"/>
        <v>0</v>
      </c>
      <c r="BJ93" s="42">
        <f t="shared" si="86"/>
        <v>0</v>
      </c>
      <c r="BK93" s="42">
        <f>SUMPRODUCT(BK4:BK90,$B$4:$B$90)</f>
        <v>0</v>
      </c>
      <c r="BL93" s="42">
        <f>SUMPRODUCT(BL4:BL90,$B$4:$B$90)</f>
        <v>0</v>
      </c>
      <c r="BM93" s="42">
        <f>SUMPRODUCT(BM4:BM90,$B$4:$B$90)</f>
        <v>0</v>
      </c>
      <c r="BN93" s="42">
        <f>SUMPRODUCT(BN4:BN90,$B$4:$B$90)</f>
        <v>0</v>
      </c>
      <c r="BO93" s="42">
        <f>SUMPRODUCT(BO4:BO90,$B$4:$B$90)</f>
        <v>0</v>
      </c>
      <c r="BP93" s="42">
        <f t="shared" si="86"/>
        <v>0</v>
      </c>
      <c r="BQ93" s="42">
        <f t="shared" si="86"/>
        <v>0</v>
      </c>
      <c r="BR93" s="42">
        <f>SUMPRODUCT(BR4:BR90,$B$4:$B$90)</f>
        <v>0</v>
      </c>
      <c r="BS93" s="42">
        <f>SUMPRODUCT(BS4:BS90,$B$4:$B$90)</f>
        <v>0</v>
      </c>
      <c r="BT93" s="42">
        <f t="shared" si="86"/>
        <v>0</v>
      </c>
      <c r="BU93" s="42">
        <f>SUMPRODUCT(BU4:BU90,$B$4:$B$90)</f>
        <v>0</v>
      </c>
      <c r="BV93" s="42">
        <f t="shared" si="86"/>
        <v>0</v>
      </c>
      <c r="BW93" s="42">
        <f t="shared" si="86"/>
        <v>0</v>
      </c>
      <c r="BX93" s="42">
        <f>SUMPRODUCT(BX4:BX90,$B$4:$B$90)</f>
        <v>0</v>
      </c>
      <c r="BY93" s="42">
        <f t="shared" si="86"/>
        <v>0</v>
      </c>
      <c r="BZ93" s="42">
        <f>SUMPRODUCT(BZ4:BZ90,$B$4:$B$90)</f>
        <v>0</v>
      </c>
      <c r="CA93" s="42">
        <f t="shared" ref="CA93:DN93" si="87">SUMPRODUCT(CA4:CA90,$B$4:$B$90)</f>
        <v>0</v>
      </c>
      <c r="CB93" s="42">
        <f>SUMPRODUCT(CB4:CB90,$B$4:$B$90)</f>
        <v>0</v>
      </c>
      <c r="CC93" s="42">
        <f t="shared" si="87"/>
        <v>0</v>
      </c>
      <c r="CD93" s="42">
        <f t="shared" si="87"/>
        <v>0</v>
      </c>
      <c r="CE93" s="42">
        <f t="shared" si="87"/>
        <v>0</v>
      </c>
      <c r="CF93" s="42">
        <f>SUMPRODUCT(CF4:CF90,$B$4:$B$90)</f>
        <v>0</v>
      </c>
      <c r="CG93" s="42">
        <f>SUMPRODUCT(CG4:CG90,$B$4:$B$90)</f>
        <v>0</v>
      </c>
      <c r="CH93" s="42">
        <f t="shared" si="87"/>
        <v>0</v>
      </c>
      <c r="CI93" s="42">
        <f>SUMPRODUCT(CI4:CI90,$B$4:$B$90)</f>
        <v>0</v>
      </c>
      <c r="CJ93" s="42">
        <f>SUMPRODUCT(CJ4:CJ90,$B$4:$B$90)</f>
        <v>0</v>
      </c>
      <c r="CK93" s="42">
        <f t="shared" si="87"/>
        <v>0</v>
      </c>
      <c r="CL93" s="42">
        <f t="shared" si="87"/>
        <v>0</v>
      </c>
      <c r="CM93" s="42">
        <f>SUMPRODUCT(CM4:CM90,$B$4:$B$90)</f>
        <v>0</v>
      </c>
      <c r="CN93" s="42">
        <f t="shared" si="87"/>
        <v>0</v>
      </c>
      <c r="CO93" s="42">
        <f t="shared" si="87"/>
        <v>0</v>
      </c>
      <c r="CP93" s="42">
        <f t="shared" si="87"/>
        <v>0</v>
      </c>
      <c r="CQ93" s="42">
        <f>SUMPRODUCT(CQ4:CQ90,$B$4:$B$90)</f>
        <v>0</v>
      </c>
      <c r="CR93" s="42">
        <f>SUMPRODUCT(CR4:CR90,$B$4:$B$90)</f>
        <v>0</v>
      </c>
      <c r="CS93" s="300">
        <f t="shared" si="87"/>
        <v>0</v>
      </c>
      <c r="CT93" s="42">
        <f t="shared" si="87"/>
        <v>0</v>
      </c>
      <c r="CU93" s="308">
        <f t="shared" si="87"/>
        <v>0</v>
      </c>
      <c r="CV93" s="48">
        <f t="shared" si="87"/>
        <v>0</v>
      </c>
      <c r="CW93" s="42">
        <f t="shared" si="87"/>
        <v>0</v>
      </c>
      <c r="CX93" s="300">
        <f t="shared" si="87"/>
        <v>0</v>
      </c>
      <c r="CY93" s="42">
        <f t="shared" si="87"/>
        <v>0</v>
      </c>
      <c r="CZ93" s="42">
        <f t="shared" si="87"/>
        <v>0</v>
      </c>
      <c r="DA93" s="42">
        <f t="shared" si="87"/>
        <v>0</v>
      </c>
      <c r="DB93" s="42">
        <f t="shared" si="87"/>
        <v>0</v>
      </c>
      <c r="DC93" s="42">
        <f t="shared" si="87"/>
        <v>0</v>
      </c>
      <c r="DD93" s="42">
        <f t="shared" si="87"/>
        <v>0</v>
      </c>
      <c r="DE93" s="42">
        <f t="shared" si="87"/>
        <v>0</v>
      </c>
      <c r="DF93" s="42">
        <f t="shared" si="87"/>
        <v>0</v>
      </c>
      <c r="DG93" s="42">
        <f t="shared" si="87"/>
        <v>0</v>
      </c>
      <c r="DH93" s="42">
        <f t="shared" si="87"/>
        <v>0</v>
      </c>
      <c r="DI93" s="42">
        <f t="shared" si="87"/>
        <v>0</v>
      </c>
      <c r="DJ93" s="42">
        <f t="shared" si="87"/>
        <v>0</v>
      </c>
      <c r="DK93" s="42">
        <f t="shared" si="87"/>
        <v>0</v>
      </c>
      <c r="DL93" s="42">
        <f t="shared" si="87"/>
        <v>0</v>
      </c>
      <c r="DM93" s="42">
        <f t="shared" si="87"/>
        <v>0</v>
      </c>
      <c r="DN93" s="42">
        <f t="shared" si="87"/>
        <v>0</v>
      </c>
      <c r="DO93" s="42">
        <f t="shared" ref="DO93:DT93" si="88">SUMPRODUCT(DO4:DO90,$B$4:$B$90)</f>
        <v>0</v>
      </c>
      <c r="DP93" s="42">
        <f t="shared" si="88"/>
        <v>0</v>
      </c>
      <c r="DQ93" s="42">
        <f t="shared" si="88"/>
        <v>0</v>
      </c>
      <c r="DR93" s="42">
        <f t="shared" si="88"/>
        <v>0</v>
      </c>
      <c r="DS93" s="42">
        <f t="shared" si="88"/>
        <v>0</v>
      </c>
      <c r="DT93" s="48">
        <f t="shared" si="88"/>
        <v>0</v>
      </c>
    </row>
    <row r="94" spans="1:124" x14ac:dyDescent="0.35">
      <c r="A94" s="252" t="s">
        <v>30</v>
      </c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7"/>
      <c r="U94" s="43">
        <f>SUMPRODUCT(U4:U90,$C$4:$C$90)</f>
        <v>-2.1311475409806491E-3</v>
      </c>
      <c r="V94" s="43">
        <f t="shared" ref="V94:CW94" si="89">SUMPRODUCT(V4:V90,$C$4:$C$90)</f>
        <v>0</v>
      </c>
      <c r="W94" s="43">
        <f t="shared" si="89"/>
        <v>-3.5527136788005009E-15</v>
      </c>
      <c r="X94" s="43">
        <f t="shared" si="89"/>
        <v>0</v>
      </c>
      <c r="Y94" s="43">
        <f t="shared" si="89"/>
        <v>0</v>
      </c>
      <c r="Z94" s="43">
        <f t="shared" si="89"/>
        <v>0</v>
      </c>
      <c r="AA94" s="43">
        <f t="shared" si="89"/>
        <v>0</v>
      </c>
      <c r="AB94" s="43">
        <f t="shared" si="89"/>
        <v>0</v>
      </c>
      <c r="AC94" s="43">
        <f t="shared" si="89"/>
        <v>0</v>
      </c>
      <c r="AD94" s="43">
        <f t="shared" si="89"/>
        <v>0</v>
      </c>
      <c r="AE94" s="43">
        <f>SUMPRODUCT(AE4:AE90,$C$4:$C$90)</f>
        <v>0</v>
      </c>
      <c r="AF94" s="43">
        <f>SUMPRODUCT(AF4:AF90,$C$4:$C$90)</f>
        <v>0</v>
      </c>
      <c r="AG94" s="43">
        <f>SUMPRODUCT(AG4:AG90,$C$4:$C$90)</f>
        <v>0</v>
      </c>
      <c r="AH94" s="43">
        <f t="shared" si="89"/>
        <v>0</v>
      </c>
      <c r="AI94" s="43">
        <f>SUMPRODUCT(AI4:AI90,$C$4:$C$90)</f>
        <v>0</v>
      </c>
      <c r="AJ94" s="43">
        <f>SUMPRODUCT(AJ4:AJ90,$C$4:$C$90)</f>
        <v>0</v>
      </c>
      <c r="AK94" s="43">
        <f t="shared" si="89"/>
        <v>0</v>
      </c>
      <c r="AL94" s="43">
        <f>SUMPRODUCT(AL4:AL90,$C$4:$C$90)</f>
        <v>0</v>
      </c>
      <c r="AM94" s="43">
        <f>SUMPRODUCT(AM4:AM90,$C$4:$C$90)</f>
        <v>0</v>
      </c>
      <c r="AN94" s="43">
        <f>SUMPRODUCT(AN4:AN90,$C$4:$C$90)</f>
        <v>0</v>
      </c>
      <c r="AO94" s="43">
        <f t="shared" si="89"/>
        <v>0</v>
      </c>
      <c r="AP94" s="43">
        <f t="shared" si="89"/>
        <v>0</v>
      </c>
      <c r="AQ94" s="43">
        <f t="shared" si="89"/>
        <v>0</v>
      </c>
      <c r="AR94" s="43">
        <f t="shared" si="89"/>
        <v>0</v>
      </c>
      <c r="AS94" s="43">
        <f t="shared" si="89"/>
        <v>0</v>
      </c>
      <c r="AT94" s="43">
        <f t="shared" si="89"/>
        <v>0</v>
      </c>
      <c r="AU94" s="43">
        <f t="shared" si="89"/>
        <v>0</v>
      </c>
      <c r="AV94" s="43">
        <f>SUMPRODUCT(AV4:AV90,$C$4:$C$90)</f>
        <v>0</v>
      </c>
      <c r="AW94" s="43">
        <f>SUMPRODUCT(AW4:AW90,$C$4:$C$90)</f>
        <v>0</v>
      </c>
      <c r="AX94" s="43">
        <f>SUMPRODUCT(AX4:AX90,$C$4:$C$90)</f>
        <v>0</v>
      </c>
      <c r="AY94" s="43">
        <f>SUMPRODUCT(AY4:AY90,$C$4:$C$90)</f>
        <v>0</v>
      </c>
      <c r="AZ94" s="43">
        <f t="shared" si="89"/>
        <v>0</v>
      </c>
      <c r="BA94" s="43">
        <f>SUMPRODUCT(BA4:BA90,$C$4:$C$90)</f>
        <v>0</v>
      </c>
      <c r="BB94" s="43">
        <f t="shared" si="89"/>
        <v>0</v>
      </c>
      <c r="BC94" s="43">
        <f t="shared" si="89"/>
        <v>0</v>
      </c>
      <c r="BD94" s="43">
        <f t="shared" si="89"/>
        <v>0</v>
      </c>
      <c r="BE94" s="43">
        <f t="shared" si="89"/>
        <v>0</v>
      </c>
      <c r="BF94" s="43">
        <f>SUMPRODUCT(BF4:BF90,$C$4:$C$90)</f>
        <v>0</v>
      </c>
      <c r="BG94" s="43">
        <f>SUMPRODUCT(BG4:BG90,$C$4:$C$90)</f>
        <v>0</v>
      </c>
      <c r="BH94" s="43">
        <f>SUMPRODUCT(BH4:BH90,$C$4:$C$90)</f>
        <v>0</v>
      </c>
      <c r="BI94" s="43">
        <f t="shared" si="89"/>
        <v>0</v>
      </c>
      <c r="BJ94" s="43">
        <f t="shared" si="89"/>
        <v>0</v>
      </c>
      <c r="BK94" s="43">
        <f>SUMPRODUCT(BK4:BK90,$C$4:$C$90)</f>
        <v>0</v>
      </c>
      <c r="BL94" s="43">
        <f>SUMPRODUCT(BL4:BL90,$C$4:$C$90)</f>
        <v>0</v>
      </c>
      <c r="BM94" s="43">
        <f>SUMPRODUCT(BM4:BM90,$C$4:$C$90)</f>
        <v>0</v>
      </c>
      <c r="BN94" s="43">
        <f>SUMPRODUCT(BN4:BN90,$C$4:$C$90)</f>
        <v>0</v>
      </c>
      <c r="BO94" s="43">
        <f>SUMPRODUCT(BO4:BO90,$C$4:$C$90)</f>
        <v>0</v>
      </c>
      <c r="BP94" s="43">
        <f t="shared" si="89"/>
        <v>0</v>
      </c>
      <c r="BQ94" s="43">
        <f t="shared" si="89"/>
        <v>0</v>
      </c>
      <c r="BR94" s="43">
        <f t="shared" si="89"/>
        <v>0</v>
      </c>
      <c r="BS94" s="43">
        <f>SUMPRODUCT(BS4:BS90,$C$4:$C$90)</f>
        <v>0</v>
      </c>
      <c r="BT94" s="43">
        <f t="shared" si="89"/>
        <v>0</v>
      </c>
      <c r="BU94" s="43">
        <f>SUMPRODUCT(BU4:BU90,$C$4:$C$90)</f>
        <v>0</v>
      </c>
      <c r="BV94" s="43">
        <f t="shared" si="89"/>
        <v>0</v>
      </c>
      <c r="BW94" s="43">
        <f t="shared" si="89"/>
        <v>0</v>
      </c>
      <c r="BX94" s="43">
        <f>SUMPRODUCT(BX4:BX90,$C$4:$C$90)</f>
        <v>0</v>
      </c>
      <c r="BY94" s="43">
        <f t="shared" si="89"/>
        <v>0</v>
      </c>
      <c r="BZ94" s="43">
        <f>SUMPRODUCT(BZ4:BZ90,$C$4:$C$90)</f>
        <v>0</v>
      </c>
      <c r="CA94" s="43">
        <f t="shared" si="89"/>
        <v>0</v>
      </c>
      <c r="CB94" s="43">
        <f>SUMPRODUCT(CB4:CB90,$C$4:$C$90)</f>
        <v>0</v>
      </c>
      <c r="CC94" s="43">
        <f t="shared" si="89"/>
        <v>0</v>
      </c>
      <c r="CD94" s="43">
        <f t="shared" si="89"/>
        <v>0</v>
      </c>
      <c r="CE94" s="43">
        <f t="shared" si="89"/>
        <v>0</v>
      </c>
      <c r="CF94" s="43">
        <f>SUMPRODUCT(CF4:CF90,$C$4:$C$90)</f>
        <v>0</v>
      </c>
      <c r="CG94" s="43">
        <f>SUMPRODUCT(CG4:CG90,$C$4:$C$90)</f>
        <v>0</v>
      </c>
      <c r="CH94" s="43">
        <f>SUMPRODUCT(CH4:CH90,$C$4:$C$90)</f>
        <v>0</v>
      </c>
      <c r="CI94" s="43">
        <f>SUMPRODUCT(CI4:CI90,$C$4:$C$90)</f>
        <v>0</v>
      </c>
      <c r="CJ94" s="43">
        <f>SUMPRODUCT(CJ4:CJ90,$C$4:$C$90)</f>
        <v>0</v>
      </c>
      <c r="CK94" s="43">
        <f t="shared" si="89"/>
        <v>0</v>
      </c>
      <c r="CL94" s="43">
        <f t="shared" si="89"/>
        <v>0</v>
      </c>
      <c r="CM94" s="43">
        <f>SUMPRODUCT(CM4:CM90,$C$4:$C$90)</f>
        <v>0</v>
      </c>
      <c r="CN94" s="43">
        <f t="shared" si="89"/>
        <v>-4</v>
      </c>
      <c r="CO94" s="43">
        <f t="shared" si="89"/>
        <v>0</v>
      </c>
      <c r="CP94" s="43">
        <f t="shared" si="89"/>
        <v>-4</v>
      </c>
      <c r="CQ94" s="43">
        <f>SUMPRODUCT(CQ4:CQ90,$C$4:$C$90)</f>
        <v>0</v>
      </c>
      <c r="CR94" s="43">
        <f>SUMPRODUCT(CR4:CR90,$C$4:$C$90)</f>
        <v>0</v>
      </c>
      <c r="CS94" s="301">
        <f t="shared" si="89"/>
        <v>0</v>
      </c>
      <c r="CT94" s="43">
        <f t="shared" si="89"/>
        <v>0</v>
      </c>
      <c r="CU94" s="309">
        <f t="shared" si="89"/>
        <v>0</v>
      </c>
      <c r="CV94" s="49">
        <f t="shared" si="89"/>
        <v>0</v>
      </c>
      <c r="CW94" s="43">
        <f t="shared" si="89"/>
        <v>0</v>
      </c>
      <c r="CX94" s="301">
        <f t="shared" ref="CX94:DT94" si="90">SUMPRODUCT(CX4:CX90,$B$4:$B$90)</f>
        <v>0</v>
      </c>
      <c r="CY94" s="43">
        <f t="shared" si="90"/>
        <v>0</v>
      </c>
      <c r="CZ94" s="43">
        <f t="shared" si="90"/>
        <v>0</v>
      </c>
      <c r="DA94" s="43">
        <f t="shared" si="90"/>
        <v>0</v>
      </c>
      <c r="DB94" s="43">
        <f t="shared" si="90"/>
        <v>0</v>
      </c>
      <c r="DC94" s="43">
        <f t="shared" si="90"/>
        <v>0</v>
      </c>
      <c r="DD94" s="43">
        <f t="shared" si="90"/>
        <v>0</v>
      </c>
      <c r="DE94" s="43">
        <f t="shared" si="90"/>
        <v>0</v>
      </c>
      <c r="DF94" s="43">
        <f t="shared" si="90"/>
        <v>0</v>
      </c>
      <c r="DG94" s="43">
        <f t="shared" si="90"/>
        <v>0</v>
      </c>
      <c r="DH94" s="43">
        <f t="shared" si="90"/>
        <v>0</v>
      </c>
      <c r="DI94" s="43">
        <f t="shared" si="90"/>
        <v>0</v>
      </c>
      <c r="DJ94" s="43">
        <f t="shared" si="90"/>
        <v>0</v>
      </c>
      <c r="DK94" s="43">
        <f t="shared" si="90"/>
        <v>0</v>
      </c>
      <c r="DL94" s="43">
        <f t="shared" si="90"/>
        <v>0</v>
      </c>
      <c r="DM94" s="43">
        <f t="shared" si="90"/>
        <v>0</v>
      </c>
      <c r="DN94" s="43">
        <f t="shared" si="90"/>
        <v>0</v>
      </c>
      <c r="DO94" s="43">
        <f t="shared" si="90"/>
        <v>0</v>
      </c>
      <c r="DP94" s="43">
        <f t="shared" si="90"/>
        <v>0</v>
      </c>
      <c r="DQ94" s="43">
        <f t="shared" si="90"/>
        <v>0</v>
      </c>
      <c r="DR94" s="43">
        <f t="shared" si="90"/>
        <v>0</v>
      </c>
      <c r="DS94" s="43">
        <f t="shared" si="90"/>
        <v>0</v>
      </c>
      <c r="DT94" s="49">
        <f t="shared" si="90"/>
        <v>0</v>
      </c>
    </row>
    <row r="95" spans="1:124" x14ac:dyDescent="0.35">
      <c r="A95" s="252" t="s">
        <v>31</v>
      </c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7"/>
      <c r="U95" s="43">
        <f>SUMPRODUCT(U4:U90,$D$4:$D$90)</f>
        <v>-1.5543122344752192E-14</v>
      </c>
      <c r="V95" s="43">
        <f t="shared" ref="V95:CW95" si="91">SUMPRODUCT(V4:V90,$D$4:$D$90)</f>
        <v>-7.7715611723760958E-15</v>
      </c>
      <c r="W95" s="43">
        <f t="shared" si="91"/>
        <v>-6.7723604502134549E-15</v>
      </c>
      <c r="X95" s="43">
        <f t="shared" si="91"/>
        <v>0</v>
      </c>
      <c r="Y95" s="43">
        <f t="shared" si="91"/>
        <v>0</v>
      </c>
      <c r="Z95" s="43">
        <f t="shared" si="91"/>
        <v>0</v>
      </c>
      <c r="AA95" s="43">
        <f t="shared" si="91"/>
        <v>0</v>
      </c>
      <c r="AB95" s="43">
        <f t="shared" si="91"/>
        <v>0</v>
      </c>
      <c r="AC95" s="43">
        <f t="shared" si="91"/>
        <v>0</v>
      </c>
      <c r="AD95" s="43">
        <f t="shared" si="91"/>
        <v>0</v>
      </c>
      <c r="AE95" s="43">
        <f>SUMPRODUCT(AE4:AE90,$D$4:$D$90)</f>
        <v>0</v>
      </c>
      <c r="AF95" s="43">
        <f>SUMPRODUCT(AF4:AF90,$D$4:$D$90)</f>
        <v>0</v>
      </c>
      <c r="AG95" s="43">
        <f>SUMPRODUCT(AG4:AG90,$D$4:$D$90)</f>
        <v>0</v>
      </c>
      <c r="AH95" s="43">
        <f t="shared" si="91"/>
        <v>0</v>
      </c>
      <c r="AI95" s="43">
        <f>SUMPRODUCT(AI4:AI90,$D$4:$D$90)</f>
        <v>0</v>
      </c>
      <c r="AJ95" s="43">
        <f>SUMPRODUCT(AJ4:AJ90,$D$4:$D$90)</f>
        <v>0</v>
      </c>
      <c r="AK95" s="43">
        <f t="shared" si="91"/>
        <v>0</v>
      </c>
      <c r="AL95" s="43">
        <f>SUMPRODUCT(AL4:AL90,$D$4:$D$90)</f>
        <v>0</v>
      </c>
      <c r="AM95" s="43">
        <f>SUMPRODUCT(AM4:AM90,$D$4:$D$90)</f>
        <v>0</v>
      </c>
      <c r="AN95" s="43">
        <f>SUMPRODUCT(AN4:AN90,$D$4:$D$90)</f>
        <v>0</v>
      </c>
      <c r="AO95" s="43">
        <f t="shared" si="91"/>
        <v>0</v>
      </c>
      <c r="AP95" s="43">
        <f t="shared" si="91"/>
        <v>0</v>
      </c>
      <c r="AQ95" s="43">
        <f t="shared" si="91"/>
        <v>0</v>
      </c>
      <c r="AR95" s="43">
        <f t="shared" si="91"/>
        <v>0</v>
      </c>
      <c r="AS95" s="43">
        <f t="shared" si="91"/>
        <v>0</v>
      </c>
      <c r="AT95" s="43">
        <f t="shared" si="91"/>
        <v>0</v>
      </c>
      <c r="AU95" s="43">
        <f t="shared" si="91"/>
        <v>0</v>
      </c>
      <c r="AV95" s="43">
        <f>SUMPRODUCT(AV4:AV90,$D$4:$D$90)</f>
        <v>0</v>
      </c>
      <c r="AW95" s="43">
        <f>SUMPRODUCT(AW4:AW90,$D$4:$D$90)</f>
        <v>0</v>
      </c>
      <c r="AX95" s="43">
        <f>SUMPRODUCT(AX4:AX90,$D$4:$D$90)</f>
        <v>0</v>
      </c>
      <c r="AY95" s="43">
        <f>SUMPRODUCT(AY4:AY90,$D$4:$D$90)</f>
        <v>0</v>
      </c>
      <c r="AZ95" s="43">
        <f t="shared" si="91"/>
        <v>0</v>
      </c>
      <c r="BA95" s="43">
        <f>SUMPRODUCT(BA4:BA90,$D$4:$D$90)</f>
        <v>0</v>
      </c>
      <c r="BB95" s="43">
        <f t="shared" si="91"/>
        <v>0</v>
      </c>
      <c r="BC95" s="43">
        <f t="shared" si="91"/>
        <v>0</v>
      </c>
      <c r="BD95" s="43">
        <f t="shared" si="91"/>
        <v>0</v>
      </c>
      <c r="BE95" s="43">
        <f t="shared" si="91"/>
        <v>0</v>
      </c>
      <c r="BF95" s="43">
        <f>SUMPRODUCT(BF4:BF90,$D$4:$D$90)</f>
        <v>0</v>
      </c>
      <c r="BG95" s="43">
        <f>SUMPRODUCT(BG4:BG90,$D$4:$D$90)</f>
        <v>0</v>
      </c>
      <c r="BH95" s="43">
        <f>SUMPRODUCT(BH4:BH90,$D$4:$D$90)</f>
        <v>0</v>
      </c>
      <c r="BI95" s="43">
        <f t="shared" si="91"/>
        <v>0</v>
      </c>
      <c r="BJ95" s="43">
        <f t="shared" si="91"/>
        <v>0</v>
      </c>
      <c r="BK95" s="43">
        <f>SUMPRODUCT(BK4:BK90,$D$4:$D$90)</f>
        <v>0</v>
      </c>
      <c r="BL95" s="43">
        <f>SUMPRODUCT(BL4:BL90,$D$4:$D$90)</f>
        <v>0</v>
      </c>
      <c r="BM95" s="43">
        <f>SUMPRODUCT(BM4:BM90,$D$4:$D$90)</f>
        <v>0</v>
      </c>
      <c r="BN95" s="43">
        <f>SUMPRODUCT(BN4:BN90,$D$4:$D$90)</f>
        <v>0</v>
      </c>
      <c r="BO95" s="43">
        <f>SUMPRODUCT(BO4:BO90,$D$4:$D$90)</f>
        <v>0</v>
      </c>
      <c r="BP95" s="43">
        <f t="shared" si="91"/>
        <v>0</v>
      </c>
      <c r="BQ95" s="43">
        <f t="shared" si="91"/>
        <v>0</v>
      </c>
      <c r="BR95" s="43">
        <f t="shared" si="91"/>
        <v>0</v>
      </c>
      <c r="BS95" s="43">
        <f>SUMPRODUCT(BS4:BS90,$D$4:$D$90)</f>
        <v>0</v>
      </c>
      <c r="BT95" s="43">
        <f t="shared" si="91"/>
        <v>0</v>
      </c>
      <c r="BU95" s="43">
        <f>SUMPRODUCT(BU4:BU90,$D$4:$D$90)</f>
        <v>0</v>
      </c>
      <c r="BV95" s="43">
        <f t="shared" si="91"/>
        <v>0</v>
      </c>
      <c r="BW95" s="43">
        <f t="shared" si="91"/>
        <v>0</v>
      </c>
      <c r="BX95" s="43">
        <f>SUMPRODUCT(BX4:BX90,$D$4:$D$90)</f>
        <v>0</v>
      </c>
      <c r="BY95" s="43">
        <f t="shared" si="91"/>
        <v>0</v>
      </c>
      <c r="BZ95" s="43">
        <f>SUMPRODUCT(BZ4:BZ90,$D$4:$D$90)</f>
        <v>0</v>
      </c>
      <c r="CA95" s="43">
        <f t="shared" si="91"/>
        <v>0</v>
      </c>
      <c r="CB95" s="43">
        <f>SUMPRODUCT(CB4:CB90,$D$4:$D$90)</f>
        <v>0</v>
      </c>
      <c r="CC95" s="43">
        <f t="shared" si="91"/>
        <v>0</v>
      </c>
      <c r="CD95" s="43">
        <f t="shared" si="91"/>
        <v>0</v>
      </c>
      <c r="CE95" s="43">
        <f t="shared" si="91"/>
        <v>0</v>
      </c>
      <c r="CF95" s="43">
        <f>SUMPRODUCT(CF4:CF90,$D$4:$D$90)</f>
        <v>0</v>
      </c>
      <c r="CG95" s="43">
        <f>SUMPRODUCT(CG4:CG90,$D$4:$D$90)</f>
        <v>0</v>
      </c>
      <c r="CH95" s="43">
        <f t="shared" si="91"/>
        <v>0</v>
      </c>
      <c r="CI95" s="43">
        <f>SUMPRODUCT(CI4:CI90,$D$4:$D$90)</f>
        <v>0</v>
      </c>
      <c r="CJ95" s="43">
        <f>SUMPRODUCT(CJ4:CJ90,$D$4:$D$90)</f>
        <v>0</v>
      </c>
      <c r="CK95" s="43">
        <f t="shared" si="91"/>
        <v>0</v>
      </c>
      <c r="CL95" s="43">
        <f t="shared" si="91"/>
        <v>0</v>
      </c>
      <c r="CM95" s="43">
        <f>SUMPRODUCT(CM4:CM90,$D$4:$D$90)</f>
        <v>0</v>
      </c>
      <c r="CN95" s="43">
        <f t="shared" si="91"/>
        <v>0</v>
      </c>
      <c r="CO95" s="43">
        <f t="shared" si="91"/>
        <v>0</v>
      </c>
      <c r="CP95" s="43">
        <f t="shared" si="91"/>
        <v>0</v>
      </c>
      <c r="CQ95" s="43">
        <f>SUMPRODUCT(CQ4:CQ90,$D$4:$D$90)</f>
        <v>0</v>
      </c>
      <c r="CR95" s="43">
        <f>SUMPRODUCT(CR4:CR90,$D$4:$D$90)</f>
        <v>0</v>
      </c>
      <c r="CS95" s="301">
        <f t="shared" si="91"/>
        <v>0</v>
      </c>
      <c r="CT95" s="43">
        <f t="shared" si="91"/>
        <v>0</v>
      </c>
      <c r="CU95" s="309">
        <f t="shared" si="91"/>
        <v>0</v>
      </c>
      <c r="CV95" s="49">
        <f t="shared" si="91"/>
        <v>0</v>
      </c>
      <c r="CW95" s="43">
        <f t="shared" si="91"/>
        <v>0</v>
      </c>
      <c r="CX95" s="301">
        <f t="shared" ref="CX95:DT95" si="92">SUMPRODUCT(CX4:CX90,$B$4:$B$90)</f>
        <v>0</v>
      </c>
      <c r="CY95" s="43">
        <f t="shared" si="92"/>
        <v>0</v>
      </c>
      <c r="CZ95" s="43">
        <f t="shared" si="92"/>
        <v>0</v>
      </c>
      <c r="DA95" s="43">
        <f t="shared" si="92"/>
        <v>0</v>
      </c>
      <c r="DB95" s="43">
        <f t="shared" si="92"/>
        <v>0</v>
      </c>
      <c r="DC95" s="43">
        <f t="shared" si="92"/>
        <v>0</v>
      </c>
      <c r="DD95" s="43">
        <f t="shared" si="92"/>
        <v>0</v>
      </c>
      <c r="DE95" s="43">
        <f t="shared" si="92"/>
        <v>0</v>
      </c>
      <c r="DF95" s="43">
        <f t="shared" si="92"/>
        <v>0</v>
      </c>
      <c r="DG95" s="43">
        <f t="shared" si="92"/>
        <v>0</v>
      </c>
      <c r="DH95" s="43">
        <f t="shared" si="92"/>
        <v>0</v>
      </c>
      <c r="DI95" s="43">
        <f t="shared" si="92"/>
        <v>0</v>
      </c>
      <c r="DJ95" s="43">
        <f t="shared" si="92"/>
        <v>0</v>
      </c>
      <c r="DK95" s="43">
        <f t="shared" si="92"/>
        <v>0</v>
      </c>
      <c r="DL95" s="43">
        <f t="shared" si="92"/>
        <v>0</v>
      </c>
      <c r="DM95" s="43">
        <f t="shared" si="92"/>
        <v>0</v>
      </c>
      <c r="DN95" s="43">
        <f t="shared" si="92"/>
        <v>0</v>
      </c>
      <c r="DO95" s="43">
        <f t="shared" si="92"/>
        <v>0</v>
      </c>
      <c r="DP95" s="43">
        <f t="shared" si="92"/>
        <v>0</v>
      </c>
      <c r="DQ95" s="43">
        <f t="shared" si="92"/>
        <v>0</v>
      </c>
      <c r="DR95" s="43">
        <f t="shared" si="92"/>
        <v>0</v>
      </c>
      <c r="DS95" s="43">
        <f t="shared" si="92"/>
        <v>0</v>
      </c>
      <c r="DT95" s="49">
        <f t="shared" si="92"/>
        <v>0</v>
      </c>
    </row>
    <row r="96" spans="1:124" x14ac:dyDescent="0.35">
      <c r="A96" s="252" t="s">
        <v>145</v>
      </c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7"/>
      <c r="U96" s="43">
        <f>SUMPRODUCT(U4:U90,$E$4:$E$90)</f>
        <v>1.1102230246251565E-16</v>
      </c>
      <c r="V96" s="43">
        <f t="shared" ref="V96:CW96" si="93">SUMPRODUCT(V4:V90,$E$4:$E$90)</f>
        <v>5.5511151231257827E-17</v>
      </c>
      <c r="W96" s="43">
        <f t="shared" si="93"/>
        <v>1.9428902930940239E-16</v>
      </c>
      <c r="X96" s="43">
        <f t="shared" si="93"/>
        <v>0</v>
      </c>
      <c r="Y96" s="43">
        <f t="shared" si="93"/>
        <v>0</v>
      </c>
      <c r="Z96" s="43">
        <f t="shared" si="93"/>
        <v>0</v>
      </c>
      <c r="AA96" s="43">
        <f t="shared" si="93"/>
        <v>0</v>
      </c>
      <c r="AB96" s="43">
        <f t="shared" si="93"/>
        <v>0</v>
      </c>
      <c r="AC96" s="43">
        <f t="shared" si="93"/>
        <v>0</v>
      </c>
      <c r="AD96" s="43">
        <f t="shared" si="93"/>
        <v>0</v>
      </c>
      <c r="AE96" s="43">
        <f>SUMPRODUCT(AE4:AE90,$E$4:$E$90)</f>
        <v>0</v>
      </c>
      <c r="AF96" s="43">
        <f>SUMPRODUCT(AF4:AF90,$E$4:$E$90)</f>
        <v>0</v>
      </c>
      <c r="AG96" s="43">
        <f>SUMPRODUCT(AG4:AG90,$E$4:$E$90)</f>
        <v>0</v>
      </c>
      <c r="AH96" s="43">
        <f t="shared" si="93"/>
        <v>0</v>
      </c>
      <c r="AI96" s="43">
        <f>SUMPRODUCT(AI4:AI90,$E$4:$E$90)</f>
        <v>0</v>
      </c>
      <c r="AJ96" s="43">
        <f>SUMPRODUCT(AJ4:AJ90,$E$4:$E$90)</f>
        <v>0</v>
      </c>
      <c r="AK96" s="43">
        <f t="shared" si="93"/>
        <v>0</v>
      </c>
      <c r="AL96" s="43">
        <f>SUMPRODUCT(AL4:AL90,$E$4:$E$90)</f>
        <v>0</v>
      </c>
      <c r="AM96" s="43">
        <f>SUMPRODUCT(AM4:AM90,$E$4:$E$90)</f>
        <v>0</v>
      </c>
      <c r="AN96" s="43">
        <f>SUMPRODUCT(AN4:AN90,$E$4:$E$90)</f>
        <v>0</v>
      </c>
      <c r="AO96" s="43">
        <f t="shared" si="93"/>
        <v>0</v>
      </c>
      <c r="AP96" s="43">
        <f t="shared" si="93"/>
        <v>0</v>
      </c>
      <c r="AQ96" s="43">
        <f t="shared" si="93"/>
        <v>0</v>
      </c>
      <c r="AR96" s="43">
        <f t="shared" si="93"/>
        <v>0</v>
      </c>
      <c r="AS96" s="43">
        <f t="shared" si="93"/>
        <v>0</v>
      </c>
      <c r="AT96" s="43">
        <f t="shared" si="93"/>
        <v>0</v>
      </c>
      <c r="AU96" s="43">
        <f t="shared" si="93"/>
        <v>0</v>
      </c>
      <c r="AV96" s="43">
        <f>SUMPRODUCT(AV4:AV90,$E$4:$E$90)</f>
        <v>0</v>
      </c>
      <c r="AW96" s="43">
        <f>SUMPRODUCT(AW4:AW90,$E$4:$E$90)</f>
        <v>0</v>
      </c>
      <c r="AX96" s="43">
        <f>SUMPRODUCT(AX4:AX90,$E$4:$E$90)</f>
        <v>0</v>
      </c>
      <c r="AY96" s="43">
        <f>SUMPRODUCT(AY4:AY90,$E$4:$E$90)</f>
        <v>0</v>
      </c>
      <c r="AZ96" s="43">
        <f t="shared" si="93"/>
        <v>0</v>
      </c>
      <c r="BA96" s="43">
        <f>SUMPRODUCT(BA4:BA90,$E$4:$E$90)</f>
        <v>0</v>
      </c>
      <c r="BB96" s="43">
        <f t="shared" si="93"/>
        <v>0</v>
      </c>
      <c r="BC96" s="43">
        <f t="shared" si="93"/>
        <v>0</v>
      </c>
      <c r="BD96" s="43">
        <f t="shared" si="93"/>
        <v>0</v>
      </c>
      <c r="BE96" s="43">
        <f t="shared" si="93"/>
        <v>0</v>
      </c>
      <c r="BF96" s="43">
        <f>SUMPRODUCT(BF4:BF90,$E$4:$E$90)</f>
        <v>0</v>
      </c>
      <c r="BG96" s="43">
        <f>SUMPRODUCT(BG4:BG90,$E$4:$E$90)</f>
        <v>0</v>
      </c>
      <c r="BH96" s="43">
        <f>SUMPRODUCT(BH4:BH90,$E$4:$E$90)</f>
        <v>0</v>
      </c>
      <c r="BI96" s="43">
        <f t="shared" si="93"/>
        <v>0</v>
      </c>
      <c r="BJ96" s="43">
        <f t="shared" si="93"/>
        <v>0</v>
      </c>
      <c r="BK96" s="43">
        <f>SUMPRODUCT(BK4:BK90,$E$4:$E$90)</f>
        <v>0</v>
      </c>
      <c r="BL96" s="43">
        <f>SUMPRODUCT(BL4:BL90,$E$4:$E$90)</f>
        <v>0</v>
      </c>
      <c r="BM96" s="43">
        <f>SUMPRODUCT(BM4:BM90,$E$4:$E$90)</f>
        <v>0</v>
      </c>
      <c r="BN96" s="43">
        <f>SUMPRODUCT(BN4:BN90,$E$4:$E$90)</f>
        <v>0</v>
      </c>
      <c r="BO96" s="43">
        <f>SUMPRODUCT(BO4:BO90,$E$4:$E$90)</f>
        <v>0</v>
      </c>
      <c r="BP96" s="43">
        <f t="shared" si="93"/>
        <v>0</v>
      </c>
      <c r="BQ96" s="43">
        <f t="shared" si="93"/>
        <v>0</v>
      </c>
      <c r="BR96" s="43">
        <f t="shared" si="93"/>
        <v>0</v>
      </c>
      <c r="BS96" s="43">
        <f>SUMPRODUCT(BS4:BS90,$E$4:$E$90)</f>
        <v>0</v>
      </c>
      <c r="BT96" s="43">
        <f t="shared" si="93"/>
        <v>0</v>
      </c>
      <c r="BU96" s="43">
        <f>SUMPRODUCT(BU4:BU90,$E$4:$E$90)</f>
        <v>0</v>
      </c>
      <c r="BV96" s="43">
        <f t="shared" si="93"/>
        <v>0</v>
      </c>
      <c r="BW96" s="43">
        <f t="shared" si="93"/>
        <v>0</v>
      </c>
      <c r="BX96" s="43">
        <f>SUMPRODUCT(BX4:BX90,$E$4:$E$90)</f>
        <v>0</v>
      </c>
      <c r="BY96" s="43">
        <f t="shared" si="93"/>
        <v>0</v>
      </c>
      <c r="BZ96" s="43">
        <f>SUMPRODUCT(BZ4:BZ90,$E$4:$E$90)</f>
        <v>0</v>
      </c>
      <c r="CA96" s="43">
        <f t="shared" si="93"/>
        <v>0</v>
      </c>
      <c r="CB96" s="43">
        <f>SUMPRODUCT(CB4:CB90,$E$4:$E$90)</f>
        <v>0</v>
      </c>
      <c r="CC96" s="43">
        <f t="shared" si="93"/>
        <v>0</v>
      </c>
      <c r="CD96" s="43">
        <f t="shared" si="93"/>
        <v>0</v>
      </c>
      <c r="CE96" s="43">
        <f t="shared" si="93"/>
        <v>0</v>
      </c>
      <c r="CF96" s="43">
        <f>SUMPRODUCT(CF4:CF90,$E$4:$E$90)</f>
        <v>0</v>
      </c>
      <c r="CG96" s="43">
        <f>SUMPRODUCT(CG4:CG90,$E$4:$E$90)</f>
        <v>0</v>
      </c>
      <c r="CH96" s="43">
        <f t="shared" si="93"/>
        <v>0</v>
      </c>
      <c r="CI96" s="43">
        <f>SUMPRODUCT(CI4:CI90,$E$4:$E$90)</f>
        <v>0</v>
      </c>
      <c r="CJ96" s="43">
        <f>SUMPRODUCT(CJ4:CJ90,$E$4:$E$90)</f>
        <v>0</v>
      </c>
      <c r="CK96" s="43">
        <f>SUMPRODUCT(CK4:CK90,$E$4:$E$90)</f>
        <v>0</v>
      </c>
      <c r="CL96" s="43">
        <f t="shared" si="93"/>
        <v>0</v>
      </c>
      <c r="CM96" s="43">
        <f>SUMPRODUCT(CM4:CM90,$E$4:$E$90)</f>
        <v>0</v>
      </c>
      <c r="CN96" s="43">
        <f t="shared" si="93"/>
        <v>0</v>
      </c>
      <c r="CO96" s="43">
        <f t="shared" si="93"/>
        <v>0</v>
      </c>
      <c r="CP96" s="43">
        <f t="shared" si="93"/>
        <v>0</v>
      </c>
      <c r="CQ96" s="43">
        <f>SUMPRODUCT(CQ4:CQ90,$E$4:$E$90)</f>
        <v>0</v>
      </c>
      <c r="CR96" s="43">
        <f>SUMPRODUCT(CR4:CR90,$E$4:$E$90)</f>
        <v>0</v>
      </c>
      <c r="CS96" s="301">
        <f t="shared" si="93"/>
        <v>0</v>
      </c>
      <c r="CT96" s="43">
        <f t="shared" si="93"/>
        <v>0</v>
      </c>
      <c r="CU96" s="309">
        <f t="shared" si="93"/>
        <v>0</v>
      </c>
      <c r="CV96" s="49">
        <f t="shared" si="93"/>
        <v>0</v>
      </c>
      <c r="CW96" s="43">
        <f t="shared" si="93"/>
        <v>0</v>
      </c>
      <c r="CX96" s="301">
        <f t="shared" ref="CX96:DT96" si="94">SUMPRODUCT(CX4:CX90,$B$4:$B$90)</f>
        <v>0</v>
      </c>
      <c r="CY96" s="43">
        <f t="shared" si="94"/>
        <v>0</v>
      </c>
      <c r="CZ96" s="43">
        <f t="shared" si="94"/>
        <v>0</v>
      </c>
      <c r="DA96" s="43">
        <f t="shared" si="94"/>
        <v>0</v>
      </c>
      <c r="DB96" s="43">
        <f t="shared" si="94"/>
        <v>0</v>
      </c>
      <c r="DC96" s="43">
        <f t="shared" si="94"/>
        <v>0</v>
      </c>
      <c r="DD96" s="43">
        <f t="shared" si="94"/>
        <v>0</v>
      </c>
      <c r="DE96" s="43">
        <f t="shared" si="94"/>
        <v>0</v>
      </c>
      <c r="DF96" s="43">
        <f t="shared" si="94"/>
        <v>0</v>
      </c>
      <c r="DG96" s="43">
        <f t="shared" si="94"/>
        <v>0</v>
      </c>
      <c r="DH96" s="43">
        <f t="shared" si="94"/>
        <v>0</v>
      </c>
      <c r="DI96" s="43">
        <f t="shared" si="94"/>
        <v>0</v>
      </c>
      <c r="DJ96" s="43">
        <f t="shared" si="94"/>
        <v>0</v>
      </c>
      <c r="DK96" s="43">
        <f t="shared" si="94"/>
        <v>0</v>
      </c>
      <c r="DL96" s="43">
        <f t="shared" si="94"/>
        <v>0</v>
      </c>
      <c r="DM96" s="43">
        <f t="shared" si="94"/>
        <v>0</v>
      </c>
      <c r="DN96" s="43">
        <f t="shared" si="94"/>
        <v>0</v>
      </c>
      <c r="DO96" s="43">
        <f t="shared" si="94"/>
        <v>0</v>
      </c>
      <c r="DP96" s="43">
        <f t="shared" si="94"/>
        <v>0</v>
      </c>
      <c r="DQ96" s="43">
        <f t="shared" si="94"/>
        <v>0</v>
      </c>
      <c r="DR96" s="43">
        <f t="shared" si="94"/>
        <v>0</v>
      </c>
      <c r="DS96" s="43">
        <f t="shared" si="94"/>
        <v>0</v>
      </c>
      <c r="DT96" s="49">
        <f t="shared" si="94"/>
        <v>0</v>
      </c>
    </row>
    <row r="97" spans="1:124" x14ac:dyDescent="0.35">
      <c r="A97" s="252" t="s">
        <v>32</v>
      </c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7"/>
      <c r="U97" s="43">
        <f>SUMPRODUCT(U4:U90,$F$4:$F$90)</f>
        <v>-3.5527136788005009E-15</v>
      </c>
      <c r="V97" s="43">
        <f t="shared" ref="V97:CW97" si="95">SUMPRODUCT(V4:V90,$F$4:$F$90)</f>
        <v>0</v>
      </c>
      <c r="W97" s="43">
        <f t="shared" si="95"/>
        <v>4.4408920985006262E-16</v>
      </c>
      <c r="X97" s="43">
        <f t="shared" si="95"/>
        <v>0</v>
      </c>
      <c r="Y97" s="43">
        <f t="shared" si="95"/>
        <v>0</v>
      </c>
      <c r="Z97" s="43">
        <f t="shared" si="95"/>
        <v>0</v>
      </c>
      <c r="AA97" s="43">
        <f t="shared" si="95"/>
        <v>0</v>
      </c>
      <c r="AB97" s="43">
        <f t="shared" si="95"/>
        <v>0</v>
      </c>
      <c r="AC97" s="43">
        <f t="shared" si="95"/>
        <v>0</v>
      </c>
      <c r="AD97" s="43">
        <f t="shared" si="95"/>
        <v>0</v>
      </c>
      <c r="AE97" s="43">
        <f>SUMPRODUCT(AE4:AE90,$F$4:$F$90)</f>
        <v>0</v>
      </c>
      <c r="AF97" s="43">
        <f>SUMPRODUCT(AF4:AF90,$F$4:$F$90)</f>
        <v>0</v>
      </c>
      <c r="AG97" s="43">
        <f>SUMPRODUCT(AG4:AG90,$F$4:$F$90)</f>
        <v>0</v>
      </c>
      <c r="AH97" s="43">
        <f t="shared" si="95"/>
        <v>0</v>
      </c>
      <c r="AI97" s="43">
        <f>SUMPRODUCT(AI4:AI90,$F$4:$F$90)</f>
        <v>0</v>
      </c>
      <c r="AJ97" s="43">
        <f>SUMPRODUCT(AJ4:AJ90,$F$4:$F$90)</f>
        <v>0</v>
      </c>
      <c r="AK97" s="43">
        <f t="shared" si="95"/>
        <v>0</v>
      </c>
      <c r="AL97" s="43">
        <f>SUMPRODUCT(AL4:AL90,$F$4:$F$90)</f>
        <v>0</v>
      </c>
      <c r="AM97" s="43">
        <f>SUMPRODUCT(AM4:AM90,$F$4:$F$90)</f>
        <v>0</v>
      </c>
      <c r="AN97" s="43">
        <f>SUMPRODUCT(AN4:AN90,$F$4:$F$90)</f>
        <v>0</v>
      </c>
      <c r="AO97" s="43">
        <f t="shared" si="95"/>
        <v>0</v>
      </c>
      <c r="AP97" s="43">
        <f t="shared" si="95"/>
        <v>0</v>
      </c>
      <c r="AQ97" s="43">
        <f t="shared" si="95"/>
        <v>0</v>
      </c>
      <c r="AR97" s="43">
        <f t="shared" si="95"/>
        <v>0</v>
      </c>
      <c r="AS97" s="43">
        <f t="shared" si="95"/>
        <v>0</v>
      </c>
      <c r="AT97" s="43">
        <f t="shared" si="95"/>
        <v>0</v>
      </c>
      <c r="AU97" s="43">
        <f t="shared" si="95"/>
        <v>0</v>
      </c>
      <c r="AV97" s="43">
        <f>SUMPRODUCT(AV4:AV90,$F$4:$F$90)</f>
        <v>0</v>
      </c>
      <c r="AW97" s="43">
        <f>SUMPRODUCT(AW4:AW90,$F$4:$F$90)</f>
        <v>0</v>
      </c>
      <c r="AX97" s="43">
        <f>SUMPRODUCT(AX4:AX90,$F$4:$F$90)</f>
        <v>0</v>
      </c>
      <c r="AY97" s="43">
        <f>SUMPRODUCT(AY4:AY90,$F$4:$F$90)</f>
        <v>0</v>
      </c>
      <c r="AZ97" s="43">
        <f t="shared" si="95"/>
        <v>0</v>
      </c>
      <c r="BA97" s="43">
        <f>SUMPRODUCT(BA4:BA90,$F$4:$F$90)</f>
        <v>0</v>
      </c>
      <c r="BB97" s="43">
        <f t="shared" si="95"/>
        <v>0</v>
      </c>
      <c r="BC97" s="43">
        <f t="shared" si="95"/>
        <v>0</v>
      </c>
      <c r="BD97" s="43">
        <f t="shared" si="95"/>
        <v>0</v>
      </c>
      <c r="BE97" s="43">
        <f t="shared" si="95"/>
        <v>0</v>
      </c>
      <c r="BF97" s="43">
        <f>SUMPRODUCT(BF4:BF90,$F$4:$F$90)</f>
        <v>0</v>
      </c>
      <c r="BG97" s="43">
        <f>SUMPRODUCT(BG4:BG90,$F$4:$F$90)</f>
        <v>0</v>
      </c>
      <c r="BH97" s="43">
        <f>SUMPRODUCT(BH4:BH90,$F$4:$F$90)</f>
        <v>0</v>
      </c>
      <c r="BI97" s="43">
        <f t="shared" si="95"/>
        <v>0</v>
      </c>
      <c r="BJ97" s="43">
        <f t="shared" si="95"/>
        <v>0</v>
      </c>
      <c r="BK97" s="43">
        <f>SUMPRODUCT(BK4:BK90,$F$4:$F$90)</f>
        <v>0</v>
      </c>
      <c r="BL97" s="43">
        <f>SUMPRODUCT(BL4:BL90,$F$4:$F$90)</f>
        <v>0</v>
      </c>
      <c r="BM97" s="43">
        <f>SUMPRODUCT(BM4:BM90,$F$4:$F$90)</f>
        <v>0</v>
      </c>
      <c r="BN97" s="43">
        <f>SUMPRODUCT(BN4:BN90,$F$4:$F$90)</f>
        <v>0</v>
      </c>
      <c r="BO97" s="43">
        <f>SUMPRODUCT(BO4:BO90,$F$4:$F$90)</f>
        <v>0</v>
      </c>
      <c r="BP97" s="43">
        <f t="shared" si="95"/>
        <v>0</v>
      </c>
      <c r="BQ97" s="43">
        <f t="shared" si="95"/>
        <v>0</v>
      </c>
      <c r="BR97" s="43">
        <f t="shared" si="95"/>
        <v>0</v>
      </c>
      <c r="BS97" s="43">
        <f>SUMPRODUCT(BS4:BS90,$F$4:$F$90)</f>
        <v>0</v>
      </c>
      <c r="BT97" s="43">
        <f t="shared" si="95"/>
        <v>0</v>
      </c>
      <c r="BU97" s="43">
        <f>SUMPRODUCT(BU4:BU90,$F$4:$F$90)</f>
        <v>0</v>
      </c>
      <c r="BV97" s="43">
        <f t="shared" si="95"/>
        <v>0</v>
      </c>
      <c r="BW97" s="43">
        <f t="shared" si="95"/>
        <v>0</v>
      </c>
      <c r="BX97" s="43">
        <f>SUMPRODUCT(BX4:BX90,$F$4:$F$90)</f>
        <v>0</v>
      </c>
      <c r="BY97" s="43">
        <f t="shared" si="95"/>
        <v>0</v>
      </c>
      <c r="BZ97" s="43">
        <f>SUMPRODUCT(BZ4:BZ90,$F$4:$F$90)</f>
        <v>0</v>
      </c>
      <c r="CA97" s="43">
        <f t="shared" si="95"/>
        <v>0</v>
      </c>
      <c r="CB97" s="43">
        <f>SUMPRODUCT(CB4:CB90,$F$4:$F$90)</f>
        <v>0</v>
      </c>
      <c r="CC97" s="43">
        <f t="shared" si="95"/>
        <v>0</v>
      </c>
      <c r="CD97" s="43">
        <f t="shared" si="95"/>
        <v>0</v>
      </c>
      <c r="CE97" s="43">
        <f t="shared" si="95"/>
        <v>0</v>
      </c>
      <c r="CF97" s="43">
        <f>SUMPRODUCT(CF4:CF90,$F$4:$F$90)</f>
        <v>0</v>
      </c>
      <c r="CG97" s="43">
        <f>SUMPRODUCT(CG4:CG90,$F$4:$F$90)</f>
        <v>0</v>
      </c>
      <c r="CH97" s="43">
        <f t="shared" si="95"/>
        <v>0</v>
      </c>
      <c r="CI97" s="43">
        <f>SUMPRODUCT(CI4:CI90,$F$4:$F$90)</f>
        <v>0</v>
      </c>
      <c r="CJ97" s="43">
        <f>SUMPRODUCT(CJ4:CJ90,$F$4:$F$90)</f>
        <v>0</v>
      </c>
      <c r="CK97" s="43">
        <f t="shared" si="95"/>
        <v>0</v>
      </c>
      <c r="CL97" s="43">
        <f t="shared" si="95"/>
        <v>0</v>
      </c>
      <c r="CM97" s="43">
        <f>SUMPRODUCT(CM4:CM90,$F$4:$F$90)</f>
        <v>0</v>
      </c>
      <c r="CN97" s="43">
        <f t="shared" si="95"/>
        <v>0</v>
      </c>
      <c r="CO97" s="43">
        <f t="shared" si="95"/>
        <v>0</v>
      </c>
      <c r="CP97" s="43">
        <f t="shared" si="95"/>
        <v>0</v>
      </c>
      <c r="CQ97" s="43">
        <f>SUMPRODUCT(CQ4:CQ90,$F$4:$F$90)</f>
        <v>0</v>
      </c>
      <c r="CR97" s="43">
        <f>SUMPRODUCT(CR4:CR90,$F$4:$F$90)</f>
        <v>0</v>
      </c>
      <c r="CS97" s="301">
        <f t="shared" si="95"/>
        <v>0</v>
      </c>
      <c r="CT97" s="43">
        <f t="shared" si="95"/>
        <v>0</v>
      </c>
      <c r="CU97" s="309">
        <f t="shared" si="95"/>
        <v>0</v>
      </c>
      <c r="CV97" s="49">
        <f t="shared" si="95"/>
        <v>0</v>
      </c>
      <c r="CW97" s="43">
        <f t="shared" si="95"/>
        <v>0</v>
      </c>
      <c r="CX97" s="301">
        <f t="shared" ref="CX97:DT97" si="96">SUMPRODUCT(CX4:CX90,$B$4:$B$90)</f>
        <v>0</v>
      </c>
      <c r="CY97" s="43">
        <f t="shared" si="96"/>
        <v>0</v>
      </c>
      <c r="CZ97" s="43">
        <f t="shared" si="96"/>
        <v>0</v>
      </c>
      <c r="DA97" s="43">
        <f t="shared" si="96"/>
        <v>0</v>
      </c>
      <c r="DB97" s="43">
        <f t="shared" si="96"/>
        <v>0</v>
      </c>
      <c r="DC97" s="43">
        <f t="shared" si="96"/>
        <v>0</v>
      </c>
      <c r="DD97" s="43">
        <f t="shared" si="96"/>
        <v>0</v>
      </c>
      <c r="DE97" s="43">
        <f t="shared" si="96"/>
        <v>0</v>
      </c>
      <c r="DF97" s="43">
        <f t="shared" si="96"/>
        <v>0</v>
      </c>
      <c r="DG97" s="43">
        <f t="shared" si="96"/>
        <v>0</v>
      </c>
      <c r="DH97" s="43">
        <f t="shared" si="96"/>
        <v>0</v>
      </c>
      <c r="DI97" s="43">
        <f t="shared" si="96"/>
        <v>0</v>
      </c>
      <c r="DJ97" s="43">
        <f t="shared" si="96"/>
        <v>0</v>
      </c>
      <c r="DK97" s="43">
        <f t="shared" si="96"/>
        <v>0</v>
      </c>
      <c r="DL97" s="43">
        <f t="shared" si="96"/>
        <v>0</v>
      </c>
      <c r="DM97" s="43">
        <f t="shared" si="96"/>
        <v>0</v>
      </c>
      <c r="DN97" s="43">
        <f t="shared" si="96"/>
        <v>0</v>
      </c>
      <c r="DO97" s="43">
        <f t="shared" si="96"/>
        <v>0</v>
      </c>
      <c r="DP97" s="43">
        <f t="shared" si="96"/>
        <v>0</v>
      </c>
      <c r="DQ97" s="43">
        <f t="shared" si="96"/>
        <v>0</v>
      </c>
      <c r="DR97" s="43">
        <f t="shared" si="96"/>
        <v>0</v>
      </c>
      <c r="DS97" s="43">
        <f t="shared" si="96"/>
        <v>0</v>
      </c>
      <c r="DT97" s="49">
        <f t="shared" si="96"/>
        <v>0</v>
      </c>
    </row>
    <row r="98" spans="1:124" x14ac:dyDescent="0.35">
      <c r="A98" s="252" t="s">
        <v>33</v>
      </c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7"/>
      <c r="U98" s="43">
        <f>SUMPRODUCT(U4:U90,$G$4:$G$90)</f>
        <v>0</v>
      </c>
      <c r="V98" s="43">
        <f t="shared" ref="V98:CW98" si="97">SUMPRODUCT(V4:V90,$G$4:$G$90)</f>
        <v>0</v>
      </c>
      <c r="W98" s="43">
        <f t="shared" si="97"/>
        <v>0</v>
      </c>
      <c r="X98" s="43">
        <f t="shared" si="97"/>
        <v>0</v>
      </c>
      <c r="Y98" s="43">
        <f t="shared" si="97"/>
        <v>0</v>
      </c>
      <c r="Z98" s="43">
        <f t="shared" si="97"/>
        <v>0</v>
      </c>
      <c r="AA98" s="43">
        <f t="shared" si="97"/>
        <v>0</v>
      </c>
      <c r="AB98" s="43">
        <f t="shared" si="97"/>
        <v>0</v>
      </c>
      <c r="AC98" s="43">
        <f t="shared" si="97"/>
        <v>0</v>
      </c>
      <c r="AD98" s="43">
        <f t="shared" si="97"/>
        <v>0</v>
      </c>
      <c r="AE98" s="43">
        <f>SUMPRODUCT(AE4:AE90,$G$4:$G$90)</f>
        <v>0</v>
      </c>
      <c r="AF98" s="43">
        <f>SUMPRODUCT(AF4:AF90,$G$4:$G$90)</f>
        <v>0</v>
      </c>
      <c r="AG98" s="43">
        <f>SUMPRODUCT(AG4:AG90,$G$4:$G$90)</f>
        <v>0</v>
      </c>
      <c r="AH98" s="43">
        <f t="shared" si="97"/>
        <v>0</v>
      </c>
      <c r="AI98" s="43">
        <f>SUMPRODUCT(AI4:AI90,$G$4:$G$90)</f>
        <v>0</v>
      </c>
      <c r="AJ98" s="43">
        <f>SUMPRODUCT(AJ4:AJ90,$G$4:$G$90)</f>
        <v>0</v>
      </c>
      <c r="AK98" s="43">
        <f t="shared" si="97"/>
        <v>0</v>
      </c>
      <c r="AL98" s="43">
        <f>SUMPRODUCT(AL4:AL90,$G$4:$G$90)</f>
        <v>0</v>
      </c>
      <c r="AM98" s="43">
        <f>SUMPRODUCT(AM4:AM90,$G$4:$G$90)</f>
        <v>0</v>
      </c>
      <c r="AN98" s="43">
        <f>SUMPRODUCT(AN4:AN90,$G$4:$G$90)</f>
        <v>0</v>
      </c>
      <c r="AO98" s="43">
        <f t="shared" si="97"/>
        <v>0</v>
      </c>
      <c r="AP98" s="43">
        <f t="shared" si="97"/>
        <v>0</v>
      </c>
      <c r="AQ98" s="43">
        <f t="shared" si="97"/>
        <v>0</v>
      </c>
      <c r="AR98" s="43">
        <f t="shared" si="97"/>
        <v>0</v>
      </c>
      <c r="AS98" s="43">
        <f t="shared" si="97"/>
        <v>0</v>
      </c>
      <c r="AT98" s="43">
        <f t="shared" si="97"/>
        <v>0</v>
      </c>
      <c r="AU98" s="43">
        <f t="shared" si="97"/>
        <v>0</v>
      </c>
      <c r="AV98" s="43">
        <f>SUMPRODUCT(AV4:AV90,$G$4:$G$90)</f>
        <v>0</v>
      </c>
      <c r="AW98" s="43">
        <f>SUMPRODUCT(AW4:AW90,$G$4:$G$90)</f>
        <v>0</v>
      </c>
      <c r="AX98" s="43">
        <f>SUMPRODUCT(AX4:AX90,$G$4:$G$90)</f>
        <v>0</v>
      </c>
      <c r="AY98" s="43">
        <f>SUMPRODUCT(AY4:AY90,$G$4:$G$90)</f>
        <v>0</v>
      </c>
      <c r="AZ98" s="43">
        <f t="shared" si="97"/>
        <v>0</v>
      </c>
      <c r="BA98" s="43">
        <f>SUMPRODUCT(BA4:BA90,$G$4:$G$90)</f>
        <v>0</v>
      </c>
      <c r="BB98" s="43">
        <f t="shared" si="97"/>
        <v>0</v>
      </c>
      <c r="BC98" s="43">
        <f t="shared" si="97"/>
        <v>0</v>
      </c>
      <c r="BD98" s="43">
        <f t="shared" si="97"/>
        <v>0</v>
      </c>
      <c r="BE98" s="43">
        <f t="shared" si="97"/>
        <v>0</v>
      </c>
      <c r="BF98" s="43">
        <f>SUMPRODUCT(BF4:BF90,$G$4:$G$90)</f>
        <v>0</v>
      </c>
      <c r="BG98" s="43">
        <f>SUMPRODUCT(BG4:BG90,$G$4:$G$90)</f>
        <v>0</v>
      </c>
      <c r="BH98" s="43">
        <f>SUMPRODUCT(BH4:BH90,$G$4:$G$90)</f>
        <v>0</v>
      </c>
      <c r="BI98" s="43">
        <f t="shared" si="97"/>
        <v>0</v>
      </c>
      <c r="BJ98" s="43">
        <f t="shared" si="97"/>
        <v>0</v>
      </c>
      <c r="BK98" s="43">
        <f>SUMPRODUCT(BK4:BK90,$G$4:$G$90)</f>
        <v>0</v>
      </c>
      <c r="BL98" s="43">
        <f>SUMPRODUCT(BL4:BL90,$G$4:$G$90)</f>
        <v>0</v>
      </c>
      <c r="BM98" s="43">
        <f>SUMPRODUCT(BM4:BM90,$G$4:$G$90)</f>
        <v>0</v>
      </c>
      <c r="BN98" s="43">
        <f>SUMPRODUCT(BN4:BN90,$G$4:$G$90)</f>
        <v>0</v>
      </c>
      <c r="BO98" s="43">
        <f>SUMPRODUCT(BO4:BO90,$G$4:$G$90)</f>
        <v>0</v>
      </c>
      <c r="BP98" s="43">
        <f t="shared" si="97"/>
        <v>0</v>
      </c>
      <c r="BQ98" s="43">
        <f t="shared" si="97"/>
        <v>0</v>
      </c>
      <c r="BR98" s="43">
        <f t="shared" si="97"/>
        <v>0</v>
      </c>
      <c r="BS98" s="43">
        <f>SUMPRODUCT(BS4:BS90,$G$4:$G$90)</f>
        <v>0</v>
      </c>
      <c r="BT98" s="43">
        <f t="shared" si="97"/>
        <v>0</v>
      </c>
      <c r="BU98" s="43">
        <f>SUMPRODUCT(BU4:BU90,$G$4:$G$90)</f>
        <v>0</v>
      </c>
      <c r="BV98" s="43">
        <f t="shared" si="97"/>
        <v>0</v>
      </c>
      <c r="BW98" s="43">
        <f t="shared" si="97"/>
        <v>0</v>
      </c>
      <c r="BX98" s="43">
        <f>SUMPRODUCT(BX4:BX90,$G$4:$G$90)</f>
        <v>0</v>
      </c>
      <c r="BY98" s="43">
        <f t="shared" si="97"/>
        <v>0</v>
      </c>
      <c r="BZ98" s="43">
        <f>SUMPRODUCT(BZ4:BZ90,$G$4:$G$90)</f>
        <v>0</v>
      </c>
      <c r="CA98" s="43">
        <f t="shared" si="97"/>
        <v>0</v>
      </c>
      <c r="CB98" s="43">
        <f>SUMPRODUCT(CB4:CB90,$G$4:$G$90)</f>
        <v>0</v>
      </c>
      <c r="CC98" s="43">
        <f t="shared" si="97"/>
        <v>0</v>
      </c>
      <c r="CD98" s="43">
        <f t="shared" si="97"/>
        <v>0</v>
      </c>
      <c r="CE98" s="43">
        <f t="shared" si="97"/>
        <v>0</v>
      </c>
      <c r="CF98" s="43">
        <f>SUMPRODUCT(CF4:CF90,$G$4:$G$90)</f>
        <v>0</v>
      </c>
      <c r="CG98" s="43">
        <f>SUMPRODUCT(CG4:CG90,$G$4:$G$90)</f>
        <v>0</v>
      </c>
      <c r="CH98" s="43">
        <f t="shared" si="97"/>
        <v>0</v>
      </c>
      <c r="CI98" s="43">
        <f>SUMPRODUCT(CI4:CI90,$G$4:$G$90)</f>
        <v>0</v>
      </c>
      <c r="CJ98" s="43">
        <f>SUMPRODUCT(CJ4:CJ90,$G$4:$G$90)</f>
        <v>0</v>
      </c>
      <c r="CK98" s="43">
        <f t="shared" si="97"/>
        <v>0</v>
      </c>
      <c r="CL98" s="43">
        <f t="shared" si="97"/>
        <v>0</v>
      </c>
      <c r="CM98" s="43">
        <f>SUMPRODUCT(CM4:CM90,$G$4:$G$90)</f>
        <v>0</v>
      </c>
      <c r="CN98" s="43">
        <f t="shared" si="97"/>
        <v>0</v>
      </c>
      <c r="CO98" s="43">
        <f t="shared" si="97"/>
        <v>0</v>
      </c>
      <c r="CP98" s="43">
        <f t="shared" si="97"/>
        <v>0</v>
      </c>
      <c r="CQ98" s="43">
        <f>SUMPRODUCT(CQ4:CQ90,$G$4:$G$90)</f>
        <v>0</v>
      </c>
      <c r="CR98" s="43">
        <f>SUMPRODUCT(CR4:CR90,$G$4:$G$90)</f>
        <v>0</v>
      </c>
      <c r="CS98" s="301">
        <f t="shared" si="97"/>
        <v>0</v>
      </c>
      <c r="CT98" s="43">
        <f t="shared" si="97"/>
        <v>0</v>
      </c>
      <c r="CU98" s="309">
        <f t="shared" si="97"/>
        <v>0</v>
      </c>
      <c r="CV98" s="49">
        <f t="shared" si="97"/>
        <v>0</v>
      </c>
      <c r="CW98" s="43">
        <f t="shared" si="97"/>
        <v>0</v>
      </c>
      <c r="CX98" s="301">
        <f t="shared" ref="CX98:DT98" si="98">SUMPRODUCT(CX4:CX90,$B$4:$B$90)</f>
        <v>0</v>
      </c>
      <c r="CY98" s="43">
        <f t="shared" si="98"/>
        <v>0</v>
      </c>
      <c r="CZ98" s="43">
        <f t="shared" si="98"/>
        <v>0</v>
      </c>
      <c r="DA98" s="43">
        <f t="shared" si="98"/>
        <v>0</v>
      </c>
      <c r="DB98" s="43">
        <f t="shared" si="98"/>
        <v>0</v>
      </c>
      <c r="DC98" s="43">
        <f t="shared" si="98"/>
        <v>0</v>
      </c>
      <c r="DD98" s="43">
        <f t="shared" si="98"/>
        <v>0</v>
      </c>
      <c r="DE98" s="43">
        <f t="shared" si="98"/>
        <v>0</v>
      </c>
      <c r="DF98" s="43">
        <f t="shared" si="98"/>
        <v>0</v>
      </c>
      <c r="DG98" s="43">
        <f t="shared" si="98"/>
        <v>0</v>
      </c>
      <c r="DH98" s="43">
        <f t="shared" si="98"/>
        <v>0</v>
      </c>
      <c r="DI98" s="43">
        <f t="shared" si="98"/>
        <v>0</v>
      </c>
      <c r="DJ98" s="43">
        <f t="shared" si="98"/>
        <v>0</v>
      </c>
      <c r="DK98" s="43">
        <f t="shared" si="98"/>
        <v>0</v>
      </c>
      <c r="DL98" s="43">
        <f t="shared" si="98"/>
        <v>0</v>
      </c>
      <c r="DM98" s="43">
        <f t="shared" si="98"/>
        <v>0</v>
      </c>
      <c r="DN98" s="43">
        <f t="shared" si="98"/>
        <v>0</v>
      </c>
      <c r="DO98" s="43">
        <f t="shared" si="98"/>
        <v>0</v>
      </c>
      <c r="DP98" s="43">
        <f t="shared" si="98"/>
        <v>0</v>
      </c>
      <c r="DQ98" s="43">
        <f t="shared" si="98"/>
        <v>0</v>
      </c>
      <c r="DR98" s="43">
        <f t="shared" si="98"/>
        <v>0</v>
      </c>
      <c r="DS98" s="43">
        <f t="shared" si="98"/>
        <v>0</v>
      </c>
      <c r="DT98" s="49">
        <f t="shared" si="98"/>
        <v>0</v>
      </c>
    </row>
    <row r="99" spans="1:124" x14ac:dyDescent="0.35">
      <c r="A99" s="253" t="s">
        <v>125</v>
      </c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8"/>
      <c r="U99" s="44">
        <f>SUMPRODUCT(U4:U90,$H$4:$H$90)</f>
        <v>2.1311475410090708E-3</v>
      </c>
      <c r="V99" s="44">
        <f t="shared" ref="V99:CW99" si="99">SUMPRODUCT(V4:V90,$H$4:$H$90)</f>
        <v>1.0000000694176947E-7</v>
      </c>
      <c r="W99" s="44">
        <f t="shared" si="99"/>
        <v>6.6613381477509392E-15</v>
      </c>
      <c r="X99" s="44">
        <f t="shared" si="99"/>
        <v>0</v>
      </c>
      <c r="Y99" s="44">
        <f t="shared" si="99"/>
        <v>0</v>
      </c>
      <c r="Z99" s="44">
        <f t="shared" si="99"/>
        <v>0</v>
      </c>
      <c r="AA99" s="44">
        <f t="shared" si="99"/>
        <v>0</v>
      </c>
      <c r="AB99" s="44">
        <f t="shared" si="99"/>
        <v>0</v>
      </c>
      <c r="AC99" s="44">
        <f t="shared" si="99"/>
        <v>0</v>
      </c>
      <c r="AD99" s="44">
        <f t="shared" si="99"/>
        <v>0</v>
      </c>
      <c r="AE99" s="44">
        <f>SUMPRODUCT(AE4:AE90,$H$4:$H$90)</f>
        <v>0</v>
      </c>
      <c r="AF99" s="44">
        <f>SUMPRODUCT(AF4:AF90,$H$4:$H$90)</f>
        <v>0</v>
      </c>
      <c r="AG99" s="44">
        <f>SUMPRODUCT(AG4:AG90,$H$4:$H$90)</f>
        <v>0</v>
      </c>
      <c r="AH99" s="44">
        <f t="shared" si="99"/>
        <v>0</v>
      </c>
      <c r="AI99" s="44">
        <f>SUMPRODUCT(AI4:AI90,$H$4:$H$90)</f>
        <v>0</v>
      </c>
      <c r="AJ99" s="44">
        <f>SUMPRODUCT(AJ4:AJ90,$H$4:$H$90)</f>
        <v>0</v>
      </c>
      <c r="AK99" s="44">
        <f t="shared" si="99"/>
        <v>0</v>
      </c>
      <c r="AL99" s="44">
        <f>SUMPRODUCT(AL4:AL90,$H$4:$H$90)</f>
        <v>0</v>
      </c>
      <c r="AM99" s="44">
        <f>SUMPRODUCT(AM4:AM90,$H$4:$H$90)</f>
        <v>0</v>
      </c>
      <c r="AN99" s="44">
        <f>SUMPRODUCT(AN4:AN90,$H$4:$H$90)</f>
        <v>0</v>
      </c>
      <c r="AO99" s="44">
        <f t="shared" si="99"/>
        <v>0</v>
      </c>
      <c r="AP99" s="44">
        <f t="shared" si="99"/>
        <v>0</v>
      </c>
      <c r="AQ99" s="44">
        <f t="shared" si="99"/>
        <v>0</v>
      </c>
      <c r="AR99" s="44">
        <f t="shared" si="99"/>
        <v>0</v>
      </c>
      <c r="AS99" s="44">
        <f t="shared" si="99"/>
        <v>0</v>
      </c>
      <c r="AT99" s="44">
        <f t="shared" si="99"/>
        <v>0</v>
      </c>
      <c r="AU99" s="44">
        <f t="shared" si="99"/>
        <v>0</v>
      </c>
      <c r="AV99" s="44">
        <f>SUMPRODUCT(AV4:AV90,$H$4:$H$90)</f>
        <v>0</v>
      </c>
      <c r="AW99" s="44">
        <f>SUMPRODUCT(AW4:AW90,$H$4:$H$90)</f>
        <v>0</v>
      </c>
      <c r="AX99" s="44">
        <f>SUMPRODUCT(AX4:AX90,$H$4:$H$90)</f>
        <v>0</v>
      </c>
      <c r="AY99" s="44">
        <f>SUMPRODUCT(AY4:AY90,$H$4:$H$90)</f>
        <v>0</v>
      </c>
      <c r="AZ99" s="44">
        <f t="shared" si="99"/>
        <v>0</v>
      </c>
      <c r="BA99" s="44">
        <f>SUMPRODUCT(BA4:BA90,$H$4:$H$90)</f>
        <v>0</v>
      </c>
      <c r="BB99" s="44">
        <f t="shared" si="99"/>
        <v>0</v>
      </c>
      <c r="BC99" s="44">
        <f t="shared" si="99"/>
        <v>0</v>
      </c>
      <c r="BD99" s="44">
        <f t="shared" si="99"/>
        <v>0</v>
      </c>
      <c r="BE99" s="44">
        <f t="shared" si="99"/>
        <v>0</v>
      </c>
      <c r="BF99" s="44">
        <f>SUMPRODUCT(BF4:BF90,$H$4:$H$90)</f>
        <v>0</v>
      </c>
      <c r="BG99" s="44">
        <f>SUMPRODUCT(BG4:BG90,$H$4:$H$90)</f>
        <v>0</v>
      </c>
      <c r="BH99" s="44">
        <f>SUMPRODUCT(BH4:BH90,$H$4:$H$90)</f>
        <v>0</v>
      </c>
      <c r="BI99" s="44">
        <f t="shared" si="99"/>
        <v>0</v>
      </c>
      <c r="BJ99" s="44">
        <f t="shared" ref="BJ99:BO99" si="100">SUMPRODUCT(BJ4:BJ90,$H$4:$H$90)</f>
        <v>0</v>
      </c>
      <c r="BK99" s="44">
        <f t="shared" si="100"/>
        <v>0</v>
      </c>
      <c r="BL99" s="44">
        <f t="shared" si="100"/>
        <v>0</v>
      </c>
      <c r="BM99" s="44">
        <f t="shared" si="100"/>
        <v>0</v>
      </c>
      <c r="BN99" s="44">
        <f t="shared" si="100"/>
        <v>0</v>
      </c>
      <c r="BO99" s="44">
        <f t="shared" si="100"/>
        <v>0</v>
      </c>
      <c r="BP99" s="44">
        <f t="shared" si="99"/>
        <v>0</v>
      </c>
      <c r="BQ99" s="44">
        <f t="shared" si="99"/>
        <v>0</v>
      </c>
      <c r="BR99" s="44">
        <f t="shared" si="99"/>
        <v>0</v>
      </c>
      <c r="BS99" s="44">
        <f>SUMPRODUCT(BS4:BS90,$H$4:$H$90)</f>
        <v>0</v>
      </c>
      <c r="BT99" s="44">
        <f t="shared" si="99"/>
        <v>0</v>
      </c>
      <c r="BU99" s="44">
        <f>SUMPRODUCT(BU4:BU90,$H$4:$H$90)</f>
        <v>0</v>
      </c>
      <c r="BV99" s="44">
        <f t="shared" si="99"/>
        <v>0</v>
      </c>
      <c r="BW99" s="44">
        <f t="shared" si="99"/>
        <v>0</v>
      </c>
      <c r="BX99" s="44">
        <f>SUMPRODUCT(BX4:BX90,$H$4:$H$90)</f>
        <v>0</v>
      </c>
      <c r="BY99" s="44">
        <f t="shared" si="99"/>
        <v>0</v>
      </c>
      <c r="BZ99" s="44">
        <f>SUMPRODUCT(BZ4:BZ90,$H$4:$H$90)</f>
        <v>0</v>
      </c>
      <c r="CA99" s="44">
        <f t="shared" si="99"/>
        <v>0</v>
      </c>
      <c r="CB99" s="44">
        <f>SUMPRODUCT(CB4:CB90,$H$4:$H$90)</f>
        <v>0</v>
      </c>
      <c r="CC99" s="44">
        <f t="shared" si="99"/>
        <v>0</v>
      </c>
      <c r="CD99" s="44">
        <f t="shared" si="99"/>
        <v>0</v>
      </c>
      <c r="CE99" s="44">
        <f t="shared" si="99"/>
        <v>0</v>
      </c>
      <c r="CF99" s="44">
        <f>SUMPRODUCT(CF4:CF90,$H$4:$H$90)</f>
        <v>0</v>
      </c>
      <c r="CG99" s="44">
        <f>SUMPRODUCT(CG4:CG90,$H$4:$H$90)</f>
        <v>0</v>
      </c>
      <c r="CH99" s="44">
        <f t="shared" si="99"/>
        <v>0</v>
      </c>
      <c r="CI99" s="44">
        <f>SUMPRODUCT(CI4:CI90,$H$4:$H$90)</f>
        <v>0</v>
      </c>
      <c r="CJ99" s="44">
        <f>SUMPRODUCT(CJ4:CJ90,$H$4:$H$90)</f>
        <v>0</v>
      </c>
      <c r="CK99" s="44">
        <f t="shared" si="99"/>
        <v>0</v>
      </c>
      <c r="CL99" s="44">
        <f t="shared" si="99"/>
        <v>0</v>
      </c>
      <c r="CM99" s="44">
        <f>SUMPRODUCT(CM4:CM90,$H$4:$H$90)</f>
        <v>0</v>
      </c>
      <c r="CN99" s="44">
        <f t="shared" si="99"/>
        <v>-2</v>
      </c>
      <c r="CO99" s="44">
        <f t="shared" si="99"/>
        <v>0</v>
      </c>
      <c r="CP99" s="44">
        <f t="shared" si="99"/>
        <v>-2</v>
      </c>
      <c r="CQ99" s="44">
        <f>SUMPRODUCT(CQ4:CQ90,$H$4:$H$90)</f>
        <v>0</v>
      </c>
      <c r="CR99" s="44">
        <f>SUMPRODUCT(CR4:CR90,$H$4:$H$90)</f>
        <v>0</v>
      </c>
      <c r="CS99" s="302">
        <f t="shared" si="99"/>
        <v>0</v>
      </c>
      <c r="CT99" s="44">
        <f t="shared" si="99"/>
        <v>0</v>
      </c>
      <c r="CU99" s="310">
        <f t="shared" si="99"/>
        <v>0</v>
      </c>
      <c r="CV99" s="50">
        <f t="shared" si="99"/>
        <v>0</v>
      </c>
      <c r="CW99" s="44">
        <f t="shared" si="99"/>
        <v>0</v>
      </c>
      <c r="CX99" s="302">
        <f t="shared" ref="CX99:DT99" si="101">SUMPRODUCT(CX4:CX90,$B$4:$B$90)</f>
        <v>0</v>
      </c>
      <c r="CY99" s="44">
        <f t="shared" si="101"/>
        <v>0</v>
      </c>
      <c r="CZ99" s="44">
        <f t="shared" si="101"/>
        <v>0</v>
      </c>
      <c r="DA99" s="44">
        <f t="shared" si="101"/>
        <v>0</v>
      </c>
      <c r="DB99" s="44">
        <f t="shared" si="101"/>
        <v>0</v>
      </c>
      <c r="DC99" s="44">
        <f t="shared" si="101"/>
        <v>0</v>
      </c>
      <c r="DD99" s="44">
        <f t="shared" si="101"/>
        <v>0</v>
      </c>
      <c r="DE99" s="44">
        <f t="shared" si="101"/>
        <v>0</v>
      </c>
      <c r="DF99" s="44">
        <f t="shared" si="101"/>
        <v>0</v>
      </c>
      <c r="DG99" s="44">
        <f t="shared" si="101"/>
        <v>0</v>
      </c>
      <c r="DH99" s="44">
        <f t="shared" si="101"/>
        <v>0</v>
      </c>
      <c r="DI99" s="44">
        <f t="shared" si="101"/>
        <v>0</v>
      </c>
      <c r="DJ99" s="44">
        <f t="shared" si="101"/>
        <v>0</v>
      </c>
      <c r="DK99" s="44">
        <f t="shared" si="101"/>
        <v>0</v>
      </c>
      <c r="DL99" s="44">
        <f t="shared" si="101"/>
        <v>0</v>
      </c>
      <c r="DM99" s="44">
        <f t="shared" si="101"/>
        <v>0</v>
      </c>
      <c r="DN99" s="44">
        <f t="shared" si="101"/>
        <v>0</v>
      </c>
      <c r="DO99" s="44">
        <f t="shared" si="101"/>
        <v>0</v>
      </c>
      <c r="DP99" s="44">
        <f t="shared" si="101"/>
        <v>0</v>
      </c>
      <c r="DQ99" s="44">
        <f t="shared" si="101"/>
        <v>0</v>
      </c>
      <c r="DR99" s="44">
        <f t="shared" si="101"/>
        <v>0</v>
      </c>
      <c r="DS99" s="44">
        <f t="shared" si="101"/>
        <v>0</v>
      </c>
      <c r="DT99" s="50">
        <f t="shared" si="101"/>
        <v>0</v>
      </c>
    </row>
    <row r="100" spans="1:124" x14ac:dyDescent="0.35">
      <c r="B100" s="40"/>
      <c r="C100" s="40"/>
      <c r="D100" s="40"/>
      <c r="E100" s="40"/>
      <c r="F100" s="40"/>
      <c r="G100" s="40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361"/>
      <c r="S100" s="45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99"/>
      <c r="CU100" s="299"/>
      <c r="CX100" s="299"/>
    </row>
    <row r="101" spans="1:124" x14ac:dyDescent="0.35">
      <c r="B101" s="40"/>
      <c r="C101" s="40"/>
      <c r="D101" s="40"/>
      <c r="E101" s="40"/>
      <c r="F101" s="40"/>
      <c r="G101" s="40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99"/>
      <c r="CU101" s="299"/>
      <c r="CX101" s="299"/>
    </row>
    <row r="102" spans="1:124" x14ac:dyDescent="0.35">
      <c r="A102" s="251" t="s">
        <v>665</v>
      </c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6"/>
      <c r="U102" s="217" t="e">
        <f>SUMPRODUCT($O$4:$O$90,U4:U90)</f>
        <v>#REF!</v>
      </c>
      <c r="V102" s="217" t="e">
        <f t="shared" ref="V102:BY102" si="102">SUMPRODUCT($O$4:$O$90,V4:V90)</f>
        <v>#REF!</v>
      </c>
      <c r="W102" s="46" t="e">
        <f t="shared" si="102"/>
        <v>#REF!</v>
      </c>
      <c r="X102" s="46" t="e">
        <f t="shared" si="102"/>
        <v>#REF!</v>
      </c>
      <c r="Y102" s="46" t="e">
        <f t="shared" si="102"/>
        <v>#REF!</v>
      </c>
      <c r="Z102" s="46" t="e">
        <f t="shared" si="102"/>
        <v>#REF!</v>
      </c>
      <c r="AA102" s="46" t="e">
        <f t="shared" si="102"/>
        <v>#REF!</v>
      </c>
      <c r="AB102" s="46" t="e">
        <f t="shared" si="102"/>
        <v>#REF!</v>
      </c>
      <c r="AC102" s="46" t="e">
        <f t="shared" si="102"/>
        <v>#REF!</v>
      </c>
      <c r="AD102" s="46" t="e">
        <f t="shared" si="102"/>
        <v>#REF!</v>
      </c>
      <c r="AE102" s="46" t="e">
        <f>SUMPRODUCT($O$4:$O$90,AE4:AE90)</f>
        <v>#REF!</v>
      </c>
      <c r="AF102" s="46" t="e">
        <f>SUMPRODUCT($O$4:$O$90,AF4:AF90)</f>
        <v>#REF!</v>
      </c>
      <c r="AG102" s="46" t="e">
        <f>SUMPRODUCT($O$4:$O$90,AG4:AG90)</f>
        <v>#REF!</v>
      </c>
      <c r="AH102" s="46" t="e">
        <f t="shared" si="102"/>
        <v>#REF!</v>
      </c>
      <c r="AI102" s="46" t="e">
        <f>SUMPRODUCT($O$4:$O$90,AI4:AI90)</f>
        <v>#REF!</v>
      </c>
      <c r="AJ102" s="46" t="e">
        <f>SUMPRODUCT($O$4:$O$90,AJ4:AJ90)</f>
        <v>#REF!</v>
      </c>
      <c r="AK102" s="46" t="e">
        <f t="shared" si="102"/>
        <v>#REF!</v>
      </c>
      <c r="AL102" s="46" t="e">
        <f>SUMPRODUCT($O$4:$O$90,AL4:AL90)</f>
        <v>#REF!</v>
      </c>
      <c r="AM102" s="46" t="e">
        <f>SUMPRODUCT($O$4:$O$90,AM4:AM90)</f>
        <v>#REF!</v>
      </c>
      <c r="AN102" s="46" t="e">
        <f>SUMPRODUCT($O$4:$O$90,AN4:AN90)</f>
        <v>#REF!</v>
      </c>
      <c r="AO102" s="46" t="e">
        <f t="shared" si="102"/>
        <v>#REF!</v>
      </c>
      <c r="AP102" s="46" t="e">
        <f t="shared" si="102"/>
        <v>#REF!</v>
      </c>
      <c r="AQ102" s="46" t="e">
        <f t="shared" si="102"/>
        <v>#REF!</v>
      </c>
      <c r="AR102" s="46" t="e">
        <f t="shared" si="102"/>
        <v>#REF!</v>
      </c>
      <c r="AS102" s="46" t="e">
        <f t="shared" si="102"/>
        <v>#REF!</v>
      </c>
      <c r="AT102" s="46" t="e">
        <f t="shared" si="102"/>
        <v>#REF!</v>
      </c>
      <c r="AU102" s="46" t="e">
        <f t="shared" si="102"/>
        <v>#REF!</v>
      </c>
      <c r="AV102" s="46" t="e">
        <f>SUMPRODUCT($O$4:$O$90,AV4:AV90)</f>
        <v>#REF!</v>
      </c>
      <c r="AW102" s="46" t="e">
        <f>SUMPRODUCT($O$4:$O$90,AW4:AW90)</f>
        <v>#REF!</v>
      </c>
      <c r="AX102" s="46" t="e">
        <f>SUMPRODUCT($O$4:$O$90,AX4:AX90)</f>
        <v>#REF!</v>
      </c>
      <c r="AY102" s="46" t="e">
        <f>SUMPRODUCT($O$4:$O$90,AY4:AY90)</f>
        <v>#REF!</v>
      </c>
      <c r="AZ102" s="46" t="e">
        <f t="shared" si="102"/>
        <v>#REF!</v>
      </c>
      <c r="BA102" s="46" t="e">
        <f>SUMPRODUCT($O$4:$O$90,BA4:BA90)</f>
        <v>#REF!</v>
      </c>
      <c r="BB102" s="46" t="e">
        <f t="shared" si="102"/>
        <v>#REF!</v>
      </c>
      <c r="BC102" s="46" t="e">
        <f t="shared" si="102"/>
        <v>#REF!</v>
      </c>
      <c r="BD102" s="46" t="e">
        <f t="shared" si="102"/>
        <v>#REF!</v>
      </c>
      <c r="BE102" s="46" t="e">
        <f t="shared" si="102"/>
        <v>#REF!</v>
      </c>
      <c r="BF102" s="46" t="e">
        <f>SUMPRODUCT($O$4:$O$90,BF4:BF90)</f>
        <v>#REF!</v>
      </c>
      <c r="BG102" s="46" t="e">
        <f>SUMPRODUCT($O$4:$O$90,BG4:BG90)</f>
        <v>#REF!</v>
      </c>
      <c r="BH102" s="46" t="e">
        <f>SUMPRODUCT($O$4:$O$90,BH4:BH90)</f>
        <v>#REF!</v>
      </c>
      <c r="BI102" s="46" t="e">
        <f t="shared" si="102"/>
        <v>#REF!</v>
      </c>
      <c r="BJ102" s="46" t="e">
        <f t="shared" si="102"/>
        <v>#REF!</v>
      </c>
      <c r="BK102" s="46" t="e">
        <f>SUMPRODUCT($O$4:$O$90,BK4:BK90)</f>
        <v>#REF!</v>
      </c>
      <c r="BL102" s="46" t="e">
        <f>SUMPRODUCT($O$4:$O$90,BL4:BL90)</f>
        <v>#REF!</v>
      </c>
      <c r="BM102" s="46" t="e">
        <f>SUMPRODUCT($O$4:$O$90,BM4:BM90)</f>
        <v>#REF!</v>
      </c>
      <c r="BN102" s="46" t="e">
        <f>SUMPRODUCT($O$4:$O$90,BN4:BN90)</f>
        <v>#REF!</v>
      </c>
      <c r="BO102" s="46" t="e">
        <f>SUMPRODUCT($O$4:$O$90,BO4:BO90)</f>
        <v>#REF!</v>
      </c>
      <c r="BP102" s="46" t="e">
        <f t="shared" si="102"/>
        <v>#REF!</v>
      </c>
      <c r="BQ102" s="46" t="e">
        <f t="shared" si="102"/>
        <v>#REF!</v>
      </c>
      <c r="BR102" s="46" t="e">
        <f t="shared" si="102"/>
        <v>#REF!</v>
      </c>
      <c r="BS102" s="46" t="e">
        <f>SUMPRODUCT($O$4:$O$90,BS4:BS90)</f>
        <v>#REF!</v>
      </c>
      <c r="BT102" s="46" t="e">
        <f t="shared" si="102"/>
        <v>#REF!</v>
      </c>
      <c r="BU102" s="46" t="e">
        <f>SUMPRODUCT($O$4:$O$90,BU4:BU90)</f>
        <v>#REF!</v>
      </c>
      <c r="BV102" s="46" t="e">
        <f t="shared" si="102"/>
        <v>#REF!</v>
      </c>
      <c r="BW102" s="46" t="e">
        <f t="shared" si="102"/>
        <v>#REF!</v>
      </c>
      <c r="BX102" s="46" t="e">
        <f>SUMPRODUCT($O$4:$O$90,BX4:BX90)</f>
        <v>#REF!</v>
      </c>
      <c r="BY102" s="46" t="e">
        <f t="shared" si="102"/>
        <v>#REF!</v>
      </c>
      <c r="BZ102" s="46" t="e">
        <f>SUMPRODUCT($O$4:$O$90,BZ4:BZ90)</f>
        <v>#REF!</v>
      </c>
      <c r="CA102" s="46" t="e">
        <f t="shared" ref="CA102:DN102" si="103">SUMPRODUCT($O$4:$O$90,CA4:CA90)</f>
        <v>#REF!</v>
      </c>
      <c r="CB102" s="46" t="e">
        <f>SUMPRODUCT($O$4:$O$90,CB4:CB90)</f>
        <v>#REF!</v>
      </c>
      <c r="CC102" s="46" t="e">
        <f t="shared" si="103"/>
        <v>#REF!</v>
      </c>
      <c r="CD102" s="46" t="e">
        <f t="shared" si="103"/>
        <v>#REF!</v>
      </c>
      <c r="CE102" s="46" t="e">
        <f t="shared" si="103"/>
        <v>#REF!</v>
      </c>
      <c r="CF102" s="46" t="e">
        <f>SUMPRODUCT($O$4:$O$90,CF4:CF90)</f>
        <v>#REF!</v>
      </c>
      <c r="CG102" s="46" t="e">
        <f>SUMPRODUCT($O$4:$O$90,CG4:CG90)</f>
        <v>#REF!</v>
      </c>
      <c r="CH102" s="46" t="e">
        <f t="shared" si="103"/>
        <v>#REF!</v>
      </c>
      <c r="CI102" s="46" t="e">
        <f>SUMPRODUCT($O$4:$O$90,CI4:CI90)</f>
        <v>#REF!</v>
      </c>
      <c r="CJ102" s="46" t="e">
        <f>SUMPRODUCT($O$4:$O$90,CJ4:CJ90)</f>
        <v>#REF!</v>
      </c>
      <c r="CK102" s="46" t="e">
        <f>SUMPRODUCT($O$4:$O$90,CK4:CK90)</f>
        <v>#REF!</v>
      </c>
      <c r="CL102" s="46" t="e">
        <f t="shared" si="103"/>
        <v>#REF!</v>
      </c>
      <c r="CM102" s="46" t="e">
        <f>SUMPRODUCT($O$4:$O$90,CM4:CM90)</f>
        <v>#REF!</v>
      </c>
      <c r="CN102" s="46" t="e">
        <f>SUMPRODUCT($O$4:$O$90,CN4:CN90)</f>
        <v>#REF!</v>
      </c>
      <c r="CO102" s="46" t="e">
        <f t="shared" si="103"/>
        <v>#REF!</v>
      </c>
      <c r="CP102" s="46" t="e">
        <f>SUMPRODUCT($O$4:$O$90,CP4:CP90)</f>
        <v>#REF!</v>
      </c>
      <c r="CQ102" s="46" t="e">
        <f>SUMPRODUCT($O$4:$O$90,CQ4:CQ90)</f>
        <v>#REF!</v>
      </c>
      <c r="CR102" s="46" t="e">
        <f>SUMPRODUCT($O$4:$O$90,CR4:CR90)</f>
        <v>#REF!</v>
      </c>
      <c r="CS102" s="303" t="e">
        <f t="shared" si="103"/>
        <v>#REF!</v>
      </c>
      <c r="CT102" s="46" t="e">
        <f t="shared" si="103"/>
        <v>#REF!</v>
      </c>
      <c r="CU102" s="303" t="e">
        <f t="shared" si="103"/>
        <v>#REF!</v>
      </c>
      <c r="CV102" s="46" t="e">
        <f t="shared" si="103"/>
        <v>#REF!</v>
      </c>
      <c r="CW102" s="46" t="e">
        <f t="shared" si="103"/>
        <v>#REF!</v>
      </c>
      <c r="CX102" s="303" t="e">
        <f t="shared" si="103"/>
        <v>#REF!</v>
      </c>
      <c r="CY102" s="46" t="e">
        <f t="shared" si="103"/>
        <v>#REF!</v>
      </c>
      <c r="CZ102" s="46" t="e">
        <f t="shared" si="103"/>
        <v>#REF!</v>
      </c>
      <c r="DA102" s="46" t="e">
        <f t="shared" si="103"/>
        <v>#REF!</v>
      </c>
      <c r="DB102" s="46" t="e">
        <f t="shared" si="103"/>
        <v>#REF!</v>
      </c>
      <c r="DC102" s="46" t="e">
        <f t="shared" si="103"/>
        <v>#REF!</v>
      </c>
      <c r="DD102" s="46" t="e">
        <f t="shared" si="103"/>
        <v>#REF!</v>
      </c>
      <c r="DE102" s="46" t="e">
        <f t="shared" si="103"/>
        <v>#REF!</v>
      </c>
      <c r="DF102" s="46" t="e">
        <f t="shared" si="103"/>
        <v>#REF!</v>
      </c>
      <c r="DG102" s="46" t="e">
        <f t="shared" si="103"/>
        <v>#REF!</v>
      </c>
      <c r="DH102" s="46" t="e">
        <f t="shared" si="103"/>
        <v>#REF!</v>
      </c>
      <c r="DI102" s="46" t="e">
        <f t="shared" si="103"/>
        <v>#REF!</v>
      </c>
      <c r="DJ102" s="46" t="e">
        <f t="shared" si="103"/>
        <v>#REF!</v>
      </c>
      <c r="DK102" s="46" t="e">
        <f t="shared" si="103"/>
        <v>#REF!</v>
      </c>
      <c r="DL102" s="46" t="e">
        <f t="shared" si="103"/>
        <v>#REF!</v>
      </c>
      <c r="DM102" s="46" t="e">
        <f t="shared" si="103"/>
        <v>#REF!</v>
      </c>
      <c r="DN102" s="46" t="e">
        <f t="shared" si="103"/>
        <v>#REF!</v>
      </c>
      <c r="DO102" s="46" t="e">
        <f t="shared" ref="DO102:DT102" si="104">SUMPRODUCT($O$4:$O$90,DO4:DO90)</f>
        <v>#REF!</v>
      </c>
      <c r="DP102" s="46" t="e">
        <f t="shared" si="104"/>
        <v>#REF!</v>
      </c>
      <c r="DQ102" s="46" t="e">
        <f t="shared" si="104"/>
        <v>#REF!</v>
      </c>
      <c r="DR102" s="46" t="e">
        <f t="shared" si="104"/>
        <v>#REF!</v>
      </c>
      <c r="DS102" s="46" t="e">
        <f t="shared" si="104"/>
        <v>#REF!</v>
      </c>
      <c r="DT102" s="51" t="e">
        <f t="shared" si="104"/>
        <v>#REF!</v>
      </c>
    </row>
    <row r="103" spans="1:124" x14ac:dyDescent="0.35">
      <c r="A103" s="252" t="s">
        <v>664</v>
      </c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7"/>
      <c r="U103" s="218" t="e">
        <f t="shared" ref="U103:AZ103" si="105">U102+$B$108*$B$109*LN((0.0000001)^(U57))</f>
        <v>#REF!</v>
      </c>
      <c r="V103" s="218" t="e">
        <f t="shared" si="105"/>
        <v>#REF!</v>
      </c>
      <c r="W103" s="182" t="e">
        <f t="shared" si="105"/>
        <v>#REF!</v>
      </c>
      <c r="X103" s="182" t="e">
        <f t="shared" si="105"/>
        <v>#REF!</v>
      </c>
      <c r="Y103" s="182" t="e">
        <f t="shared" si="105"/>
        <v>#REF!</v>
      </c>
      <c r="Z103" s="182" t="e">
        <f t="shared" si="105"/>
        <v>#REF!</v>
      </c>
      <c r="AA103" s="182" t="e">
        <f t="shared" si="105"/>
        <v>#REF!</v>
      </c>
      <c r="AB103" s="182" t="e">
        <f t="shared" si="105"/>
        <v>#REF!</v>
      </c>
      <c r="AC103" s="182" t="e">
        <f t="shared" si="105"/>
        <v>#REF!</v>
      </c>
      <c r="AD103" s="182" t="e">
        <f t="shared" si="105"/>
        <v>#REF!</v>
      </c>
      <c r="AE103" s="182" t="e">
        <f t="shared" si="105"/>
        <v>#REF!</v>
      </c>
      <c r="AF103" s="182" t="e">
        <f t="shared" si="105"/>
        <v>#REF!</v>
      </c>
      <c r="AG103" s="182" t="e">
        <f t="shared" si="105"/>
        <v>#REF!</v>
      </c>
      <c r="AH103" s="182" t="e">
        <f t="shared" si="105"/>
        <v>#REF!</v>
      </c>
      <c r="AI103" s="182" t="e">
        <f t="shared" si="105"/>
        <v>#REF!</v>
      </c>
      <c r="AJ103" s="182" t="e">
        <f t="shared" si="105"/>
        <v>#REF!</v>
      </c>
      <c r="AK103" s="182" t="e">
        <f t="shared" si="105"/>
        <v>#REF!</v>
      </c>
      <c r="AL103" s="182" t="e">
        <f t="shared" si="105"/>
        <v>#REF!</v>
      </c>
      <c r="AM103" s="182" t="e">
        <f t="shared" si="105"/>
        <v>#REF!</v>
      </c>
      <c r="AN103" s="182" t="e">
        <f t="shared" si="105"/>
        <v>#REF!</v>
      </c>
      <c r="AO103" s="182" t="e">
        <f t="shared" si="105"/>
        <v>#REF!</v>
      </c>
      <c r="AP103" s="182" t="e">
        <f t="shared" si="105"/>
        <v>#REF!</v>
      </c>
      <c r="AQ103" s="182" t="e">
        <f t="shared" si="105"/>
        <v>#REF!</v>
      </c>
      <c r="AR103" s="182" t="e">
        <f t="shared" si="105"/>
        <v>#REF!</v>
      </c>
      <c r="AS103" s="182" t="e">
        <f t="shared" si="105"/>
        <v>#REF!</v>
      </c>
      <c r="AT103" s="182" t="e">
        <f t="shared" si="105"/>
        <v>#REF!</v>
      </c>
      <c r="AU103" s="182" t="e">
        <f t="shared" si="105"/>
        <v>#REF!</v>
      </c>
      <c r="AV103" s="182" t="e">
        <f t="shared" si="105"/>
        <v>#REF!</v>
      </c>
      <c r="AW103" s="182" t="e">
        <f t="shared" si="105"/>
        <v>#REF!</v>
      </c>
      <c r="AX103" s="182" t="e">
        <f t="shared" si="105"/>
        <v>#REF!</v>
      </c>
      <c r="AY103" s="182" t="e">
        <f t="shared" si="105"/>
        <v>#REF!</v>
      </c>
      <c r="AZ103" s="182" t="e">
        <f t="shared" si="105"/>
        <v>#REF!</v>
      </c>
      <c r="BA103" s="182" t="e">
        <f t="shared" ref="BA103:CF103" si="106">BA102+$B$108*$B$109*LN((0.0000001)^(BA57))</f>
        <v>#REF!</v>
      </c>
      <c r="BB103" s="182" t="e">
        <f t="shared" si="106"/>
        <v>#REF!</v>
      </c>
      <c r="BC103" s="182" t="e">
        <f t="shared" si="106"/>
        <v>#REF!</v>
      </c>
      <c r="BD103" s="182" t="e">
        <f t="shared" si="106"/>
        <v>#REF!</v>
      </c>
      <c r="BE103" s="182" t="e">
        <f t="shared" si="106"/>
        <v>#REF!</v>
      </c>
      <c r="BF103" s="182" t="e">
        <f t="shared" si="106"/>
        <v>#REF!</v>
      </c>
      <c r="BG103" s="182" t="e">
        <f t="shared" si="106"/>
        <v>#REF!</v>
      </c>
      <c r="BH103" s="182" t="e">
        <f t="shared" si="106"/>
        <v>#REF!</v>
      </c>
      <c r="BI103" s="182" t="e">
        <f t="shared" si="106"/>
        <v>#REF!</v>
      </c>
      <c r="BJ103" s="182" t="e">
        <f t="shared" si="106"/>
        <v>#REF!</v>
      </c>
      <c r="BK103" s="182" t="e">
        <f t="shared" si="106"/>
        <v>#REF!</v>
      </c>
      <c r="BL103" s="182" t="e">
        <f t="shared" si="106"/>
        <v>#REF!</v>
      </c>
      <c r="BM103" s="182" t="e">
        <f t="shared" si="106"/>
        <v>#REF!</v>
      </c>
      <c r="BN103" s="182" t="e">
        <f t="shared" si="106"/>
        <v>#REF!</v>
      </c>
      <c r="BO103" s="182" t="e">
        <f t="shared" si="106"/>
        <v>#REF!</v>
      </c>
      <c r="BP103" s="182" t="e">
        <f t="shared" si="106"/>
        <v>#REF!</v>
      </c>
      <c r="BQ103" s="182" t="e">
        <f t="shared" si="106"/>
        <v>#REF!</v>
      </c>
      <c r="BR103" s="182" t="e">
        <f t="shared" si="106"/>
        <v>#REF!</v>
      </c>
      <c r="BS103" s="182" t="e">
        <f t="shared" si="106"/>
        <v>#REF!</v>
      </c>
      <c r="BT103" s="182" t="e">
        <f t="shared" si="106"/>
        <v>#REF!</v>
      </c>
      <c r="BU103" s="182" t="e">
        <f t="shared" si="106"/>
        <v>#REF!</v>
      </c>
      <c r="BV103" s="182" t="e">
        <f t="shared" si="106"/>
        <v>#REF!</v>
      </c>
      <c r="BW103" s="182" t="e">
        <f t="shared" si="106"/>
        <v>#REF!</v>
      </c>
      <c r="BX103" s="182" t="e">
        <f t="shared" si="106"/>
        <v>#REF!</v>
      </c>
      <c r="BY103" s="182" t="e">
        <f t="shared" si="106"/>
        <v>#REF!</v>
      </c>
      <c r="BZ103" s="182" t="e">
        <f t="shared" si="106"/>
        <v>#REF!</v>
      </c>
      <c r="CA103" s="182" t="e">
        <f t="shared" si="106"/>
        <v>#REF!</v>
      </c>
      <c r="CB103" s="182" t="e">
        <f t="shared" si="106"/>
        <v>#REF!</v>
      </c>
      <c r="CC103" s="182" t="e">
        <f t="shared" si="106"/>
        <v>#REF!</v>
      </c>
      <c r="CD103" s="182" t="e">
        <f t="shared" si="106"/>
        <v>#REF!</v>
      </c>
      <c r="CE103" s="182" t="e">
        <f t="shared" si="106"/>
        <v>#REF!</v>
      </c>
      <c r="CF103" s="182" t="e">
        <f t="shared" si="106"/>
        <v>#REF!</v>
      </c>
      <c r="CG103" s="182" t="e">
        <f t="shared" ref="CG103:CT103" si="107">CG102+$B$108*$B$109*LN((0.0000001)^(CG57))</f>
        <v>#REF!</v>
      </c>
      <c r="CH103" s="182" t="e">
        <f t="shared" si="107"/>
        <v>#REF!</v>
      </c>
      <c r="CI103" s="182" t="e">
        <f t="shared" si="107"/>
        <v>#REF!</v>
      </c>
      <c r="CJ103" s="182" t="e">
        <f t="shared" si="107"/>
        <v>#REF!</v>
      </c>
      <c r="CK103" s="182" t="e">
        <f t="shared" si="107"/>
        <v>#REF!</v>
      </c>
      <c r="CL103" s="182" t="e">
        <f t="shared" si="107"/>
        <v>#REF!</v>
      </c>
      <c r="CM103" s="182" t="e">
        <f t="shared" si="107"/>
        <v>#REF!</v>
      </c>
      <c r="CN103" s="182" t="e">
        <f t="shared" si="107"/>
        <v>#REF!</v>
      </c>
      <c r="CO103" s="182" t="e">
        <f t="shared" si="107"/>
        <v>#REF!</v>
      </c>
      <c r="CP103" s="182" t="e">
        <f t="shared" si="107"/>
        <v>#REF!</v>
      </c>
      <c r="CQ103" s="182" t="e">
        <f t="shared" si="107"/>
        <v>#REF!</v>
      </c>
      <c r="CR103" s="182" t="e">
        <f t="shared" si="107"/>
        <v>#REF!</v>
      </c>
      <c r="CS103" s="304" t="e">
        <f t="shared" si="107"/>
        <v>#REF!</v>
      </c>
      <c r="CT103" s="182" t="e">
        <f t="shared" si="107"/>
        <v>#REF!</v>
      </c>
      <c r="CU103" s="311" t="s">
        <v>127</v>
      </c>
      <c r="CV103" s="248" t="s">
        <v>127</v>
      </c>
      <c r="CW103" s="248" t="s">
        <v>127</v>
      </c>
      <c r="CX103" s="304" t="e">
        <f t="shared" ref="CX103:DT103" si="108">CX102+$B$108*$B$109*LN((0.0000001)^(CX57))</f>
        <v>#REF!</v>
      </c>
      <c r="CY103" s="182" t="e">
        <f t="shared" si="108"/>
        <v>#REF!</v>
      </c>
      <c r="CZ103" s="182" t="e">
        <f t="shared" si="108"/>
        <v>#REF!</v>
      </c>
      <c r="DA103" s="182" t="e">
        <f t="shared" si="108"/>
        <v>#REF!</v>
      </c>
      <c r="DB103" s="182" t="e">
        <f t="shared" si="108"/>
        <v>#REF!</v>
      </c>
      <c r="DC103" s="182" t="e">
        <f t="shared" si="108"/>
        <v>#REF!</v>
      </c>
      <c r="DD103" s="182" t="e">
        <f t="shared" si="108"/>
        <v>#REF!</v>
      </c>
      <c r="DE103" s="182" t="e">
        <f t="shared" si="108"/>
        <v>#REF!</v>
      </c>
      <c r="DF103" s="182" t="e">
        <f t="shared" si="108"/>
        <v>#REF!</v>
      </c>
      <c r="DG103" s="182" t="e">
        <f t="shared" si="108"/>
        <v>#REF!</v>
      </c>
      <c r="DH103" s="182" t="e">
        <f t="shared" si="108"/>
        <v>#REF!</v>
      </c>
      <c r="DI103" s="182" t="e">
        <f t="shared" si="108"/>
        <v>#REF!</v>
      </c>
      <c r="DJ103" s="182" t="e">
        <f t="shared" si="108"/>
        <v>#REF!</v>
      </c>
      <c r="DK103" s="182" t="e">
        <f t="shared" si="108"/>
        <v>#REF!</v>
      </c>
      <c r="DL103" s="182" t="e">
        <f t="shared" si="108"/>
        <v>#REF!</v>
      </c>
      <c r="DM103" s="182" t="e">
        <f t="shared" si="108"/>
        <v>#REF!</v>
      </c>
      <c r="DN103" s="182" t="e">
        <f t="shared" si="108"/>
        <v>#REF!</v>
      </c>
      <c r="DO103" s="182" t="e">
        <f t="shared" si="108"/>
        <v>#REF!</v>
      </c>
      <c r="DP103" s="182" t="e">
        <f t="shared" si="108"/>
        <v>#REF!</v>
      </c>
      <c r="DQ103" s="182" t="e">
        <f t="shared" si="108"/>
        <v>#REF!</v>
      </c>
      <c r="DR103" s="182" t="e">
        <f t="shared" si="108"/>
        <v>#REF!</v>
      </c>
      <c r="DS103" s="182" t="e">
        <f t="shared" si="108"/>
        <v>#REF!</v>
      </c>
      <c r="DT103" s="219" t="e">
        <f t="shared" si="108"/>
        <v>#REF!</v>
      </c>
    </row>
    <row r="104" spans="1:124" x14ac:dyDescent="0.35">
      <c r="A104" s="252" t="s">
        <v>662</v>
      </c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7"/>
      <c r="U104" s="218" t="e">
        <f t="shared" ref="U104:AH104" si="109">U102-2.303*$B$108*$B$109*$B$116*SUMPRODUCT($P$4:$P$90,U4:U90)</f>
        <v>#REF!</v>
      </c>
      <c r="V104" s="218" t="e">
        <f t="shared" si="109"/>
        <v>#REF!</v>
      </c>
      <c r="W104" s="182" t="e">
        <f t="shared" si="109"/>
        <v>#REF!</v>
      </c>
      <c r="X104" s="182" t="e">
        <f t="shared" si="109"/>
        <v>#REF!</v>
      </c>
      <c r="Y104" s="182" t="e">
        <f t="shared" si="109"/>
        <v>#REF!</v>
      </c>
      <c r="Z104" s="182" t="e">
        <f t="shared" si="109"/>
        <v>#REF!</v>
      </c>
      <c r="AA104" s="182" t="e">
        <f t="shared" si="109"/>
        <v>#REF!</v>
      </c>
      <c r="AB104" s="182" t="e">
        <f t="shared" si="109"/>
        <v>#REF!</v>
      </c>
      <c r="AC104" s="182" t="e">
        <f t="shared" si="109"/>
        <v>#REF!</v>
      </c>
      <c r="AD104" s="182" t="e">
        <f t="shared" si="109"/>
        <v>#REF!</v>
      </c>
      <c r="AE104" s="182" t="e">
        <f t="shared" si="109"/>
        <v>#REF!</v>
      </c>
      <c r="AF104" s="182" t="e">
        <f t="shared" si="109"/>
        <v>#REF!</v>
      </c>
      <c r="AG104" s="182" t="e">
        <f t="shared" si="109"/>
        <v>#REF!</v>
      </c>
      <c r="AH104" s="182" t="e">
        <f t="shared" si="109"/>
        <v>#REF!</v>
      </c>
      <c r="AI104" s="182" t="e">
        <f t="shared" ref="AI104:AN104" si="110">AI102-2.303*$B$108*$B$109*$B$116*SUMPRODUCT($P$4:$P$90,AI4:AI90)</f>
        <v>#REF!</v>
      </c>
      <c r="AJ104" s="182" t="e">
        <f t="shared" si="110"/>
        <v>#REF!</v>
      </c>
      <c r="AK104" s="182" t="e">
        <f t="shared" si="110"/>
        <v>#REF!</v>
      </c>
      <c r="AL104" s="182" t="e">
        <f t="shared" si="110"/>
        <v>#REF!</v>
      </c>
      <c r="AM104" s="182" t="e">
        <f t="shared" si="110"/>
        <v>#REF!</v>
      </c>
      <c r="AN104" s="182" t="e">
        <f t="shared" si="110"/>
        <v>#REF!</v>
      </c>
      <c r="AO104" s="182" t="e">
        <f t="shared" ref="AO104:AU104" si="111">AO102-2.303*$B$108*$B$109*$B$116*SUMPRODUCT($P$4:$P$90,AO4:AO90)</f>
        <v>#REF!</v>
      </c>
      <c r="AP104" s="182" t="e">
        <f t="shared" si="111"/>
        <v>#REF!</v>
      </c>
      <c r="AQ104" s="182" t="e">
        <f t="shared" si="111"/>
        <v>#REF!</v>
      </c>
      <c r="AR104" s="182" t="e">
        <f t="shared" si="111"/>
        <v>#REF!</v>
      </c>
      <c r="AS104" s="182" t="e">
        <f t="shared" si="111"/>
        <v>#REF!</v>
      </c>
      <c r="AT104" s="182" t="e">
        <f t="shared" si="111"/>
        <v>#REF!</v>
      </c>
      <c r="AU104" s="182" t="e">
        <f t="shared" si="111"/>
        <v>#REF!</v>
      </c>
      <c r="AV104" s="182" t="e">
        <f t="shared" ref="AV104:BX104" si="112">AV102-2.303*$B$108*$B$109*$B$116*SUMPRODUCT($P$4:$P$90,AV4:AV90)</f>
        <v>#REF!</v>
      </c>
      <c r="AW104" s="182" t="e">
        <f t="shared" si="112"/>
        <v>#REF!</v>
      </c>
      <c r="AX104" s="182" t="e">
        <f t="shared" si="112"/>
        <v>#REF!</v>
      </c>
      <c r="AY104" s="182" t="e">
        <f t="shared" si="112"/>
        <v>#REF!</v>
      </c>
      <c r="AZ104" s="182" t="e">
        <f t="shared" si="112"/>
        <v>#REF!</v>
      </c>
      <c r="BA104" s="182" t="e">
        <f t="shared" si="112"/>
        <v>#REF!</v>
      </c>
      <c r="BB104" s="182" t="e">
        <f t="shared" si="112"/>
        <v>#REF!</v>
      </c>
      <c r="BC104" s="182" t="e">
        <f t="shared" si="112"/>
        <v>#REF!</v>
      </c>
      <c r="BD104" s="182" t="e">
        <f t="shared" si="112"/>
        <v>#REF!</v>
      </c>
      <c r="BE104" s="182" t="e">
        <f t="shared" si="112"/>
        <v>#REF!</v>
      </c>
      <c r="BF104" s="182" t="e">
        <f t="shared" si="112"/>
        <v>#REF!</v>
      </c>
      <c r="BG104" s="182" t="e">
        <f t="shared" si="112"/>
        <v>#REF!</v>
      </c>
      <c r="BH104" s="182" t="e">
        <f t="shared" si="112"/>
        <v>#REF!</v>
      </c>
      <c r="BI104" s="182" t="e">
        <f t="shared" si="112"/>
        <v>#REF!</v>
      </c>
      <c r="BJ104" s="182" t="e">
        <f t="shared" si="112"/>
        <v>#REF!</v>
      </c>
      <c r="BK104" s="182" t="e">
        <f t="shared" si="112"/>
        <v>#REF!</v>
      </c>
      <c r="BL104" s="182" t="e">
        <f t="shared" si="112"/>
        <v>#REF!</v>
      </c>
      <c r="BM104" s="182" t="e">
        <f t="shared" si="112"/>
        <v>#REF!</v>
      </c>
      <c r="BN104" s="182" t="e">
        <f t="shared" si="112"/>
        <v>#REF!</v>
      </c>
      <c r="BO104" s="182" t="e">
        <f t="shared" si="112"/>
        <v>#REF!</v>
      </c>
      <c r="BP104" s="182" t="e">
        <f t="shared" si="112"/>
        <v>#REF!</v>
      </c>
      <c r="BQ104" s="182" t="e">
        <f t="shared" si="112"/>
        <v>#REF!</v>
      </c>
      <c r="BR104" s="182" t="e">
        <f t="shared" si="112"/>
        <v>#REF!</v>
      </c>
      <c r="BS104" s="182" t="e">
        <f t="shared" si="112"/>
        <v>#REF!</v>
      </c>
      <c r="BT104" s="182" t="e">
        <f t="shared" si="112"/>
        <v>#REF!</v>
      </c>
      <c r="BU104" s="182" t="e">
        <f t="shared" si="112"/>
        <v>#REF!</v>
      </c>
      <c r="BV104" s="182" t="e">
        <f t="shared" si="112"/>
        <v>#REF!</v>
      </c>
      <c r="BW104" s="182" t="e">
        <f t="shared" si="112"/>
        <v>#REF!</v>
      </c>
      <c r="BX104" s="182" t="e">
        <f t="shared" si="112"/>
        <v>#REF!</v>
      </c>
      <c r="BY104" s="182" t="e">
        <f t="shared" ref="BY104:CW104" si="113">BY102-2.303*$B$108*$B$109*$B$116*SUMPRODUCT($P$4:$P$90,BY4:BY90)</f>
        <v>#REF!</v>
      </c>
      <c r="BZ104" s="182" t="e">
        <f>BZ102-2.303*$B$108*$B$109*$B$116*SUMPRODUCT($P$4:$P$90,BZ4:BZ90)</f>
        <v>#REF!</v>
      </c>
      <c r="CA104" s="182" t="e">
        <f t="shared" si="113"/>
        <v>#REF!</v>
      </c>
      <c r="CB104" s="182" t="e">
        <f>CB102-2.303*$B$108*$B$109*$B$116*SUMPRODUCT($P$4:$P$90,CB4:CB90)</f>
        <v>#REF!</v>
      </c>
      <c r="CC104" s="182" t="e">
        <f t="shared" si="113"/>
        <v>#REF!</v>
      </c>
      <c r="CD104" s="182" t="e">
        <f t="shared" si="113"/>
        <v>#REF!</v>
      </c>
      <c r="CE104" s="182" t="e">
        <f t="shared" si="113"/>
        <v>#REF!</v>
      </c>
      <c r="CF104" s="182" t="e">
        <f>CF102-2.303*$B$108*$B$109*$B$116*SUMPRODUCT($P$4:$P$90,CF4:CF90)</f>
        <v>#REF!</v>
      </c>
      <c r="CG104" s="182" t="e">
        <f>CG102-2.303*$B$108*$B$109*$B$116*SUMPRODUCT($P$4:$P$90,CG4:CG90)</f>
        <v>#REF!</v>
      </c>
      <c r="CH104" s="182" t="e">
        <f t="shared" si="113"/>
        <v>#REF!</v>
      </c>
      <c r="CI104" s="182" t="e">
        <f>CI102-2.303*$B$108*$B$109*$B$116*SUMPRODUCT($P$4:$P$90,CI4:CI90)</f>
        <v>#REF!</v>
      </c>
      <c r="CJ104" s="182" t="e">
        <f>CJ102-2.303*$B$108*$B$109*$B$116*SUMPRODUCT($P$4:$P$90,CJ4:CJ90)</f>
        <v>#REF!</v>
      </c>
      <c r="CK104" s="182" t="e">
        <f t="shared" si="113"/>
        <v>#REF!</v>
      </c>
      <c r="CL104" s="182" t="e">
        <f t="shared" si="113"/>
        <v>#REF!</v>
      </c>
      <c r="CM104" s="182" t="e">
        <f t="shared" si="113"/>
        <v>#REF!</v>
      </c>
      <c r="CN104" s="182" t="e">
        <f t="shared" si="113"/>
        <v>#REF!</v>
      </c>
      <c r="CO104" s="182" t="e">
        <f t="shared" si="113"/>
        <v>#REF!</v>
      </c>
      <c r="CP104" s="182" t="e">
        <f t="shared" si="113"/>
        <v>#REF!</v>
      </c>
      <c r="CQ104" s="182" t="e">
        <f t="shared" si="113"/>
        <v>#REF!</v>
      </c>
      <c r="CR104" s="182" t="e">
        <f t="shared" si="113"/>
        <v>#REF!</v>
      </c>
      <c r="CS104" s="304" t="e">
        <f t="shared" si="113"/>
        <v>#REF!</v>
      </c>
      <c r="CT104" s="182" t="e">
        <f t="shared" si="113"/>
        <v>#REF!</v>
      </c>
      <c r="CU104" s="304" t="e">
        <f t="shared" si="113"/>
        <v>#REF!</v>
      </c>
      <c r="CV104" s="182" t="e">
        <f t="shared" si="113"/>
        <v>#REF!</v>
      </c>
      <c r="CW104" s="182" t="e">
        <f t="shared" si="113"/>
        <v>#REF!</v>
      </c>
      <c r="CX104" s="304" t="e">
        <f t="shared" ref="CX104:DT104" si="114">CX102-2.303*$B$108*$B$109*$B$116*SUMPRODUCT($Q$4:$Q$90,CX4:CX90)</f>
        <v>#REF!</v>
      </c>
      <c r="CY104" s="182" t="e">
        <f t="shared" si="114"/>
        <v>#REF!</v>
      </c>
      <c r="CZ104" s="182" t="e">
        <f t="shared" si="114"/>
        <v>#REF!</v>
      </c>
      <c r="DA104" s="182" t="e">
        <f t="shared" si="114"/>
        <v>#REF!</v>
      </c>
      <c r="DB104" s="182" t="e">
        <f t="shared" si="114"/>
        <v>#REF!</v>
      </c>
      <c r="DC104" s="182" t="e">
        <f t="shared" si="114"/>
        <v>#REF!</v>
      </c>
      <c r="DD104" s="182" t="e">
        <f t="shared" si="114"/>
        <v>#REF!</v>
      </c>
      <c r="DE104" s="182" t="e">
        <f t="shared" si="114"/>
        <v>#REF!</v>
      </c>
      <c r="DF104" s="182" t="e">
        <f t="shared" si="114"/>
        <v>#REF!</v>
      </c>
      <c r="DG104" s="182" t="e">
        <f t="shared" si="114"/>
        <v>#REF!</v>
      </c>
      <c r="DH104" s="182" t="e">
        <f t="shared" si="114"/>
        <v>#REF!</v>
      </c>
      <c r="DI104" s="182" t="e">
        <f t="shared" si="114"/>
        <v>#REF!</v>
      </c>
      <c r="DJ104" s="182" t="e">
        <f t="shared" si="114"/>
        <v>#REF!</v>
      </c>
      <c r="DK104" s="182" t="e">
        <f t="shared" si="114"/>
        <v>#REF!</v>
      </c>
      <c r="DL104" s="182" t="e">
        <f t="shared" si="114"/>
        <v>#REF!</v>
      </c>
      <c r="DM104" s="182" t="e">
        <f t="shared" si="114"/>
        <v>#REF!</v>
      </c>
      <c r="DN104" s="182" t="e">
        <f t="shared" si="114"/>
        <v>#REF!</v>
      </c>
      <c r="DO104" s="182" t="e">
        <f t="shared" si="114"/>
        <v>#REF!</v>
      </c>
      <c r="DP104" s="182" t="e">
        <f t="shared" si="114"/>
        <v>#REF!</v>
      </c>
      <c r="DQ104" s="182" t="e">
        <f t="shared" si="114"/>
        <v>#REF!</v>
      </c>
      <c r="DR104" s="182" t="e">
        <f t="shared" si="114"/>
        <v>#REF!</v>
      </c>
      <c r="DS104" s="182" t="e">
        <f t="shared" si="114"/>
        <v>#REF!</v>
      </c>
      <c r="DT104" s="219" t="e">
        <f t="shared" si="114"/>
        <v>#REF!</v>
      </c>
    </row>
    <row r="105" spans="1:124" x14ac:dyDescent="0.35">
      <c r="A105" s="253" t="s">
        <v>663</v>
      </c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8"/>
      <c r="U105" s="220" t="e">
        <f t="shared" ref="U105:AZ105" si="115">U104+SUMPRODUCT($R$4:$R$90,U4:U90)</f>
        <v>#REF!</v>
      </c>
      <c r="V105" s="220" t="e">
        <f t="shared" si="115"/>
        <v>#REF!</v>
      </c>
      <c r="W105" s="183" t="e">
        <f t="shared" si="115"/>
        <v>#REF!</v>
      </c>
      <c r="X105" s="183" t="e">
        <f t="shared" si="115"/>
        <v>#REF!</v>
      </c>
      <c r="Y105" s="183" t="e">
        <f t="shared" si="115"/>
        <v>#REF!</v>
      </c>
      <c r="Z105" s="183" t="e">
        <f t="shared" si="115"/>
        <v>#REF!</v>
      </c>
      <c r="AA105" s="183" t="e">
        <f t="shared" si="115"/>
        <v>#REF!</v>
      </c>
      <c r="AB105" s="183" t="e">
        <f t="shared" si="115"/>
        <v>#REF!</v>
      </c>
      <c r="AC105" s="183" t="e">
        <f t="shared" si="115"/>
        <v>#REF!</v>
      </c>
      <c r="AD105" s="183" t="e">
        <f t="shared" si="115"/>
        <v>#REF!</v>
      </c>
      <c r="AE105" s="183" t="e">
        <f t="shared" si="115"/>
        <v>#REF!</v>
      </c>
      <c r="AF105" s="183" t="e">
        <f t="shared" si="115"/>
        <v>#REF!</v>
      </c>
      <c r="AG105" s="183" t="e">
        <f t="shared" si="115"/>
        <v>#REF!</v>
      </c>
      <c r="AH105" s="183" t="e">
        <f t="shared" si="115"/>
        <v>#REF!</v>
      </c>
      <c r="AI105" s="183" t="e">
        <f t="shared" si="115"/>
        <v>#REF!</v>
      </c>
      <c r="AJ105" s="183" t="e">
        <f t="shared" si="115"/>
        <v>#REF!</v>
      </c>
      <c r="AK105" s="183" t="e">
        <f t="shared" si="115"/>
        <v>#REF!</v>
      </c>
      <c r="AL105" s="183" t="e">
        <f t="shared" si="115"/>
        <v>#REF!</v>
      </c>
      <c r="AM105" s="183" t="e">
        <f t="shared" si="115"/>
        <v>#REF!</v>
      </c>
      <c r="AN105" s="183" t="e">
        <f t="shared" si="115"/>
        <v>#REF!</v>
      </c>
      <c r="AO105" s="183" t="e">
        <f t="shared" si="115"/>
        <v>#REF!</v>
      </c>
      <c r="AP105" s="183" t="e">
        <f t="shared" si="115"/>
        <v>#REF!</v>
      </c>
      <c r="AQ105" s="183" t="e">
        <f t="shared" si="115"/>
        <v>#REF!</v>
      </c>
      <c r="AR105" s="183" t="e">
        <f t="shared" si="115"/>
        <v>#REF!</v>
      </c>
      <c r="AS105" s="183" t="e">
        <f t="shared" si="115"/>
        <v>#REF!</v>
      </c>
      <c r="AT105" s="183" t="e">
        <f t="shared" si="115"/>
        <v>#REF!</v>
      </c>
      <c r="AU105" s="183" t="e">
        <f t="shared" si="115"/>
        <v>#REF!</v>
      </c>
      <c r="AV105" s="183" t="e">
        <f t="shared" si="115"/>
        <v>#REF!</v>
      </c>
      <c r="AW105" s="183" t="e">
        <f t="shared" si="115"/>
        <v>#REF!</v>
      </c>
      <c r="AX105" s="183" t="e">
        <f t="shared" si="115"/>
        <v>#REF!</v>
      </c>
      <c r="AY105" s="183" t="e">
        <f t="shared" si="115"/>
        <v>#REF!</v>
      </c>
      <c r="AZ105" s="183" t="e">
        <f t="shared" si="115"/>
        <v>#REF!</v>
      </c>
      <c r="BA105" s="183" t="e">
        <f t="shared" ref="BA105:CF105" si="116">BA104+SUMPRODUCT($R$4:$R$90,BA4:BA90)</f>
        <v>#REF!</v>
      </c>
      <c r="BB105" s="183" t="e">
        <f t="shared" si="116"/>
        <v>#REF!</v>
      </c>
      <c r="BC105" s="183" t="e">
        <f t="shared" si="116"/>
        <v>#REF!</v>
      </c>
      <c r="BD105" s="183" t="e">
        <f t="shared" si="116"/>
        <v>#REF!</v>
      </c>
      <c r="BE105" s="183" t="e">
        <f t="shared" si="116"/>
        <v>#REF!</v>
      </c>
      <c r="BF105" s="183" t="e">
        <f t="shared" si="116"/>
        <v>#REF!</v>
      </c>
      <c r="BG105" s="183" t="e">
        <f t="shared" si="116"/>
        <v>#REF!</v>
      </c>
      <c r="BH105" s="183" t="e">
        <f t="shared" si="116"/>
        <v>#REF!</v>
      </c>
      <c r="BI105" s="183" t="e">
        <f t="shared" si="116"/>
        <v>#REF!</v>
      </c>
      <c r="BJ105" s="183" t="e">
        <f t="shared" si="116"/>
        <v>#REF!</v>
      </c>
      <c r="BK105" s="183" t="e">
        <f t="shared" si="116"/>
        <v>#REF!</v>
      </c>
      <c r="BL105" s="183" t="e">
        <f t="shared" si="116"/>
        <v>#REF!</v>
      </c>
      <c r="BM105" s="183" t="e">
        <f t="shared" si="116"/>
        <v>#REF!</v>
      </c>
      <c r="BN105" s="183" t="e">
        <f t="shared" si="116"/>
        <v>#REF!</v>
      </c>
      <c r="BO105" s="183" t="e">
        <f t="shared" si="116"/>
        <v>#REF!</v>
      </c>
      <c r="BP105" s="183" t="e">
        <f t="shared" si="116"/>
        <v>#REF!</v>
      </c>
      <c r="BQ105" s="183" t="e">
        <f t="shared" si="116"/>
        <v>#REF!</v>
      </c>
      <c r="BR105" s="183" t="e">
        <f t="shared" si="116"/>
        <v>#REF!</v>
      </c>
      <c r="BS105" s="183" t="e">
        <f t="shared" si="116"/>
        <v>#REF!</v>
      </c>
      <c r="BT105" s="183" t="e">
        <f t="shared" si="116"/>
        <v>#REF!</v>
      </c>
      <c r="BU105" s="183" t="e">
        <f t="shared" si="116"/>
        <v>#REF!</v>
      </c>
      <c r="BV105" s="183" t="e">
        <f t="shared" si="116"/>
        <v>#REF!</v>
      </c>
      <c r="BW105" s="183" t="e">
        <f t="shared" si="116"/>
        <v>#REF!</v>
      </c>
      <c r="BX105" s="183" t="e">
        <f t="shared" si="116"/>
        <v>#REF!</v>
      </c>
      <c r="BY105" s="183" t="e">
        <f t="shared" si="116"/>
        <v>#REF!</v>
      </c>
      <c r="BZ105" s="183" t="e">
        <f t="shared" si="116"/>
        <v>#REF!</v>
      </c>
      <c r="CA105" s="183" t="e">
        <f t="shared" si="116"/>
        <v>#REF!</v>
      </c>
      <c r="CB105" s="183" t="e">
        <f t="shared" si="116"/>
        <v>#REF!</v>
      </c>
      <c r="CC105" s="183" t="e">
        <f t="shared" si="116"/>
        <v>#REF!</v>
      </c>
      <c r="CD105" s="183" t="e">
        <f t="shared" si="116"/>
        <v>#REF!</v>
      </c>
      <c r="CE105" s="183" t="e">
        <f t="shared" si="116"/>
        <v>#REF!</v>
      </c>
      <c r="CF105" s="183" t="e">
        <f t="shared" si="116"/>
        <v>#REF!</v>
      </c>
      <c r="CG105" s="183" t="e">
        <f t="shared" ref="CG105:CS105" si="117">CG104+SUMPRODUCT($R$4:$R$90,CG4:CG90)</f>
        <v>#REF!</v>
      </c>
      <c r="CH105" s="183" t="e">
        <f t="shared" si="117"/>
        <v>#REF!</v>
      </c>
      <c r="CI105" s="183" t="e">
        <f t="shared" si="117"/>
        <v>#REF!</v>
      </c>
      <c r="CJ105" s="183" t="e">
        <f t="shared" si="117"/>
        <v>#REF!</v>
      </c>
      <c r="CK105" s="183" t="e">
        <f t="shared" si="117"/>
        <v>#REF!</v>
      </c>
      <c r="CL105" s="183" t="e">
        <f t="shared" si="117"/>
        <v>#REF!</v>
      </c>
      <c r="CM105" s="183" t="e">
        <f t="shared" si="117"/>
        <v>#REF!</v>
      </c>
      <c r="CN105" s="183" t="e">
        <f t="shared" si="117"/>
        <v>#REF!</v>
      </c>
      <c r="CO105" s="183" t="e">
        <f t="shared" si="117"/>
        <v>#REF!</v>
      </c>
      <c r="CP105" s="183" t="e">
        <f t="shared" si="117"/>
        <v>#REF!</v>
      </c>
      <c r="CQ105" s="183" t="e">
        <f t="shared" si="117"/>
        <v>#REF!</v>
      </c>
      <c r="CR105" s="183" t="e">
        <f t="shared" si="117"/>
        <v>#REF!</v>
      </c>
      <c r="CS105" s="305" t="e">
        <f t="shared" si="117"/>
        <v>#REF!</v>
      </c>
      <c r="CT105" s="183" t="e">
        <f>CT104+SUMPRODUCT($S$4:$S$90,CT4:CT90)</f>
        <v>#REF!</v>
      </c>
      <c r="CU105" s="312" t="e">
        <f>CU104+SUMPRODUCT($R$4:$R$90,CU4:CU90)</f>
        <v>#REF!</v>
      </c>
      <c r="CV105" s="249" t="e">
        <f>CV104+SUMPRODUCT($R$4:$R$90,CV4:CV90)</f>
        <v>#REF!</v>
      </c>
      <c r="CW105" s="249" t="e">
        <f>CW104+SUMPRODUCT($R$4:$R$90,CW4:CW90)</f>
        <v>#REF!</v>
      </c>
      <c r="CX105" s="305" t="e">
        <f t="shared" ref="CX105:DT105" si="118">CX104+SUMPRODUCT($S$4:$S$90,CX4:CX90)</f>
        <v>#REF!</v>
      </c>
      <c r="CY105" s="183" t="e">
        <f t="shared" si="118"/>
        <v>#REF!</v>
      </c>
      <c r="CZ105" s="183" t="e">
        <f t="shared" si="118"/>
        <v>#REF!</v>
      </c>
      <c r="DA105" s="183" t="e">
        <f t="shared" si="118"/>
        <v>#REF!</v>
      </c>
      <c r="DB105" s="183" t="e">
        <f t="shared" si="118"/>
        <v>#REF!</v>
      </c>
      <c r="DC105" s="183" t="e">
        <f t="shared" si="118"/>
        <v>#REF!</v>
      </c>
      <c r="DD105" s="183" t="e">
        <f t="shared" si="118"/>
        <v>#REF!</v>
      </c>
      <c r="DE105" s="183" t="e">
        <f t="shared" si="118"/>
        <v>#REF!</v>
      </c>
      <c r="DF105" s="183" t="e">
        <f t="shared" si="118"/>
        <v>#REF!</v>
      </c>
      <c r="DG105" s="183" t="e">
        <f t="shared" si="118"/>
        <v>#REF!</v>
      </c>
      <c r="DH105" s="183" t="e">
        <f t="shared" si="118"/>
        <v>#REF!</v>
      </c>
      <c r="DI105" s="183" t="e">
        <f t="shared" si="118"/>
        <v>#REF!</v>
      </c>
      <c r="DJ105" s="183" t="e">
        <f t="shared" si="118"/>
        <v>#REF!</v>
      </c>
      <c r="DK105" s="183" t="e">
        <f t="shared" si="118"/>
        <v>#REF!</v>
      </c>
      <c r="DL105" s="183" t="e">
        <f t="shared" si="118"/>
        <v>#REF!</v>
      </c>
      <c r="DM105" s="183" t="e">
        <f t="shared" si="118"/>
        <v>#REF!</v>
      </c>
      <c r="DN105" s="183" t="e">
        <f t="shared" si="118"/>
        <v>#REF!</v>
      </c>
      <c r="DO105" s="183" t="e">
        <f t="shared" si="118"/>
        <v>#REF!</v>
      </c>
      <c r="DP105" s="183" t="e">
        <f t="shared" si="118"/>
        <v>#REF!</v>
      </c>
      <c r="DQ105" s="183" t="e">
        <f t="shared" si="118"/>
        <v>#REF!</v>
      </c>
      <c r="DR105" s="183" t="e">
        <f t="shared" si="118"/>
        <v>#REF!</v>
      </c>
      <c r="DS105" s="183" t="e">
        <f t="shared" si="118"/>
        <v>#REF!</v>
      </c>
      <c r="DT105" s="184" t="e">
        <f t="shared" si="118"/>
        <v>#REF!</v>
      </c>
    </row>
    <row r="106" spans="1:124" x14ac:dyDescent="0.35">
      <c r="A106" s="45" t="s">
        <v>768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354">
        <f t="shared" ref="U106:Z106" si="119">2*ABS(U45)</f>
        <v>3.34</v>
      </c>
      <c r="V106" s="354">
        <f t="shared" si="119"/>
        <v>0.32786895245901693</v>
      </c>
      <c r="W106" s="354">
        <f t="shared" si="119"/>
        <v>0.67999999999999849</v>
      </c>
      <c r="X106" s="354">
        <f t="shared" si="119"/>
        <v>4</v>
      </c>
      <c r="Y106" s="354">
        <f t="shared" si="119"/>
        <v>6</v>
      </c>
      <c r="Z106" s="354">
        <f t="shared" si="119"/>
        <v>4</v>
      </c>
      <c r="AA106" s="354">
        <f>2*ABS(AA51)</f>
        <v>0</v>
      </c>
      <c r="AB106" s="354">
        <f>2*ABS(AB6)</f>
        <v>2</v>
      </c>
      <c r="AC106" s="354">
        <f>ABS(AC32)</f>
        <v>1</v>
      </c>
      <c r="AD106" s="354">
        <f>0</f>
        <v>0</v>
      </c>
      <c r="AE106" s="354"/>
      <c r="AF106" s="354"/>
      <c r="AG106" s="354"/>
      <c r="AH106" s="354">
        <f>2*ABS(AH45)</f>
        <v>2</v>
      </c>
      <c r="AI106" s="354"/>
      <c r="AJ106" s="354"/>
      <c r="AK106" s="354">
        <f>2*ABS(AK45)</f>
        <v>2</v>
      </c>
      <c r="AL106" s="354"/>
      <c r="AM106" s="354"/>
      <c r="AN106" s="354"/>
      <c r="AO106" s="354">
        <f>ABS(AO31)</f>
        <v>1</v>
      </c>
      <c r="AP106" s="354">
        <f>ABS(AP32)</f>
        <v>1</v>
      </c>
      <c r="AQ106" s="354">
        <f>0</f>
        <v>0</v>
      </c>
      <c r="AR106" s="354">
        <f>ABS(AR32)</f>
        <v>1</v>
      </c>
      <c r="AS106" s="354">
        <f>0</f>
        <v>0</v>
      </c>
      <c r="AT106" s="354">
        <f>0</f>
        <v>0</v>
      </c>
      <c r="AU106" s="354">
        <f>ABS(AU32)</f>
        <v>0.5</v>
      </c>
      <c r="AV106" s="354"/>
      <c r="AW106" s="354"/>
      <c r="AX106" s="354"/>
      <c r="AY106" s="354"/>
      <c r="AZ106" s="354">
        <f>2*ABS(AZ45)</f>
        <v>2</v>
      </c>
      <c r="BA106" s="354"/>
      <c r="BB106" s="354">
        <f>0</f>
        <v>0</v>
      </c>
      <c r="BC106" s="354">
        <f>2*ABS(BC45)</f>
        <v>0</v>
      </c>
      <c r="BD106" s="354">
        <f>ABS(BD32)</f>
        <v>1</v>
      </c>
      <c r="BE106" s="354">
        <f>0</f>
        <v>0</v>
      </c>
      <c r="BF106" s="354"/>
      <c r="BG106" s="354"/>
      <c r="BH106" s="354"/>
      <c r="BI106" s="354">
        <f>2*ABS(BI45)</f>
        <v>2</v>
      </c>
      <c r="BJ106" s="354">
        <f>2*ABS(BJ45)</f>
        <v>2</v>
      </c>
      <c r="BK106" s="354"/>
      <c r="BL106" s="354"/>
      <c r="BM106" s="354"/>
      <c r="BN106" s="354"/>
      <c r="BO106" s="354"/>
      <c r="BP106" s="354">
        <f>2*ABS(BP45)</f>
        <v>2</v>
      </c>
      <c r="BQ106" s="354">
        <f>ABS(BQ32)</f>
        <v>1</v>
      </c>
      <c r="BR106" s="354">
        <f>0</f>
        <v>0</v>
      </c>
      <c r="BS106" s="354"/>
      <c r="BT106" s="354">
        <f>2*ABS(BT45)</f>
        <v>0</v>
      </c>
      <c r="BU106" s="354"/>
      <c r="BV106" s="354">
        <f>0</f>
        <v>0</v>
      </c>
      <c r="BW106" s="354">
        <f>2*ABS(BW45)</f>
        <v>2</v>
      </c>
      <c r="BX106" s="354"/>
      <c r="BY106" s="354">
        <f>0</f>
        <v>0</v>
      </c>
      <c r="BZ106" s="354"/>
      <c r="CA106" s="354">
        <f>2*ABS(CA49)</f>
        <v>2</v>
      </c>
      <c r="CB106" s="354"/>
      <c r="CC106" s="354">
        <f>ABS(CC32)</f>
        <v>1</v>
      </c>
      <c r="CD106" s="354">
        <f>0</f>
        <v>0</v>
      </c>
      <c r="CE106" s="354">
        <f>0</f>
        <v>0</v>
      </c>
      <c r="CF106" s="354"/>
      <c r="CG106" s="354"/>
      <c r="CH106" s="354">
        <f>ABS(CH32)</f>
        <v>1</v>
      </c>
      <c r="CI106" s="354"/>
      <c r="CJ106" s="354"/>
      <c r="CK106" s="354">
        <f>2*ABS(CK45)</f>
        <v>2</v>
      </c>
      <c r="CL106" s="354">
        <f>2*ABS(CL47)</f>
        <v>2</v>
      </c>
      <c r="CM106" s="354">
        <v>2</v>
      </c>
      <c r="CN106" s="354">
        <f>2*ABS(CN51)</f>
        <v>4</v>
      </c>
      <c r="CO106" s="354">
        <f>2*ABS(CO6)</f>
        <v>0</v>
      </c>
      <c r="CP106" s="354">
        <f>2*ABS(CP45)</f>
        <v>2</v>
      </c>
      <c r="CQ106" s="354">
        <v>2</v>
      </c>
      <c r="CR106" s="354">
        <f>2*ABS(CR45)</f>
        <v>2</v>
      </c>
      <c r="CS106" s="182"/>
      <c r="CT106" s="182"/>
      <c r="CU106" s="353"/>
      <c r="CV106" s="353"/>
      <c r="CW106" s="353"/>
      <c r="CX106" s="182"/>
      <c r="CY106" s="182"/>
      <c r="CZ106" s="182"/>
      <c r="DA106" s="182"/>
      <c r="DB106" s="182"/>
      <c r="DC106" s="182"/>
      <c r="DD106" s="182"/>
      <c r="DE106" s="182"/>
      <c r="DF106" s="182"/>
      <c r="DG106" s="182"/>
      <c r="DH106" s="182"/>
      <c r="DI106" s="182"/>
      <c r="DJ106" s="182"/>
      <c r="DK106" s="182"/>
      <c r="DL106" s="182"/>
      <c r="DM106" s="182"/>
      <c r="DN106" s="182"/>
      <c r="DO106" s="182"/>
      <c r="DP106" s="182"/>
      <c r="DQ106" s="182"/>
      <c r="DR106" s="182"/>
      <c r="DS106" s="182"/>
      <c r="DT106" s="182"/>
    </row>
    <row r="107" spans="1:124" x14ac:dyDescent="0.35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5"/>
      <c r="P107" s="45"/>
      <c r="Q107" s="45"/>
      <c r="R107" s="45"/>
      <c r="S107" s="45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</row>
    <row r="108" spans="1:124" x14ac:dyDescent="0.35">
      <c r="A108" s="32" t="s">
        <v>136</v>
      </c>
      <c r="B108" s="786">
        <v>8.3140000000000002E-3</v>
      </c>
      <c r="C108" s="786"/>
      <c r="D108" s="786"/>
      <c r="E108" s="786"/>
      <c r="F108" s="787" t="s">
        <v>325</v>
      </c>
      <c r="G108" s="788"/>
      <c r="H108" s="40"/>
      <c r="I108" s="40"/>
      <c r="J108" s="40"/>
      <c r="K108" s="40"/>
      <c r="L108" s="40"/>
      <c r="M108" s="40"/>
      <c r="N108" s="40"/>
      <c r="O108" s="45"/>
      <c r="P108" s="45"/>
      <c r="Q108" s="45"/>
      <c r="R108" s="45"/>
      <c r="S108" s="45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205"/>
      <c r="CL108" s="40"/>
      <c r="CM108" s="40"/>
      <c r="CN108" s="40"/>
      <c r="CO108" s="40"/>
      <c r="CP108" s="40"/>
      <c r="CQ108" s="40"/>
      <c r="CR108" s="40"/>
    </row>
    <row r="109" spans="1:124" x14ac:dyDescent="0.35">
      <c r="A109" s="33" t="s">
        <v>137</v>
      </c>
      <c r="B109" s="789">
        <f>OperatParam!B1</f>
        <v>298.14999999999998</v>
      </c>
      <c r="C109" s="789"/>
      <c r="D109" s="790" t="s">
        <v>138</v>
      </c>
      <c r="E109" s="790"/>
      <c r="F109" s="790"/>
      <c r="G109" s="791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205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</row>
    <row r="110" spans="1:124" x14ac:dyDescent="0.35">
      <c r="A110" s="33" t="s">
        <v>143</v>
      </c>
      <c r="B110" s="780">
        <v>96.484999999999999</v>
      </c>
      <c r="C110" s="780"/>
      <c r="D110" s="780"/>
      <c r="E110" s="781" t="s">
        <v>144</v>
      </c>
      <c r="F110" s="781"/>
      <c r="G110" s="782"/>
      <c r="H110" s="40"/>
      <c r="I110" s="40"/>
      <c r="J110" s="40"/>
      <c r="K110" s="40"/>
      <c r="L110" s="40"/>
      <c r="M110" s="205"/>
      <c r="N110" s="40"/>
      <c r="O110" s="40"/>
      <c r="P110" s="40"/>
      <c r="Q110" s="40"/>
      <c r="R110" s="40"/>
      <c r="S110" s="40"/>
      <c r="T110" s="40"/>
      <c r="U110" s="40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  <c r="AI110" s="205"/>
      <c r="AJ110" s="205"/>
      <c r="AK110" s="205"/>
      <c r="AL110" s="205"/>
      <c r="AM110" s="205"/>
      <c r="AN110" s="205"/>
      <c r="AO110" s="205"/>
      <c r="AP110" s="205"/>
      <c r="AQ110" s="205"/>
      <c r="AR110" s="205"/>
      <c r="AS110" s="205"/>
      <c r="AT110" s="205"/>
      <c r="AU110" s="205"/>
      <c r="AV110" s="205"/>
      <c r="AW110" s="205"/>
      <c r="AX110" s="205"/>
      <c r="AY110" s="205"/>
      <c r="AZ110" s="205"/>
      <c r="BA110" s="205"/>
      <c r="BB110" s="205"/>
      <c r="BC110" s="205"/>
      <c r="BD110" s="205"/>
      <c r="BE110" s="205"/>
      <c r="BF110" s="205"/>
      <c r="BG110" s="205"/>
      <c r="BH110" s="205"/>
      <c r="BI110" s="205"/>
      <c r="BJ110" s="205"/>
      <c r="BK110" s="205"/>
      <c r="BL110" s="205"/>
      <c r="BM110" s="205"/>
      <c r="BN110" s="205"/>
      <c r="BO110" s="205"/>
      <c r="BP110" s="205"/>
      <c r="BQ110" s="205"/>
      <c r="BR110" s="205"/>
      <c r="BS110" s="205"/>
      <c r="BT110" s="205"/>
      <c r="BU110" s="205"/>
      <c r="BV110" s="205"/>
      <c r="BW110" s="205"/>
      <c r="BX110" s="205"/>
      <c r="BY110" s="205"/>
      <c r="BZ110" s="205"/>
      <c r="CA110" s="205"/>
      <c r="CB110" s="205"/>
      <c r="CC110" s="205"/>
      <c r="CD110" s="205"/>
      <c r="CE110" s="205"/>
      <c r="CF110" s="205"/>
      <c r="CG110" s="205"/>
      <c r="CH110" s="205"/>
      <c r="CI110" s="205"/>
      <c r="CJ110" s="205"/>
      <c r="CK110" s="205"/>
      <c r="CL110" s="205"/>
      <c r="CM110" s="205"/>
      <c r="CN110" s="205"/>
      <c r="CO110" s="205"/>
      <c r="CP110" s="205"/>
      <c r="CQ110" s="205"/>
      <c r="CR110" s="205"/>
    </row>
    <row r="111" spans="1:124" x14ac:dyDescent="0.35">
      <c r="A111" s="33" t="s">
        <v>659</v>
      </c>
      <c r="B111" s="792">
        <f>($B$112-$B$113)+($B$108*$B$109/$B$110)*LN(K57/K87)</f>
        <v>-0.3774687850304892</v>
      </c>
      <c r="C111" s="789"/>
      <c r="D111" s="789"/>
      <c r="E111" s="789" t="s">
        <v>146</v>
      </c>
      <c r="F111" s="789"/>
      <c r="G111" s="793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</row>
    <row r="112" spans="1:124" ht="15" x14ac:dyDescent="0.35">
      <c r="A112" s="212" t="s">
        <v>666</v>
      </c>
      <c r="B112" s="792">
        <v>-0.2</v>
      </c>
      <c r="C112" s="789"/>
      <c r="D112" s="789"/>
      <c r="E112" s="789" t="s">
        <v>146</v>
      </c>
      <c r="F112" s="789"/>
      <c r="G112" s="793"/>
      <c r="H112" s="40"/>
      <c r="I112" s="286"/>
      <c r="J112" s="28"/>
      <c r="K112" s="28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</row>
    <row r="113" spans="1:97" ht="15" x14ac:dyDescent="0.35">
      <c r="A113" s="212" t="s">
        <v>667</v>
      </c>
      <c r="B113" s="792">
        <v>0</v>
      </c>
      <c r="C113" s="789"/>
      <c r="D113" s="789"/>
      <c r="E113" s="789" t="s">
        <v>146</v>
      </c>
      <c r="F113" s="789"/>
      <c r="G113" s="793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CS113" s="247"/>
    </row>
    <row r="114" spans="1:97" x14ac:dyDescent="0.35">
      <c r="A114" s="33" t="s">
        <v>643</v>
      </c>
      <c r="B114" s="794">
        <v>5.4100000000000002E-2</v>
      </c>
      <c r="C114" s="795"/>
      <c r="D114" s="795"/>
      <c r="E114" s="789" t="s">
        <v>645</v>
      </c>
      <c r="F114" s="789"/>
      <c r="G114" s="793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</row>
    <row r="115" spans="1:97" x14ac:dyDescent="0.35">
      <c r="A115" s="33" t="s">
        <v>646</v>
      </c>
      <c r="B115" s="794">
        <v>6.5000000000000002E-2</v>
      </c>
      <c r="C115" s="795"/>
      <c r="D115" s="795"/>
      <c r="E115" s="789" t="s">
        <v>645</v>
      </c>
      <c r="F115" s="789"/>
      <c r="G115" s="793"/>
    </row>
    <row r="116" spans="1:97" ht="15" x14ac:dyDescent="0.35">
      <c r="A116" s="33" t="s">
        <v>647</v>
      </c>
      <c r="B116" s="796">
        <v>0.50929999999999997</v>
      </c>
      <c r="C116" s="789"/>
      <c r="D116" s="789"/>
      <c r="E116" s="789" t="s">
        <v>649</v>
      </c>
      <c r="F116" s="789"/>
      <c r="G116" s="793"/>
    </row>
    <row r="117" spans="1:97" ht="15" x14ac:dyDescent="0.35">
      <c r="A117" s="33" t="s">
        <v>648</v>
      </c>
      <c r="B117" s="797">
        <v>1.6</v>
      </c>
      <c r="C117" s="798"/>
      <c r="D117" s="798"/>
      <c r="E117" s="789" t="s">
        <v>649</v>
      </c>
      <c r="F117" s="789"/>
      <c r="G117" s="793"/>
    </row>
    <row r="118" spans="1:97" ht="16.5" x14ac:dyDescent="0.35">
      <c r="A118" s="33" t="s">
        <v>656</v>
      </c>
      <c r="B118" s="797">
        <v>1</v>
      </c>
      <c r="C118" s="798"/>
      <c r="D118" s="798"/>
      <c r="E118" s="798" t="s">
        <v>653</v>
      </c>
      <c r="F118" s="798"/>
      <c r="G118" s="799"/>
    </row>
    <row r="119" spans="1:97" ht="16.5" x14ac:dyDescent="0.35">
      <c r="A119" s="33" t="s">
        <v>654</v>
      </c>
      <c r="B119" s="797">
        <v>2.9999999999999997E-8</v>
      </c>
      <c r="C119" s="798"/>
      <c r="D119" s="798"/>
      <c r="E119" s="798" t="s">
        <v>655</v>
      </c>
      <c r="F119" s="798"/>
      <c r="G119" s="799"/>
    </row>
    <row r="120" spans="1:97" x14ac:dyDescent="0.35">
      <c r="A120" s="33" t="s">
        <v>119</v>
      </c>
      <c r="B120" s="797">
        <f>B118*B119*0.000001</f>
        <v>2.9999999999999998E-14</v>
      </c>
      <c r="C120" s="798"/>
      <c r="D120" s="798"/>
      <c r="E120" s="798" t="s">
        <v>143</v>
      </c>
      <c r="F120" s="798"/>
      <c r="G120" s="799"/>
    </row>
    <row r="121" spans="1:97" x14ac:dyDescent="0.35">
      <c r="A121" s="33" t="s">
        <v>657</v>
      </c>
      <c r="B121" s="800">
        <v>-1.5999999999999999E-19</v>
      </c>
      <c r="C121" s="798"/>
      <c r="D121" s="798"/>
      <c r="E121" s="798" t="s">
        <v>119</v>
      </c>
      <c r="F121" s="798"/>
      <c r="G121" s="799"/>
    </row>
    <row r="122" spans="1:97" x14ac:dyDescent="0.35">
      <c r="A122" s="33" t="s">
        <v>669</v>
      </c>
      <c r="B122" s="800">
        <f>B120*(B112-B113)/B121</f>
        <v>37500</v>
      </c>
      <c r="C122" s="798"/>
      <c r="D122" s="798"/>
      <c r="E122" s="798"/>
      <c r="F122" s="798"/>
      <c r="G122" s="799"/>
    </row>
  </sheetData>
  <mergeCells count="31">
    <mergeCell ref="B122:D122"/>
    <mergeCell ref="E122:G122"/>
    <mergeCell ref="B108:E108"/>
    <mergeCell ref="F108:G108"/>
    <mergeCell ref="B109:C109"/>
    <mergeCell ref="D109:G109"/>
    <mergeCell ref="B111:D111"/>
    <mergeCell ref="E111:G111"/>
    <mergeCell ref="E110:G110"/>
    <mergeCell ref="B110:D110"/>
    <mergeCell ref="B114:D114"/>
    <mergeCell ref="E116:G116"/>
    <mergeCell ref="E117:G117"/>
    <mergeCell ref="E115:G115"/>
    <mergeCell ref="E114:G114"/>
    <mergeCell ref="B2:G2"/>
    <mergeCell ref="B120:D120"/>
    <mergeCell ref="B121:D121"/>
    <mergeCell ref="E121:G121"/>
    <mergeCell ref="B118:D118"/>
    <mergeCell ref="E118:G118"/>
    <mergeCell ref="B115:D115"/>
    <mergeCell ref="B116:D116"/>
    <mergeCell ref="B113:D113"/>
    <mergeCell ref="E113:G113"/>
    <mergeCell ref="B112:D112"/>
    <mergeCell ref="E112:G112"/>
    <mergeCell ref="E120:G120"/>
    <mergeCell ref="B117:D117"/>
    <mergeCell ref="B119:D119"/>
    <mergeCell ref="E119:G119"/>
  </mergeCells>
  <conditionalFormatting sqref="J4:J30 O92:S92 B92:E92 J32:J87 U4:DT91">
    <cfRule type="cellIs" dxfId="23" priority="114" stopIfTrue="1" operator="equal">
      <formula>0</formula>
    </cfRule>
  </conditionalFormatting>
  <conditionalFormatting sqref="U93:DT99">
    <cfRule type="cellIs" dxfId="22" priority="103" operator="lessThan">
      <formula>-0.01</formula>
    </cfRule>
    <cfRule type="cellIs" dxfId="21" priority="104" operator="greaterThan">
      <formula>0.01</formula>
    </cfRule>
  </conditionalFormatting>
  <conditionalFormatting sqref="J84:J85 J29 J82">
    <cfRule type="cellIs" dxfId="20" priority="99" stopIfTrue="1" operator="equal">
      <formula>0</formula>
    </cfRule>
  </conditionalFormatting>
  <conditionalFormatting sqref="CX102:DT106 CU102:CW102 CU104:CW106 CS113 CS106:CT106 U102:CT105">
    <cfRule type="cellIs" dxfId="19" priority="87" operator="lessThan">
      <formula>0</formula>
    </cfRule>
    <cfRule type="cellIs" dxfId="18" priority="88" operator="greaterThan">
      <formula>0</formula>
    </cfRule>
  </conditionalFormatting>
  <conditionalFormatting sqref="CS106:CT106 U105:CR105">
    <cfRule type="cellIs" dxfId="17" priority="27" operator="between">
      <formula>0</formula>
      <formula>-5</formula>
    </cfRule>
  </conditionalFormatting>
  <conditionalFormatting sqref="U106:CR106">
    <cfRule type="cellIs" dxfId="16" priority="7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tabColor rgb="FFFF0000"/>
  </sheetPr>
  <dimension ref="A1:AK15"/>
  <sheetViews>
    <sheetView zoomScaleNormal="100" workbookViewId="0">
      <selection activeCell="I6" sqref="I6"/>
    </sheetView>
  </sheetViews>
  <sheetFormatPr baseColWidth="10" defaultColWidth="11.453125" defaultRowHeight="14.5" x14ac:dyDescent="0.35"/>
  <cols>
    <col min="2" max="2" width="8.36328125" customWidth="1"/>
    <col min="3" max="3" width="12.90625" customWidth="1"/>
    <col min="4" max="4" width="9.90625" customWidth="1"/>
    <col min="5" max="5" width="3.90625" customWidth="1"/>
    <col min="6" max="6" width="6.453125" customWidth="1"/>
    <col min="7" max="7" width="5.453125" customWidth="1"/>
    <col min="8" max="8" width="2.90625" customWidth="1"/>
    <col min="9" max="9" width="6.54296875" customWidth="1"/>
    <col min="10" max="10" width="6.36328125" customWidth="1"/>
    <col min="11" max="11" width="2.54296875" customWidth="1"/>
    <col min="12" max="12" width="7.36328125" customWidth="1"/>
    <col min="13" max="13" width="7" customWidth="1"/>
    <col min="14" max="14" width="2.6328125" customWidth="1"/>
    <col min="15" max="15" width="5.90625" customWidth="1"/>
    <col min="16" max="16" width="6.08984375" customWidth="1"/>
    <col min="17" max="17" width="2.36328125" customWidth="1"/>
    <col min="18" max="18" width="3.54296875" customWidth="1"/>
    <col min="19" max="20" width="5" customWidth="1"/>
    <col min="21" max="21" width="6.36328125" customWidth="1"/>
    <col min="22" max="22" width="4.6328125" customWidth="1"/>
    <col min="23" max="23" width="2.36328125" customWidth="1"/>
    <col min="24" max="24" width="2.453125" customWidth="1"/>
    <col min="25" max="26" width="4" customWidth="1"/>
    <col min="27" max="27" width="2.36328125" customWidth="1"/>
    <col min="28" max="28" width="5" customWidth="1"/>
    <col min="29" max="29" width="2.54296875" customWidth="1"/>
    <col min="30" max="30" width="5.90625" customWidth="1"/>
    <col min="31" max="31" width="6.36328125" customWidth="1"/>
    <col min="32" max="32" width="3" customWidth="1"/>
    <col min="33" max="33" width="6.453125" customWidth="1"/>
    <col min="34" max="34" width="2.90625" customWidth="1"/>
    <col min="35" max="35" width="2.54296875" customWidth="1"/>
    <col min="36" max="36" width="2.90625" customWidth="1"/>
    <col min="37" max="37" width="2.54296875" customWidth="1"/>
  </cols>
  <sheetData>
    <row r="1" spans="1:37" ht="9" customHeight="1" thickBot="1" x14ac:dyDescent="0.4"/>
    <row r="2" spans="1:37" ht="15" thickBot="1" x14ac:dyDescent="0.4">
      <c r="B2" s="801" t="s">
        <v>677</v>
      </c>
      <c r="C2" s="802"/>
      <c r="D2" s="803"/>
    </row>
    <row r="4" spans="1:37" x14ac:dyDescent="0.35">
      <c r="A4" s="804" t="s">
        <v>678</v>
      </c>
      <c r="B4" s="804"/>
    </row>
    <row r="6" spans="1:37" ht="28.5" customHeight="1" x14ac:dyDescent="0.35">
      <c r="A6" s="222" t="s">
        <v>679</v>
      </c>
      <c r="B6" s="503">
        <v>2</v>
      </c>
      <c r="C6" s="223" t="s">
        <v>681</v>
      </c>
      <c r="D6" s="504">
        <v>0.22</v>
      </c>
      <c r="F6" s="505">
        <f>(1+D6)/6</f>
        <v>0.20333333333333334</v>
      </c>
      <c r="G6" s="224" t="s">
        <v>228</v>
      </c>
      <c r="H6" s="225" t="s">
        <v>680</v>
      </c>
      <c r="I6" s="506">
        <f>0.2*AJ6</f>
        <v>0.2</v>
      </c>
      <c r="J6" s="224" t="s">
        <v>252</v>
      </c>
      <c r="K6" s="225" t="s">
        <v>680</v>
      </c>
      <c r="L6" s="506">
        <f>-('Anabolism Calculation'!F6*6+R6*10-2*U6-X6*4-AA6*7-AJ6*0.5)</f>
        <v>1.7200000000000024</v>
      </c>
      <c r="M6" s="224" t="s">
        <v>255</v>
      </c>
      <c r="N6" s="225" t="s">
        <v>680</v>
      </c>
      <c r="O6" s="506">
        <f>((1+D6)*4-4.2)/2</f>
        <v>0.33999999999999986</v>
      </c>
      <c r="P6" s="224" t="s">
        <v>686</v>
      </c>
      <c r="Q6" s="225" t="s">
        <v>680</v>
      </c>
      <c r="R6" s="506">
        <f>B6</f>
        <v>2</v>
      </c>
      <c r="S6" s="224" t="s">
        <v>279</v>
      </c>
      <c r="T6" s="227" t="s">
        <v>682</v>
      </c>
      <c r="U6" s="506">
        <f>D6</f>
        <v>0.22</v>
      </c>
      <c r="V6" s="224" t="s">
        <v>685</v>
      </c>
      <c r="W6" s="225" t="s">
        <v>680</v>
      </c>
      <c r="X6" s="226">
        <f>B6</f>
        <v>2</v>
      </c>
      <c r="Y6" s="224" t="s">
        <v>254</v>
      </c>
      <c r="Z6" s="225" t="s">
        <v>680</v>
      </c>
      <c r="AA6" s="226">
        <f>B6</f>
        <v>2</v>
      </c>
      <c r="AB6" s="224" t="s">
        <v>280</v>
      </c>
      <c r="AC6" s="225" t="s">
        <v>680</v>
      </c>
      <c r="AD6" s="506">
        <f>O6</f>
        <v>0.33999999999999986</v>
      </c>
      <c r="AE6" s="224" t="s">
        <v>273</v>
      </c>
      <c r="AF6" s="225" t="s">
        <v>680</v>
      </c>
      <c r="AG6" s="506">
        <f>F6*12+I6*3+L6*2-X6*1-AD6*1-AJ6*1.8</f>
        <v>2.3400000000000052</v>
      </c>
      <c r="AH6" s="224" t="s">
        <v>687</v>
      </c>
      <c r="AI6" s="225" t="s">
        <v>680</v>
      </c>
      <c r="AJ6" s="226">
        <v>1</v>
      </c>
      <c r="AK6" s="228" t="s">
        <v>34</v>
      </c>
    </row>
    <row r="7" spans="1:37" x14ac:dyDescent="0.35">
      <c r="F7" s="87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</row>
    <row r="8" spans="1:37" x14ac:dyDescent="0.35">
      <c r="A8" s="804" t="s">
        <v>683</v>
      </c>
      <c r="B8" s="804"/>
      <c r="F8" s="87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</row>
    <row r="9" spans="1:37" x14ac:dyDescent="0.35">
      <c r="F9" s="87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</row>
    <row r="10" spans="1:37" ht="39" x14ac:dyDescent="0.35">
      <c r="A10" s="222" t="s">
        <v>679</v>
      </c>
      <c r="B10" s="503">
        <v>1.9136</v>
      </c>
      <c r="C10" s="223" t="s">
        <v>681</v>
      </c>
      <c r="D10" s="504">
        <v>0.22</v>
      </c>
      <c r="F10" s="505">
        <f>(1+D10)/3</f>
        <v>0.40666666666666668</v>
      </c>
      <c r="G10" s="224" t="s">
        <v>229</v>
      </c>
      <c r="H10" s="225" t="s">
        <v>680</v>
      </c>
      <c r="I10" s="506">
        <f>0.2*AJ10</f>
        <v>0.2</v>
      </c>
      <c r="J10" s="224" t="s">
        <v>252</v>
      </c>
      <c r="K10" s="225" t="s">
        <v>680</v>
      </c>
      <c r="L10" s="506">
        <f>-('Anabolism Calculation'!F10*3+R10*10-2*U10-X10*4-AA10*7-AJ10*0.5)</f>
        <v>1.6336000000000013</v>
      </c>
      <c r="M10" s="224" t="s">
        <v>255</v>
      </c>
      <c r="N10" s="225" t="s">
        <v>680</v>
      </c>
      <c r="O10" s="506">
        <f>-((1+D10)*3.3333333-4.2)/2</f>
        <v>6.6666687000000113E-2</v>
      </c>
      <c r="P10" s="224" t="s">
        <v>273</v>
      </c>
      <c r="Q10" s="225" t="s">
        <v>680</v>
      </c>
      <c r="R10" s="506">
        <f>B10</f>
        <v>1.9136</v>
      </c>
      <c r="S10" s="224" t="s">
        <v>279</v>
      </c>
      <c r="T10" s="227" t="s">
        <v>682</v>
      </c>
      <c r="U10" s="506">
        <f>D10</f>
        <v>0.22</v>
      </c>
      <c r="V10" s="224" t="s">
        <v>685</v>
      </c>
      <c r="W10" s="225" t="s">
        <v>680</v>
      </c>
      <c r="X10" s="226">
        <f>B10</f>
        <v>1.9136</v>
      </c>
      <c r="Y10" s="224" t="s">
        <v>254</v>
      </c>
      <c r="Z10" s="225" t="s">
        <v>680</v>
      </c>
      <c r="AA10" s="226">
        <f>B10</f>
        <v>1.9136</v>
      </c>
      <c r="AB10" s="224" t="s">
        <v>280</v>
      </c>
      <c r="AC10" s="225" t="s">
        <v>680</v>
      </c>
      <c r="AD10" s="506">
        <f>O10</f>
        <v>6.6666687000000113E-2</v>
      </c>
      <c r="AE10" s="224" t="s">
        <v>686</v>
      </c>
      <c r="AF10" s="225" t="s">
        <v>680</v>
      </c>
      <c r="AG10" s="506">
        <f>F10*3+I10*3+L10*2+O10*1-X10*1-AJ10*1.8</f>
        <v>1.4402666870000027</v>
      </c>
      <c r="AH10" s="224" t="s">
        <v>687</v>
      </c>
      <c r="AI10" s="225" t="s">
        <v>680</v>
      </c>
      <c r="AJ10" s="226">
        <v>1</v>
      </c>
      <c r="AK10" s="228" t="s">
        <v>34</v>
      </c>
    </row>
    <row r="11" spans="1:37" x14ac:dyDescent="0.35"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45"/>
    </row>
    <row r="12" spans="1:37" x14ac:dyDescent="0.35"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</row>
    <row r="13" spans="1:37" x14ac:dyDescent="0.35"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</row>
    <row r="14" spans="1:37" x14ac:dyDescent="0.35"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245"/>
      <c r="AJ14" s="245"/>
      <c r="AK14" s="245"/>
    </row>
    <row r="15" spans="1:37" x14ac:dyDescent="0.35"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</row>
  </sheetData>
  <mergeCells count="3">
    <mergeCell ref="B2:D2"/>
    <mergeCell ref="A4:B4"/>
    <mergeCell ref="A8:B8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tabColor rgb="FFFF0000"/>
  </sheetPr>
  <dimension ref="B2:E15"/>
  <sheetViews>
    <sheetView workbookViewId="0">
      <selection activeCell="J32" sqref="J32"/>
    </sheetView>
  </sheetViews>
  <sheetFormatPr baseColWidth="10" defaultColWidth="11.453125" defaultRowHeight="14.5" x14ac:dyDescent="0.35"/>
  <cols>
    <col min="1" max="1" width="4" customWidth="1"/>
    <col min="2" max="2" width="17.36328125" customWidth="1"/>
    <col min="4" max="4" width="23.6328125" customWidth="1"/>
  </cols>
  <sheetData>
    <row r="2" spans="2:5" x14ac:dyDescent="0.35">
      <c r="B2" s="805" t="s">
        <v>688</v>
      </c>
      <c r="C2" s="805"/>
      <c r="D2" s="805"/>
      <c r="E2" s="805"/>
    </row>
    <row r="3" spans="2:5" x14ac:dyDescent="0.35">
      <c r="B3" s="229"/>
      <c r="C3" s="229"/>
      <c r="D3" s="229"/>
      <c r="E3" s="229"/>
    </row>
    <row r="4" spans="2:5" x14ac:dyDescent="0.35">
      <c r="B4" s="230" t="s">
        <v>690</v>
      </c>
      <c r="C4" s="230" t="s">
        <v>691</v>
      </c>
      <c r="D4" s="230" t="s">
        <v>692</v>
      </c>
    </row>
    <row r="5" spans="2:5" x14ac:dyDescent="0.35">
      <c r="B5" s="90" t="s">
        <v>689</v>
      </c>
      <c r="C5" s="90">
        <v>0.27</v>
      </c>
      <c r="D5" s="231" t="s">
        <v>693</v>
      </c>
    </row>
    <row r="6" spans="2:5" x14ac:dyDescent="0.35">
      <c r="B6" s="90" t="s">
        <v>694</v>
      </c>
      <c r="C6" s="90">
        <v>1.42</v>
      </c>
      <c r="D6" s="231" t="s">
        <v>693</v>
      </c>
    </row>
    <row r="7" spans="2:5" x14ac:dyDescent="0.35">
      <c r="B7" s="90" t="s">
        <v>695</v>
      </c>
      <c r="C7" s="90">
        <v>2.67</v>
      </c>
      <c r="D7" s="231" t="s">
        <v>693</v>
      </c>
    </row>
    <row r="8" spans="2:5" x14ac:dyDescent="0.35">
      <c r="B8" s="90" t="s">
        <v>696</v>
      </c>
      <c r="C8" s="90"/>
      <c r="D8" s="90"/>
    </row>
    <row r="9" spans="2:5" x14ac:dyDescent="0.35">
      <c r="B9" s="90" t="s">
        <v>697</v>
      </c>
      <c r="C9" s="90"/>
      <c r="D9" s="90"/>
    </row>
    <row r="10" spans="2:5" x14ac:dyDescent="0.35">
      <c r="B10" s="90" t="s">
        <v>698</v>
      </c>
    </row>
    <row r="15" spans="2:5" x14ac:dyDescent="0.35">
      <c r="B15" s="64" t="s">
        <v>337</v>
      </c>
      <c r="C15" s="80">
        <f>2.7*(1.3659/1.0667)*(DataBaseSpecies_1!R23/DataBaseSpecies_1!R54)</f>
        <v>0.47250126558545058</v>
      </c>
      <c r="D15" s="80" t="s">
        <v>725</v>
      </c>
    </row>
  </sheetData>
  <mergeCells count="1">
    <mergeCell ref="B2:E2"/>
  </mergeCells>
  <conditionalFormatting sqref="C15">
    <cfRule type="cellIs" dxfId="15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tabColor rgb="FFFF0000"/>
  </sheetPr>
  <dimension ref="E2:J2"/>
  <sheetViews>
    <sheetView topLeftCell="A19" zoomScaleNormal="100" workbookViewId="0">
      <selection activeCell="E56" sqref="E56"/>
    </sheetView>
  </sheetViews>
  <sheetFormatPr baseColWidth="10" defaultColWidth="11.453125" defaultRowHeight="14.5" x14ac:dyDescent="0.35"/>
  <sheetData>
    <row r="2" spans="5:10" x14ac:dyDescent="0.35">
      <c r="E2" s="806" t="s">
        <v>671</v>
      </c>
      <c r="F2" s="806"/>
      <c r="G2" s="806"/>
      <c r="H2" s="806"/>
      <c r="I2" s="806"/>
      <c r="J2" s="806"/>
    </row>
  </sheetData>
  <mergeCells count="1">
    <mergeCell ref="E2:J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C8"/>
  <sheetViews>
    <sheetView workbookViewId="0">
      <selection activeCell="E12" sqref="E12"/>
    </sheetView>
  </sheetViews>
  <sheetFormatPr baseColWidth="10" defaultColWidth="9.08984375" defaultRowHeight="14.5" x14ac:dyDescent="0.35"/>
  <sheetData>
    <row r="1" spans="1:3" x14ac:dyDescent="0.35">
      <c r="A1" s="112" t="s">
        <v>789</v>
      </c>
      <c r="B1" s="369">
        <v>0</v>
      </c>
      <c r="C1" s="69" t="s">
        <v>790</v>
      </c>
    </row>
    <row r="2" spans="1:3" x14ac:dyDescent="0.35">
      <c r="A2" s="113" t="s">
        <v>791</v>
      </c>
      <c r="B2" s="370">
        <v>1E-3</v>
      </c>
      <c r="C2" s="65" t="s">
        <v>790</v>
      </c>
    </row>
    <row r="3" spans="1:3" x14ac:dyDescent="0.35">
      <c r="A3" s="113" t="s">
        <v>792</v>
      </c>
      <c r="B3" s="370">
        <v>5.0000000000000001E-4</v>
      </c>
      <c r="C3" s="65" t="s">
        <v>790</v>
      </c>
    </row>
    <row r="4" spans="1:3" x14ac:dyDescent="0.35">
      <c r="A4" s="113" t="s">
        <v>794</v>
      </c>
      <c r="B4" s="370">
        <v>0.2</v>
      </c>
      <c r="C4" s="65" t="s">
        <v>336</v>
      </c>
    </row>
    <row r="5" spans="1:3" x14ac:dyDescent="0.35">
      <c r="A5" s="113" t="s">
        <v>793</v>
      </c>
      <c r="B5" s="370">
        <v>1</v>
      </c>
      <c r="C5" s="65" t="s">
        <v>336</v>
      </c>
    </row>
    <row r="6" spans="1:3" x14ac:dyDescent="0.35">
      <c r="A6" s="113" t="s">
        <v>796</v>
      </c>
      <c r="B6" s="370">
        <v>7.4999999999999997E-3</v>
      </c>
      <c r="C6" s="65" t="s">
        <v>147</v>
      </c>
    </row>
    <row r="7" spans="1:3" x14ac:dyDescent="0.35">
      <c r="A7" s="113" t="s">
        <v>797</v>
      </c>
      <c r="B7" s="370">
        <v>1</v>
      </c>
      <c r="C7" s="65" t="s">
        <v>336</v>
      </c>
    </row>
    <row r="8" spans="1:3" x14ac:dyDescent="0.35">
      <c r="A8" s="114" t="s">
        <v>669</v>
      </c>
      <c r="B8" s="371">
        <v>-100</v>
      </c>
      <c r="C8" s="72" t="s">
        <v>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FFFF00"/>
  </sheetPr>
  <dimension ref="A1:M77"/>
  <sheetViews>
    <sheetView topLeftCell="A55" workbookViewId="0">
      <selection activeCell="G1" sqref="G1:P76"/>
    </sheetView>
  </sheetViews>
  <sheetFormatPr baseColWidth="10" defaultColWidth="8.90625" defaultRowHeight="14.5" x14ac:dyDescent="0.35"/>
  <cols>
    <col min="1" max="1" width="13.36328125" style="6" bestFit="1" customWidth="1"/>
    <col min="2" max="2" width="11.453125" style="12"/>
    <col min="3" max="3" width="5.54296875" style="8" customWidth="1"/>
    <col min="4" max="4" width="4" style="7" bestFit="1" customWidth="1"/>
    <col min="5" max="5" width="6.54296875" style="518" customWidth="1"/>
    <col min="7" max="7" width="9.08984375" style="378"/>
    <col min="8" max="8" width="8.90625" style="513"/>
    <col min="13" max="13" width="11.453125" style="12"/>
  </cols>
  <sheetData>
    <row r="1" spans="1:13" x14ac:dyDescent="0.35">
      <c r="A1" s="62" t="s">
        <v>35</v>
      </c>
      <c r="B1" s="373">
        <v>1E-3</v>
      </c>
      <c r="C1" s="63" t="s">
        <v>147</v>
      </c>
      <c r="D1" s="64" t="s">
        <v>148</v>
      </c>
      <c r="E1" s="514">
        <v>2</v>
      </c>
      <c r="M1" s="373"/>
    </row>
    <row r="2" spans="1:13" x14ac:dyDescent="0.35">
      <c r="A2" s="62" t="s">
        <v>36</v>
      </c>
      <c r="B2" s="373">
        <v>8.0000000000000002E-3</v>
      </c>
      <c r="C2" s="63" t="s">
        <v>147</v>
      </c>
      <c r="D2" s="64" t="s">
        <v>148</v>
      </c>
      <c r="E2" s="514">
        <v>3</v>
      </c>
      <c r="M2" s="373"/>
    </row>
    <row r="3" spans="1:13" x14ac:dyDescent="0.35">
      <c r="A3" s="62" t="s">
        <v>37</v>
      </c>
      <c r="B3" s="373">
        <v>1.0000000000000001E-5</v>
      </c>
      <c r="C3" s="63" t="s">
        <v>147</v>
      </c>
      <c r="D3" s="64" t="s">
        <v>148</v>
      </c>
      <c r="E3" s="514">
        <v>3</v>
      </c>
      <c r="M3" s="373"/>
    </row>
    <row r="4" spans="1:13" x14ac:dyDescent="0.35">
      <c r="A4" s="62" t="s">
        <v>38</v>
      </c>
      <c r="B4" s="373">
        <v>9.9999999999999995E-8</v>
      </c>
      <c r="C4" s="63" t="s">
        <v>147</v>
      </c>
      <c r="D4" s="64" t="s">
        <v>148</v>
      </c>
      <c r="E4" s="514">
        <v>3</v>
      </c>
      <c r="M4" s="373"/>
    </row>
    <row r="5" spans="1:13" x14ac:dyDescent="0.35">
      <c r="A5" s="62" t="s">
        <v>39</v>
      </c>
      <c r="B5" s="373">
        <v>1.0000000000000001E-5</v>
      </c>
      <c r="C5" s="63" t="s">
        <v>147</v>
      </c>
      <c r="D5" s="64" t="s">
        <v>148</v>
      </c>
      <c r="E5" s="514">
        <v>3</v>
      </c>
      <c r="M5" s="373"/>
    </row>
    <row r="6" spans="1:13" x14ac:dyDescent="0.35">
      <c r="A6" s="62" t="s">
        <v>40</v>
      </c>
      <c r="B6" s="373">
        <v>9.9999999999999995E-7</v>
      </c>
      <c r="C6" s="63" t="s">
        <v>147</v>
      </c>
      <c r="D6" s="64" t="s">
        <v>148</v>
      </c>
      <c r="E6" s="514">
        <v>3</v>
      </c>
      <c r="M6" s="373"/>
    </row>
    <row r="7" spans="1:13" x14ac:dyDescent="0.35">
      <c r="A7" s="62" t="s">
        <v>41</v>
      </c>
      <c r="B7" s="373">
        <v>1E-8</v>
      </c>
      <c r="C7" s="63" t="s">
        <v>147</v>
      </c>
      <c r="D7" s="64" t="s">
        <v>148</v>
      </c>
      <c r="E7" s="514">
        <v>3</v>
      </c>
      <c r="M7" s="373"/>
    </row>
    <row r="8" spans="1:13" x14ac:dyDescent="0.35">
      <c r="A8" s="62" t="s">
        <v>42</v>
      </c>
      <c r="B8" s="373">
        <v>9.9999999999999995E-7</v>
      </c>
      <c r="C8" s="63" t="s">
        <v>147</v>
      </c>
      <c r="D8" s="64" t="s">
        <v>148</v>
      </c>
      <c r="E8" s="514">
        <v>3</v>
      </c>
      <c r="M8" s="373"/>
    </row>
    <row r="9" spans="1:13" x14ac:dyDescent="0.35">
      <c r="A9" s="62" t="s">
        <v>43</v>
      </c>
      <c r="B9" s="373">
        <v>9.9999999999999995E-7</v>
      </c>
      <c r="C9" s="63" t="s">
        <v>147</v>
      </c>
      <c r="D9" s="64" t="s">
        <v>148</v>
      </c>
      <c r="E9" s="514">
        <v>2</v>
      </c>
      <c r="M9" s="373"/>
    </row>
    <row r="10" spans="1:13" x14ac:dyDescent="0.35">
      <c r="A10" s="62" t="s">
        <v>44</v>
      </c>
      <c r="B10" s="373">
        <v>1.0000000000000001E-5</v>
      </c>
      <c r="C10" s="63" t="s">
        <v>147</v>
      </c>
      <c r="D10" s="64" t="s">
        <v>148</v>
      </c>
      <c r="E10" s="514">
        <v>4</v>
      </c>
      <c r="M10" s="373"/>
    </row>
    <row r="11" spans="1:13" x14ac:dyDescent="0.35">
      <c r="A11" s="62" t="s">
        <v>45</v>
      </c>
      <c r="B11" s="373">
        <v>1.0000000000000001E-5</v>
      </c>
      <c r="C11" s="63" t="s">
        <v>147</v>
      </c>
      <c r="D11" s="64" t="s">
        <v>148</v>
      </c>
      <c r="E11" s="514">
        <v>4</v>
      </c>
      <c r="M11" s="373"/>
    </row>
    <row r="12" spans="1:13" x14ac:dyDescent="0.35">
      <c r="A12" s="62" t="s">
        <v>46</v>
      </c>
      <c r="B12" s="373">
        <v>1.0000000000000001E-9</v>
      </c>
      <c r="C12" s="63" t="s">
        <v>147</v>
      </c>
      <c r="D12" s="64" t="s">
        <v>148</v>
      </c>
      <c r="E12" s="514">
        <v>4</v>
      </c>
      <c r="M12" s="373"/>
    </row>
    <row r="13" spans="1:13" x14ac:dyDescent="0.35">
      <c r="A13" s="62" t="s">
        <v>47</v>
      </c>
      <c r="B13" s="373">
        <v>1.0000000000000001E-5</v>
      </c>
      <c r="C13" s="63" t="s">
        <v>147</v>
      </c>
      <c r="D13" s="64" t="s">
        <v>148</v>
      </c>
      <c r="E13" s="514">
        <v>3</v>
      </c>
      <c r="M13" s="373"/>
    </row>
    <row r="14" spans="1:13" x14ac:dyDescent="0.35">
      <c r="A14" s="62" t="s">
        <v>48</v>
      </c>
      <c r="B14" s="373">
        <v>9.9999999999999995E-8</v>
      </c>
      <c r="C14" s="63" t="s">
        <v>147</v>
      </c>
      <c r="D14" s="64" t="s">
        <v>148</v>
      </c>
      <c r="E14" s="514">
        <v>2</v>
      </c>
      <c r="M14" s="373"/>
    </row>
    <row r="15" spans="1:13" x14ac:dyDescent="0.35">
      <c r="A15" s="62" t="s">
        <v>49</v>
      </c>
      <c r="B15" s="373">
        <v>9.9999999999999995E-8</v>
      </c>
      <c r="C15" s="63" t="s">
        <v>147</v>
      </c>
      <c r="D15" s="64" t="s">
        <v>148</v>
      </c>
      <c r="E15" s="514">
        <v>2</v>
      </c>
      <c r="M15" s="373"/>
    </row>
    <row r="16" spans="1:13" x14ac:dyDescent="0.35">
      <c r="A16" s="62" t="s">
        <v>50</v>
      </c>
      <c r="B16" s="373">
        <v>9.9999999999999995E-8</v>
      </c>
      <c r="C16" s="63" t="s">
        <v>147</v>
      </c>
      <c r="D16" s="64" t="s">
        <v>148</v>
      </c>
      <c r="E16" s="514">
        <v>2</v>
      </c>
      <c r="M16" s="373"/>
    </row>
    <row r="17" spans="1:13" x14ac:dyDescent="0.35">
      <c r="A17" s="62" t="s">
        <v>51</v>
      </c>
      <c r="B17" s="373">
        <v>9.9999999999999995E-7</v>
      </c>
      <c r="C17" s="63" t="s">
        <v>147</v>
      </c>
      <c r="D17" s="64" t="s">
        <v>148</v>
      </c>
      <c r="E17" s="514">
        <v>2</v>
      </c>
      <c r="M17" s="373"/>
    </row>
    <row r="18" spans="1:13" x14ac:dyDescent="0.35">
      <c r="A18" s="62" t="s">
        <v>54</v>
      </c>
      <c r="B18" s="373">
        <v>1E-4</v>
      </c>
      <c r="C18" s="63" t="s">
        <v>147</v>
      </c>
      <c r="D18" s="64" t="s">
        <v>148</v>
      </c>
      <c r="E18" s="514">
        <v>2</v>
      </c>
      <c r="M18" s="373"/>
    </row>
    <row r="19" spans="1:13" x14ac:dyDescent="0.35">
      <c r="A19" s="62" t="s">
        <v>55</v>
      </c>
      <c r="B19" s="373">
        <v>5.0000000000000001E-3</v>
      </c>
      <c r="C19" s="63" t="s">
        <v>147</v>
      </c>
      <c r="D19" s="64" t="s">
        <v>148</v>
      </c>
      <c r="E19" s="514">
        <v>2</v>
      </c>
      <c r="M19" s="373"/>
    </row>
    <row r="20" spans="1:13" x14ac:dyDescent="0.35">
      <c r="A20" s="62" t="s">
        <v>56</v>
      </c>
      <c r="B20" s="373">
        <v>1.0000000000000001E-5</v>
      </c>
      <c r="C20" s="63" t="s">
        <v>147</v>
      </c>
      <c r="D20" s="64" t="s">
        <v>148</v>
      </c>
      <c r="E20" s="514">
        <v>1</v>
      </c>
      <c r="M20" s="373"/>
    </row>
    <row r="21" spans="1:13" x14ac:dyDescent="0.35">
      <c r="A21" s="62" t="s">
        <v>81</v>
      </c>
      <c r="B21" s="373">
        <v>6.5000000000000002E-2</v>
      </c>
      <c r="C21" s="63" t="s">
        <v>147</v>
      </c>
      <c r="D21" s="64" t="s">
        <v>148</v>
      </c>
      <c r="E21" s="514">
        <v>2</v>
      </c>
      <c r="M21" s="373"/>
    </row>
    <row r="22" spans="1:13" x14ac:dyDescent="0.35">
      <c r="A22" s="62" t="s">
        <v>744</v>
      </c>
      <c r="B22" s="373">
        <v>9.9999999999999995E-7</v>
      </c>
      <c r="C22" s="63" t="s">
        <v>147</v>
      </c>
      <c r="D22" s="64" t="s">
        <v>148</v>
      </c>
      <c r="E22" s="514">
        <v>2</v>
      </c>
      <c r="M22" s="373"/>
    </row>
    <row r="23" spans="1:13" x14ac:dyDescent="0.35">
      <c r="A23" s="62" t="s">
        <v>83</v>
      </c>
      <c r="B23" s="373">
        <v>9.9999999999999995E-7</v>
      </c>
      <c r="C23" s="63" t="s">
        <v>147</v>
      </c>
      <c r="D23" s="64" t="s">
        <v>148</v>
      </c>
      <c r="E23" s="514">
        <v>2</v>
      </c>
      <c r="M23" s="373"/>
    </row>
    <row r="24" spans="1:13" x14ac:dyDescent="0.35">
      <c r="A24" s="332" t="s">
        <v>84</v>
      </c>
      <c r="B24" s="373">
        <v>9.9999999999999995E-7</v>
      </c>
      <c r="C24" s="63" t="s">
        <v>147</v>
      </c>
      <c r="D24" s="64" t="s">
        <v>148</v>
      </c>
      <c r="E24" s="514">
        <v>2</v>
      </c>
      <c r="M24" s="373"/>
    </row>
    <row r="25" spans="1:13" x14ac:dyDescent="0.35">
      <c r="A25" s="66" t="s">
        <v>59</v>
      </c>
      <c r="B25" s="374">
        <v>1E-3</v>
      </c>
      <c r="C25" s="67" t="s">
        <v>147</v>
      </c>
      <c r="D25" s="68" t="s">
        <v>149</v>
      </c>
      <c r="E25" s="515">
        <v>2</v>
      </c>
      <c r="M25" s="374"/>
    </row>
    <row r="26" spans="1:13" x14ac:dyDescent="0.35">
      <c r="A26" s="62" t="s">
        <v>60</v>
      </c>
      <c r="B26" s="375">
        <v>8.9999999999999993E-3</v>
      </c>
      <c r="C26" s="63" t="s">
        <v>147</v>
      </c>
      <c r="D26" s="64" t="s">
        <v>149</v>
      </c>
      <c r="E26" s="514">
        <v>2</v>
      </c>
      <c r="M26" s="375"/>
    </row>
    <row r="27" spans="1:13" x14ac:dyDescent="0.35">
      <c r="A27" s="62" t="s">
        <v>61</v>
      </c>
      <c r="B27" s="375">
        <v>1E-3</v>
      </c>
      <c r="C27" s="63" t="s">
        <v>147</v>
      </c>
      <c r="D27" s="64" t="s">
        <v>149</v>
      </c>
      <c r="E27" s="514">
        <v>4</v>
      </c>
      <c r="M27" s="375"/>
    </row>
    <row r="28" spans="1:13" x14ac:dyDescent="0.35">
      <c r="A28" s="62" t="s">
        <v>62</v>
      </c>
      <c r="B28" s="375">
        <v>9.9999999999999995E-8</v>
      </c>
      <c r="C28" s="63" t="s">
        <v>147</v>
      </c>
      <c r="D28" s="64" t="s">
        <v>149</v>
      </c>
      <c r="E28" s="514">
        <v>2</v>
      </c>
      <c r="M28" s="375"/>
    </row>
    <row r="29" spans="1:13" x14ac:dyDescent="0.35">
      <c r="A29" s="62" t="s">
        <v>63</v>
      </c>
      <c r="B29" s="375">
        <v>1.0000000000000001E-5</v>
      </c>
      <c r="C29" s="63" t="s">
        <v>147</v>
      </c>
      <c r="D29" s="64" t="s">
        <v>149</v>
      </c>
      <c r="E29" s="514">
        <v>2</v>
      </c>
      <c r="M29" s="375"/>
    </row>
    <row r="30" spans="1:13" x14ac:dyDescent="0.35">
      <c r="A30" s="62" t="s">
        <v>64</v>
      </c>
      <c r="B30" s="375">
        <v>9.9999999999999995E-8</v>
      </c>
      <c r="C30" s="63" t="s">
        <v>147</v>
      </c>
      <c r="D30" s="64" t="s">
        <v>149</v>
      </c>
      <c r="E30" s="514">
        <v>2</v>
      </c>
      <c r="M30" s="375"/>
    </row>
    <row r="31" spans="1:13" x14ac:dyDescent="0.35">
      <c r="A31" s="62" t="s">
        <v>65</v>
      </c>
      <c r="B31" s="375">
        <v>1.0000000000000001E-5</v>
      </c>
      <c r="C31" s="63" t="s">
        <v>147</v>
      </c>
      <c r="D31" s="64" t="s">
        <v>149</v>
      </c>
      <c r="E31" s="514">
        <v>2</v>
      </c>
      <c r="M31" s="375"/>
    </row>
    <row r="32" spans="1:13" x14ac:dyDescent="0.35">
      <c r="A32" s="62" t="s">
        <v>66</v>
      </c>
      <c r="B32" s="375">
        <v>9.9999999999999995E-7</v>
      </c>
      <c r="C32" s="63" t="s">
        <v>147</v>
      </c>
      <c r="D32" s="64" t="s">
        <v>149</v>
      </c>
      <c r="E32" s="514">
        <v>4</v>
      </c>
      <c r="M32" s="375"/>
    </row>
    <row r="33" spans="1:13" x14ac:dyDescent="0.35">
      <c r="A33" s="62" t="s">
        <v>67</v>
      </c>
      <c r="B33" s="375">
        <v>9.9999999999999995E-7</v>
      </c>
      <c r="C33" s="63" t="s">
        <v>147</v>
      </c>
      <c r="D33" s="64" t="s">
        <v>149</v>
      </c>
      <c r="E33" s="514">
        <v>2</v>
      </c>
      <c r="M33" s="375"/>
    </row>
    <row r="34" spans="1:13" x14ac:dyDescent="0.35">
      <c r="A34" s="62" t="s">
        <v>68</v>
      </c>
      <c r="B34" s="375">
        <v>9.9999999999999995E-8</v>
      </c>
      <c r="C34" s="63" t="s">
        <v>147</v>
      </c>
      <c r="D34" s="64" t="s">
        <v>149</v>
      </c>
      <c r="E34" s="514">
        <v>2</v>
      </c>
      <c r="M34" s="375"/>
    </row>
    <row r="35" spans="1:13" x14ac:dyDescent="0.35">
      <c r="A35" s="62" t="s">
        <v>69</v>
      </c>
      <c r="B35" s="375">
        <v>1E-8</v>
      </c>
      <c r="C35" s="63" t="s">
        <v>147</v>
      </c>
      <c r="D35" s="64" t="s">
        <v>149</v>
      </c>
      <c r="E35" s="514">
        <v>2</v>
      </c>
      <c r="M35" s="375"/>
    </row>
    <row r="36" spans="1:13" x14ac:dyDescent="0.35">
      <c r="A36" s="62" t="s">
        <v>70</v>
      </c>
      <c r="B36" s="375">
        <v>1E-10</v>
      </c>
      <c r="C36" s="63" t="s">
        <v>147</v>
      </c>
      <c r="D36" s="64" t="s">
        <v>149</v>
      </c>
      <c r="E36" s="514">
        <v>2</v>
      </c>
      <c r="M36" s="375"/>
    </row>
    <row r="37" spans="1:13" x14ac:dyDescent="0.35">
      <c r="A37" s="62" t="s">
        <v>71</v>
      </c>
      <c r="B37" s="375">
        <v>1.0000000000000001E-5</v>
      </c>
      <c r="C37" s="63" t="s">
        <v>147</v>
      </c>
      <c r="D37" s="64" t="s">
        <v>149</v>
      </c>
      <c r="E37" s="514">
        <v>2</v>
      </c>
      <c r="M37" s="375"/>
    </row>
    <row r="38" spans="1:13" x14ac:dyDescent="0.35">
      <c r="A38" s="62" t="s">
        <v>72</v>
      </c>
      <c r="B38" s="375">
        <v>1E-3</v>
      </c>
      <c r="C38" s="63" t="s">
        <v>147</v>
      </c>
      <c r="D38" s="64" t="s">
        <v>149</v>
      </c>
      <c r="E38" s="514">
        <v>2</v>
      </c>
      <c r="M38" s="375"/>
    </row>
    <row r="39" spans="1:13" x14ac:dyDescent="0.35">
      <c r="A39" s="62" t="s">
        <v>73</v>
      </c>
      <c r="B39" s="375">
        <v>2.5000000000000001E-4</v>
      </c>
      <c r="C39" s="63" t="s">
        <v>147</v>
      </c>
      <c r="D39" s="64" t="s">
        <v>149</v>
      </c>
      <c r="E39" s="514">
        <v>2</v>
      </c>
      <c r="M39" s="375"/>
    </row>
    <row r="40" spans="1:13" x14ac:dyDescent="0.35">
      <c r="A40" s="62" t="s">
        <v>74</v>
      </c>
      <c r="B40" s="375">
        <v>0.05</v>
      </c>
      <c r="C40" s="63" t="s">
        <v>147</v>
      </c>
      <c r="D40" s="64" t="s">
        <v>149</v>
      </c>
      <c r="E40" s="514">
        <v>2</v>
      </c>
      <c r="M40" s="375"/>
    </row>
    <row r="41" spans="1:13" x14ac:dyDescent="0.35">
      <c r="A41" s="62" t="s">
        <v>75</v>
      </c>
      <c r="B41" s="375">
        <v>1E-3</v>
      </c>
      <c r="C41" s="63" t="s">
        <v>147</v>
      </c>
      <c r="D41" s="64" t="s">
        <v>149</v>
      </c>
      <c r="E41" s="514">
        <v>2</v>
      </c>
      <c r="M41" s="375"/>
    </row>
    <row r="42" spans="1:13" x14ac:dyDescent="0.35">
      <c r="A42" s="62" t="s">
        <v>76</v>
      </c>
      <c r="B42" s="375">
        <v>1E-3</v>
      </c>
      <c r="C42" s="63" t="s">
        <v>147</v>
      </c>
      <c r="D42" s="64" t="s">
        <v>149</v>
      </c>
      <c r="E42" s="514">
        <v>2</v>
      </c>
      <c r="M42" s="375"/>
    </row>
    <row r="43" spans="1:13" x14ac:dyDescent="0.35">
      <c r="A43" s="62" t="s">
        <v>77</v>
      </c>
      <c r="B43" s="375">
        <v>8.9999999999999993E-3</v>
      </c>
      <c r="C43" s="63" t="s">
        <v>147</v>
      </c>
      <c r="D43" s="64" t="s">
        <v>149</v>
      </c>
      <c r="E43" s="514">
        <v>2</v>
      </c>
      <c r="M43" s="375"/>
    </row>
    <row r="44" spans="1:13" x14ac:dyDescent="0.35">
      <c r="A44" s="62" t="s">
        <v>57</v>
      </c>
      <c r="B44" s="373">
        <v>5.0000000000000001E-3</v>
      </c>
      <c r="C44" s="63" t="s">
        <v>147</v>
      </c>
      <c r="D44" s="64" t="s">
        <v>149</v>
      </c>
      <c r="E44" s="514">
        <v>4</v>
      </c>
      <c r="M44" s="373"/>
    </row>
    <row r="45" spans="1:13" x14ac:dyDescent="0.35">
      <c r="A45" s="62" t="s">
        <v>78</v>
      </c>
      <c r="B45" s="373">
        <v>1.2999999999999999E-2</v>
      </c>
      <c r="C45" s="63" t="s">
        <v>147</v>
      </c>
      <c r="D45" s="64" t="s">
        <v>149</v>
      </c>
      <c r="E45" s="514">
        <v>2</v>
      </c>
      <c r="M45" s="373"/>
    </row>
    <row r="46" spans="1:13" x14ac:dyDescent="0.35">
      <c r="A46" s="62" t="s">
        <v>79</v>
      </c>
      <c r="B46" s="373">
        <v>1E-3</v>
      </c>
      <c r="C46" s="63" t="s">
        <v>147</v>
      </c>
      <c r="D46" s="64" t="s">
        <v>149</v>
      </c>
      <c r="E46" s="514">
        <v>2</v>
      </c>
      <c r="M46" s="373"/>
    </row>
    <row r="47" spans="1:13" x14ac:dyDescent="0.35">
      <c r="A47" s="330" t="s">
        <v>34</v>
      </c>
      <c r="B47" s="376">
        <v>4.4999999999999998E-2</v>
      </c>
      <c r="C47" s="73" t="s">
        <v>147</v>
      </c>
      <c r="D47" s="74" t="s">
        <v>150</v>
      </c>
      <c r="E47" s="516">
        <v>2</v>
      </c>
      <c r="M47" s="376"/>
    </row>
    <row r="48" spans="1:13" x14ac:dyDescent="0.35">
      <c r="A48" s="331" t="s">
        <v>85</v>
      </c>
      <c r="B48" s="374">
        <v>5.0000000000000001E-3</v>
      </c>
      <c r="C48" s="67" t="s">
        <v>147</v>
      </c>
      <c r="D48" s="68" t="s">
        <v>151</v>
      </c>
      <c r="E48" s="515">
        <v>2</v>
      </c>
      <c r="M48" s="374"/>
    </row>
    <row r="49" spans="1:13" x14ac:dyDescent="0.35">
      <c r="A49" s="332" t="s">
        <v>86</v>
      </c>
      <c r="B49" s="373">
        <v>1E-8</v>
      </c>
      <c r="C49" s="63" t="s">
        <v>147</v>
      </c>
      <c r="D49" s="64" t="s">
        <v>151</v>
      </c>
      <c r="E49" s="514">
        <v>2</v>
      </c>
      <c r="M49" s="373"/>
    </row>
    <row r="50" spans="1:13" x14ac:dyDescent="0.35">
      <c r="A50" s="332" t="s">
        <v>87</v>
      </c>
      <c r="B50" s="373">
        <v>9.9999999999999995E-7</v>
      </c>
      <c r="C50" s="63" t="s">
        <v>147</v>
      </c>
      <c r="D50" s="64" t="s">
        <v>151</v>
      </c>
      <c r="E50" s="514">
        <v>2</v>
      </c>
      <c r="M50" s="373"/>
    </row>
    <row r="51" spans="1:13" x14ac:dyDescent="0.35">
      <c r="A51" s="332" t="s">
        <v>88</v>
      </c>
      <c r="B51" s="373">
        <v>1E-8</v>
      </c>
      <c r="C51" s="63" t="s">
        <v>147</v>
      </c>
      <c r="D51" s="64" t="s">
        <v>151</v>
      </c>
      <c r="E51" s="514">
        <v>2</v>
      </c>
      <c r="M51" s="373"/>
    </row>
    <row r="52" spans="1:13" x14ac:dyDescent="0.35">
      <c r="A52" s="332" t="s">
        <v>89</v>
      </c>
      <c r="B52" s="373">
        <v>1E-8</v>
      </c>
      <c r="C52" s="63" t="s">
        <v>147</v>
      </c>
      <c r="D52" s="64" t="s">
        <v>151</v>
      </c>
      <c r="E52" s="514">
        <v>2</v>
      </c>
      <c r="M52" s="373"/>
    </row>
    <row r="53" spans="1:13" x14ac:dyDescent="0.35">
      <c r="A53" s="332" t="s">
        <v>90</v>
      </c>
      <c r="B53" s="373">
        <v>1E-8</v>
      </c>
      <c r="C53" s="63" t="s">
        <v>147</v>
      </c>
      <c r="D53" s="64" t="s">
        <v>151</v>
      </c>
      <c r="E53" s="514">
        <v>2</v>
      </c>
      <c r="M53" s="373"/>
    </row>
    <row r="54" spans="1:13" x14ac:dyDescent="0.35">
      <c r="A54" s="332" t="s">
        <v>91</v>
      </c>
      <c r="B54" s="373">
        <v>1E-8</v>
      </c>
      <c r="C54" s="63" t="s">
        <v>147</v>
      </c>
      <c r="D54" s="64" t="s">
        <v>151</v>
      </c>
      <c r="E54" s="514">
        <v>2</v>
      </c>
      <c r="M54" s="373"/>
    </row>
    <row r="55" spans="1:13" x14ac:dyDescent="0.35">
      <c r="A55" s="332" t="s">
        <v>92</v>
      </c>
      <c r="B55" s="373">
        <v>1E-8</v>
      </c>
      <c r="C55" s="63" t="s">
        <v>147</v>
      </c>
      <c r="D55" s="64" t="s">
        <v>151</v>
      </c>
      <c r="E55" s="514">
        <v>2</v>
      </c>
      <c r="M55" s="373"/>
    </row>
    <row r="56" spans="1:13" x14ac:dyDescent="0.35">
      <c r="A56" s="332" t="s">
        <v>152</v>
      </c>
      <c r="B56" s="373">
        <v>1E-8</v>
      </c>
      <c r="C56" s="63" t="s">
        <v>147</v>
      </c>
      <c r="D56" s="64" t="s">
        <v>151</v>
      </c>
      <c r="E56" s="514">
        <v>2</v>
      </c>
      <c r="M56" s="373"/>
    </row>
    <row r="57" spans="1:13" x14ac:dyDescent="0.35">
      <c r="A57" s="332" t="s">
        <v>93</v>
      </c>
      <c r="B57" s="373">
        <v>9.9999999999999995E-7</v>
      </c>
      <c r="C57" s="63" t="s">
        <v>147</v>
      </c>
      <c r="D57" s="64" t="s">
        <v>151</v>
      </c>
      <c r="E57" s="514">
        <v>2</v>
      </c>
      <c r="M57" s="373"/>
    </row>
    <row r="58" spans="1:13" x14ac:dyDescent="0.35">
      <c r="A58" s="332" t="s">
        <v>94</v>
      </c>
      <c r="B58" s="373">
        <v>9.9999999999999995E-7</v>
      </c>
      <c r="C58" s="63" t="s">
        <v>147</v>
      </c>
      <c r="D58" s="64" t="s">
        <v>151</v>
      </c>
      <c r="E58" s="514">
        <v>2</v>
      </c>
      <c r="M58" s="373"/>
    </row>
    <row r="59" spans="1:13" x14ac:dyDescent="0.35">
      <c r="A59" s="332" t="s">
        <v>95</v>
      </c>
      <c r="B59" s="373">
        <v>1E-8</v>
      </c>
      <c r="C59" s="63" t="s">
        <v>147</v>
      </c>
      <c r="D59" s="64" t="s">
        <v>151</v>
      </c>
      <c r="E59" s="514">
        <v>2</v>
      </c>
      <c r="M59" s="373"/>
    </row>
    <row r="60" spans="1:13" x14ac:dyDescent="0.35">
      <c r="A60" s="332" t="s">
        <v>96</v>
      </c>
      <c r="B60" s="373">
        <v>9.9999999999999995E-7</v>
      </c>
      <c r="C60" s="63" t="s">
        <v>147</v>
      </c>
      <c r="D60" s="64" t="s">
        <v>151</v>
      </c>
      <c r="E60" s="514">
        <v>2</v>
      </c>
      <c r="M60" s="373"/>
    </row>
    <row r="61" spans="1:13" x14ac:dyDescent="0.35">
      <c r="A61" s="332" t="s">
        <v>97</v>
      </c>
      <c r="B61" s="373">
        <v>1E-8</v>
      </c>
      <c r="C61" s="63" t="s">
        <v>147</v>
      </c>
      <c r="D61" s="64" t="s">
        <v>151</v>
      </c>
      <c r="E61" s="514">
        <v>2</v>
      </c>
      <c r="M61" s="373"/>
    </row>
    <row r="62" spans="1:13" x14ac:dyDescent="0.35">
      <c r="A62" s="332" t="s">
        <v>98</v>
      </c>
      <c r="B62" s="373">
        <v>1E-8</v>
      </c>
      <c r="C62" s="63" t="s">
        <v>147</v>
      </c>
      <c r="D62" s="64" t="s">
        <v>151</v>
      </c>
      <c r="E62" s="514">
        <v>2</v>
      </c>
      <c r="M62" s="373"/>
    </row>
    <row r="63" spans="1:13" x14ac:dyDescent="0.35">
      <c r="A63" s="332" t="s">
        <v>99</v>
      </c>
      <c r="B63" s="373">
        <v>1E-8</v>
      </c>
      <c r="C63" s="63" t="s">
        <v>147</v>
      </c>
      <c r="D63" s="64" t="s">
        <v>151</v>
      </c>
      <c r="E63" s="514">
        <v>2</v>
      </c>
      <c r="M63" s="373"/>
    </row>
    <row r="64" spans="1:13" x14ac:dyDescent="0.35">
      <c r="A64" s="332" t="s">
        <v>100</v>
      </c>
      <c r="B64" s="373">
        <v>1E-8</v>
      </c>
      <c r="C64" s="63" t="s">
        <v>147</v>
      </c>
      <c r="D64" s="64" t="s">
        <v>151</v>
      </c>
      <c r="E64" s="514">
        <v>2</v>
      </c>
      <c r="M64" s="373"/>
    </row>
    <row r="65" spans="1:13" x14ac:dyDescent="0.35">
      <c r="A65" s="332" t="s">
        <v>103</v>
      </c>
      <c r="B65" s="373">
        <v>1.0000000000000001E-5</v>
      </c>
      <c r="C65" s="63" t="s">
        <v>147</v>
      </c>
      <c r="D65" s="64" t="s">
        <v>151</v>
      </c>
      <c r="E65" s="514">
        <v>2</v>
      </c>
      <c r="M65" s="373"/>
    </row>
    <row r="66" spans="1:13" x14ac:dyDescent="0.35">
      <c r="A66" s="332" t="s">
        <v>104</v>
      </c>
      <c r="B66" s="373">
        <v>5.0000000000000001E-3</v>
      </c>
      <c r="C66" s="63" t="s">
        <v>147</v>
      </c>
      <c r="D66" s="64" t="s">
        <v>151</v>
      </c>
      <c r="E66" s="514">
        <v>3</v>
      </c>
      <c r="M66" s="373"/>
    </row>
    <row r="67" spans="1:13" x14ac:dyDescent="0.35">
      <c r="A67" s="332" t="s">
        <v>105</v>
      </c>
      <c r="B67" s="373">
        <v>9.9999999999999995E-7</v>
      </c>
      <c r="C67" s="63" t="s">
        <v>147</v>
      </c>
      <c r="D67" s="64" t="s">
        <v>151</v>
      </c>
      <c r="E67" s="514">
        <v>1</v>
      </c>
      <c r="M67" s="373"/>
    </row>
    <row r="68" spans="1:13" x14ac:dyDescent="0.35">
      <c r="A68" s="332" t="s">
        <v>107</v>
      </c>
      <c r="B68" s="373">
        <v>5.0000000000000002E-5</v>
      </c>
      <c r="C68" s="63" t="s">
        <v>147</v>
      </c>
      <c r="D68" s="64" t="s">
        <v>151</v>
      </c>
      <c r="E68" s="514">
        <v>2</v>
      </c>
      <c r="M68" s="373"/>
    </row>
    <row r="69" spans="1:13" x14ac:dyDescent="0.35">
      <c r="A69" s="332" t="s">
        <v>742</v>
      </c>
      <c r="B69" s="373">
        <v>0.1</v>
      </c>
      <c r="C69" s="63" t="s">
        <v>147</v>
      </c>
      <c r="D69" s="64" t="s">
        <v>151</v>
      </c>
      <c r="E69" s="514">
        <v>2</v>
      </c>
      <c r="M69" s="373"/>
    </row>
    <row r="70" spans="1:13" x14ac:dyDescent="0.35">
      <c r="A70" s="332" t="s">
        <v>109</v>
      </c>
      <c r="B70" s="373">
        <v>0.5</v>
      </c>
      <c r="C70" s="63" t="s">
        <v>147</v>
      </c>
      <c r="D70" s="64" t="s">
        <v>151</v>
      </c>
      <c r="E70" s="514">
        <v>2</v>
      </c>
      <c r="M70" s="373"/>
    </row>
    <row r="71" spans="1:13" x14ac:dyDescent="0.35">
      <c r="A71" s="332" t="s">
        <v>110</v>
      </c>
      <c r="B71" s="373">
        <v>0.5</v>
      </c>
      <c r="C71" s="63" t="s">
        <v>147</v>
      </c>
      <c r="D71" s="64" t="s">
        <v>151</v>
      </c>
      <c r="E71" s="514">
        <v>2</v>
      </c>
      <c r="M71" s="373"/>
    </row>
    <row r="72" spans="1:13" x14ac:dyDescent="0.35">
      <c r="A72" s="331" t="s">
        <v>111</v>
      </c>
      <c r="B72" s="374">
        <f>(0.5-OperatParam!B11)/(OperatParam!B4*OperatParam!B1)</f>
        <v>1.9162042913688747E-2</v>
      </c>
      <c r="C72" s="67" t="s">
        <v>147</v>
      </c>
      <c r="D72" s="68" t="s">
        <v>153</v>
      </c>
      <c r="E72" s="515">
        <v>2</v>
      </c>
      <c r="M72" s="374"/>
    </row>
    <row r="73" spans="1:13" x14ac:dyDescent="0.35">
      <c r="A73" s="333" t="s">
        <v>113</v>
      </c>
      <c r="B73" s="377">
        <f>0.5/(OperatParam!B4*OperatParam!B1)</f>
        <v>2.0436998870550772E-2</v>
      </c>
      <c r="C73" s="70" t="s">
        <v>147</v>
      </c>
      <c r="D73" s="71" t="s">
        <v>153</v>
      </c>
      <c r="E73" s="517">
        <v>2</v>
      </c>
      <c r="M73" s="377"/>
    </row>
    <row r="76" spans="1:13" x14ac:dyDescent="0.35">
      <c r="B76" s="148"/>
      <c r="M76" s="148"/>
    </row>
    <row r="77" spans="1:13" x14ac:dyDescent="0.35">
      <c r="B77" s="148"/>
      <c r="M77" s="148"/>
    </row>
  </sheetData>
  <conditionalFormatting sqref="D1:D39 D42:D73">
    <cfRule type="containsText" dxfId="14" priority="6" operator="containsText" text="tG">
      <formula>NOT(ISERROR(SEARCH("tG",D1)))</formula>
    </cfRule>
    <cfRule type="containsText" dxfId="13" priority="7" operator="containsText" text="tR">
      <formula>NOT(ISERROR(SEARCH("tR",D1)))</formula>
    </cfRule>
    <cfRule type="containsText" dxfId="12" priority="8" operator="containsText" text="S">
      <formula>NOT(ISERROR(SEARCH("S",D1)))</formula>
    </cfRule>
    <cfRule type="containsText" dxfId="11" priority="9" operator="containsText" text="mC">
      <formula>NOT(ISERROR(SEARCH("mC",D1)))</formula>
    </cfRule>
    <cfRule type="containsText" dxfId="10" priority="10" operator="containsText" text="tC">
      <formula>NOT(ISERROR(SEARCH("tC",D1)))</formula>
    </cfRule>
  </conditionalFormatting>
  <conditionalFormatting sqref="D40:D41">
    <cfRule type="containsText" dxfId="9" priority="1" operator="containsText" text="tG">
      <formula>NOT(ISERROR(SEARCH("tG",D40)))</formula>
    </cfRule>
    <cfRule type="containsText" dxfId="8" priority="2" operator="containsText" text="tR">
      <formula>NOT(ISERROR(SEARCH("tR",D40)))</formula>
    </cfRule>
    <cfRule type="containsText" dxfId="7" priority="3" operator="containsText" text="S">
      <formula>NOT(ISERROR(SEARCH("S",D40)))</formula>
    </cfRule>
    <cfRule type="containsText" dxfId="6" priority="4" operator="containsText" text="mC">
      <formula>NOT(ISERROR(SEARCH("mC",D40)))</formula>
    </cfRule>
    <cfRule type="containsText" dxfId="5" priority="5" operator="containsText" text="tC">
      <formula>NOT(ISERROR(SEARCH("tC",D40)))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>
    <tabColor rgb="FFFF0000"/>
  </sheetPr>
  <dimension ref="A1:O64"/>
  <sheetViews>
    <sheetView topLeftCell="A5" workbookViewId="0">
      <selection activeCell="J1" sqref="J1:J24"/>
    </sheetView>
  </sheetViews>
  <sheetFormatPr baseColWidth="10" defaultColWidth="8.90625" defaultRowHeight="14.5" x14ac:dyDescent="0.35"/>
  <cols>
    <col min="9" max="9" width="13.36328125" style="6" bestFit="1" customWidth="1"/>
    <col min="10" max="10" width="11.453125" style="12"/>
    <col min="11" max="11" width="5.54296875" style="8" customWidth="1"/>
    <col min="12" max="12" width="4" style="7" bestFit="1" customWidth="1"/>
    <col min="13" max="13" width="4.453125" style="8" customWidth="1"/>
  </cols>
  <sheetData>
    <row r="1" spans="1:15" x14ac:dyDescent="0.35">
      <c r="A1" s="90" t="s">
        <v>799</v>
      </c>
      <c r="B1" s="90">
        <f>B2*B8/(B9*(B4-B10))</f>
        <v>53.333333333333329</v>
      </c>
      <c r="C1" s="90" t="s">
        <v>803</v>
      </c>
      <c r="D1">
        <f>B1/24</f>
        <v>2.2222222222222219</v>
      </c>
      <c r="I1" s="62" t="s">
        <v>35</v>
      </c>
      <c r="J1" s="373">
        <v>1E-4</v>
      </c>
      <c r="K1" s="63" t="s">
        <v>147</v>
      </c>
      <c r="L1" s="64" t="s">
        <v>148</v>
      </c>
      <c r="M1" s="65">
        <v>2</v>
      </c>
      <c r="O1" s="373">
        <v>1E-4</v>
      </c>
    </row>
    <row r="2" spans="1:15" x14ac:dyDescent="0.35">
      <c r="A2" s="90" t="s">
        <v>800</v>
      </c>
      <c r="B2" s="90">
        <f>B6/B5</f>
        <v>8</v>
      </c>
      <c r="C2" s="90" t="s">
        <v>803</v>
      </c>
      <c r="I2" s="62" t="s">
        <v>36</v>
      </c>
      <c r="J2" s="373">
        <v>7.4999999999999997E-3</v>
      </c>
      <c r="K2" s="63" t="s">
        <v>147</v>
      </c>
      <c r="L2" s="64" t="s">
        <v>148</v>
      </c>
      <c r="M2" s="65">
        <v>3</v>
      </c>
      <c r="O2" s="373">
        <v>7.4999999999999997E-3</v>
      </c>
    </row>
    <row r="3" spans="1:15" x14ac:dyDescent="0.35">
      <c r="A3" s="90" t="s">
        <v>801</v>
      </c>
      <c r="B3" s="90">
        <f>B4*180*(1/B2)*24</f>
        <v>5.4</v>
      </c>
      <c r="C3" s="90" t="s">
        <v>802</v>
      </c>
      <c r="I3" s="62" t="s">
        <v>37</v>
      </c>
      <c r="J3" s="373">
        <v>0.01</v>
      </c>
      <c r="K3" s="63" t="s">
        <v>147</v>
      </c>
      <c r="L3" s="64" t="s">
        <v>148</v>
      </c>
      <c r="M3" s="65">
        <v>3</v>
      </c>
      <c r="O3" s="373">
        <v>9.9999999999999995E-7</v>
      </c>
    </row>
    <row r="4" spans="1:15" x14ac:dyDescent="0.35">
      <c r="A4" s="90" t="s">
        <v>805</v>
      </c>
      <c r="B4" s="90">
        <v>0.01</v>
      </c>
      <c r="C4" s="90" t="s">
        <v>147</v>
      </c>
      <c r="I4" s="62" t="s">
        <v>38</v>
      </c>
      <c r="J4" s="373">
        <v>0.01</v>
      </c>
      <c r="K4" s="63" t="s">
        <v>147</v>
      </c>
      <c r="L4" s="64" t="s">
        <v>148</v>
      </c>
      <c r="M4" s="65">
        <v>3</v>
      </c>
      <c r="O4" s="373">
        <v>9.9999999999999995E-7</v>
      </c>
    </row>
    <row r="5" spans="1:15" x14ac:dyDescent="0.35">
      <c r="A5" s="90" t="s">
        <v>808</v>
      </c>
      <c r="B5" s="90">
        <v>0.125</v>
      </c>
      <c r="C5" s="90" t="s">
        <v>811</v>
      </c>
      <c r="I5" s="62" t="s">
        <v>39</v>
      </c>
      <c r="J5" s="373">
        <v>0.01</v>
      </c>
      <c r="K5" s="63" t="s">
        <v>147</v>
      </c>
      <c r="L5" s="64" t="s">
        <v>148</v>
      </c>
      <c r="M5" s="65">
        <v>3</v>
      </c>
      <c r="O5" s="373">
        <v>9.9999999999999995E-7</v>
      </c>
    </row>
    <row r="6" spans="1:15" x14ac:dyDescent="0.35">
      <c r="A6" s="90" t="s">
        <v>328</v>
      </c>
      <c r="B6" s="90">
        <v>1</v>
      </c>
      <c r="C6" s="90" t="s">
        <v>809</v>
      </c>
      <c r="I6" s="62" t="s">
        <v>40</v>
      </c>
      <c r="J6" s="373">
        <v>0.01</v>
      </c>
      <c r="K6" s="63" t="s">
        <v>147</v>
      </c>
      <c r="L6" s="64" t="s">
        <v>148</v>
      </c>
      <c r="M6" s="65">
        <v>3</v>
      </c>
      <c r="O6" s="373">
        <v>9.9999999999999995E-7</v>
      </c>
    </row>
    <row r="7" spans="1:15" x14ac:dyDescent="0.35">
      <c r="A7" s="90" t="s">
        <v>806</v>
      </c>
      <c r="B7" s="90">
        <v>90</v>
      </c>
      <c r="C7" s="90" t="s">
        <v>807</v>
      </c>
      <c r="I7" s="62" t="s">
        <v>41</v>
      </c>
      <c r="J7" s="373">
        <v>0.01</v>
      </c>
      <c r="K7" s="63" t="s">
        <v>147</v>
      </c>
      <c r="L7" s="64" t="s">
        <v>148</v>
      </c>
      <c r="M7" s="65">
        <v>3</v>
      </c>
      <c r="O7" s="373">
        <v>9.9999999999999995E-7</v>
      </c>
    </row>
    <row r="8" spans="1:15" x14ac:dyDescent="0.35">
      <c r="A8" s="90" t="s">
        <v>34</v>
      </c>
      <c r="B8" s="90">
        <v>0.03</v>
      </c>
      <c r="C8" s="90" t="s">
        <v>147</v>
      </c>
      <c r="I8" s="62" t="s">
        <v>42</v>
      </c>
      <c r="J8" s="373">
        <v>0.01</v>
      </c>
      <c r="K8" s="63" t="s">
        <v>147</v>
      </c>
      <c r="L8" s="64" t="s">
        <v>148</v>
      </c>
      <c r="M8" s="65">
        <v>3</v>
      </c>
      <c r="O8" s="373">
        <v>9.9999999999999995E-7</v>
      </c>
    </row>
    <row r="9" spans="1:15" x14ac:dyDescent="0.35">
      <c r="A9" s="90" t="s">
        <v>804</v>
      </c>
      <c r="B9" s="90">
        <v>0.5</v>
      </c>
      <c r="C9" s="90" t="s">
        <v>336</v>
      </c>
      <c r="I9" s="62" t="s">
        <v>43</v>
      </c>
      <c r="J9" s="373">
        <v>0.01</v>
      </c>
      <c r="K9" s="63" t="s">
        <v>147</v>
      </c>
      <c r="L9" s="64" t="s">
        <v>148</v>
      </c>
      <c r="M9" s="65">
        <v>2</v>
      </c>
      <c r="O9" s="373">
        <v>9.9999999999999995E-7</v>
      </c>
    </row>
    <row r="10" spans="1:15" x14ac:dyDescent="0.35">
      <c r="A10" s="90" t="s">
        <v>810</v>
      </c>
      <c r="B10" s="90">
        <f>B4*(1-B7/100)</f>
        <v>9.999999999999998E-4</v>
      </c>
      <c r="C10" s="90" t="s">
        <v>147</v>
      </c>
      <c r="I10" s="62" t="s">
        <v>44</v>
      </c>
      <c r="J10" s="373">
        <v>0.01</v>
      </c>
      <c r="K10" s="63" t="s">
        <v>147</v>
      </c>
      <c r="L10" s="64" t="s">
        <v>148</v>
      </c>
      <c r="M10" s="65">
        <v>4</v>
      </c>
      <c r="O10" s="373">
        <v>9.9999999999999995E-7</v>
      </c>
    </row>
    <row r="11" spans="1:15" x14ac:dyDescent="0.35">
      <c r="I11" s="62" t="s">
        <v>45</v>
      </c>
      <c r="J11" s="373">
        <v>0.01</v>
      </c>
      <c r="K11" s="63" t="s">
        <v>147</v>
      </c>
      <c r="L11" s="64" t="s">
        <v>148</v>
      </c>
      <c r="M11" s="65">
        <v>4</v>
      </c>
      <c r="O11" s="373">
        <v>9.9999999999999995E-7</v>
      </c>
    </row>
    <row r="12" spans="1:15" x14ac:dyDescent="0.35">
      <c r="I12" s="62" t="s">
        <v>46</v>
      </c>
      <c r="J12" s="373">
        <v>0.01</v>
      </c>
      <c r="K12" s="63" t="s">
        <v>147</v>
      </c>
      <c r="L12" s="64" t="s">
        <v>148</v>
      </c>
      <c r="M12" s="65">
        <v>4</v>
      </c>
      <c r="O12" s="373">
        <v>9.9999999999999995E-7</v>
      </c>
    </row>
    <row r="13" spans="1:15" x14ac:dyDescent="0.35">
      <c r="I13" s="62" t="s">
        <v>47</v>
      </c>
      <c r="J13" s="373">
        <v>0.01</v>
      </c>
      <c r="K13" s="63" t="s">
        <v>147</v>
      </c>
      <c r="L13" s="64" t="s">
        <v>148</v>
      </c>
      <c r="M13" s="65">
        <v>4</v>
      </c>
      <c r="O13" s="373">
        <v>9.9999999999999995E-7</v>
      </c>
    </row>
    <row r="14" spans="1:15" x14ac:dyDescent="0.35">
      <c r="I14" s="62" t="s">
        <v>48</v>
      </c>
      <c r="J14" s="373">
        <v>0.01</v>
      </c>
      <c r="K14" s="63" t="s">
        <v>147</v>
      </c>
      <c r="L14" s="64" t="s">
        <v>148</v>
      </c>
      <c r="M14" s="65">
        <v>2</v>
      </c>
      <c r="O14" s="373">
        <v>9.9999999999999995E-7</v>
      </c>
    </row>
    <row r="15" spans="1:15" x14ac:dyDescent="0.35">
      <c r="B15">
        <f>B4*B5</f>
        <v>1.25E-3</v>
      </c>
      <c r="I15" s="62" t="s">
        <v>49</v>
      </c>
      <c r="J15" s="373">
        <v>0.01</v>
      </c>
      <c r="K15" s="63" t="s">
        <v>147</v>
      </c>
      <c r="L15" s="64" t="s">
        <v>148</v>
      </c>
      <c r="M15" s="65">
        <v>2</v>
      </c>
      <c r="O15" s="373">
        <v>9.9999999999999995E-7</v>
      </c>
    </row>
    <row r="16" spans="1:15" x14ac:dyDescent="0.35">
      <c r="I16" s="62" t="s">
        <v>50</v>
      </c>
      <c r="J16" s="373">
        <v>0.01</v>
      </c>
      <c r="K16" s="63" t="s">
        <v>147</v>
      </c>
      <c r="L16" s="64" t="s">
        <v>148</v>
      </c>
      <c r="M16" s="65">
        <v>2</v>
      </c>
      <c r="O16" s="373">
        <v>9.9999999999999995E-7</v>
      </c>
    </row>
    <row r="17" spans="9:15" x14ac:dyDescent="0.35">
      <c r="I17" s="62" t="s">
        <v>51</v>
      </c>
      <c r="J17" s="373">
        <v>0.01</v>
      </c>
      <c r="K17" s="63" t="s">
        <v>147</v>
      </c>
      <c r="L17" s="64" t="s">
        <v>148</v>
      </c>
      <c r="M17" s="65">
        <v>2</v>
      </c>
      <c r="O17" s="373">
        <v>9.9999999999999995E-7</v>
      </c>
    </row>
    <row r="18" spans="9:15" x14ac:dyDescent="0.35">
      <c r="I18" s="62" t="s">
        <v>54</v>
      </c>
      <c r="J18" s="373">
        <v>1E-3</v>
      </c>
      <c r="K18" s="63" t="s">
        <v>147</v>
      </c>
      <c r="L18" s="64" t="s">
        <v>148</v>
      </c>
      <c r="M18" s="65">
        <v>2</v>
      </c>
      <c r="O18" s="373">
        <v>9.9999999999999995E-7</v>
      </c>
    </row>
    <row r="19" spans="9:15" x14ac:dyDescent="0.35">
      <c r="I19" s="62" t="s">
        <v>55</v>
      </c>
      <c r="J19" s="373">
        <v>1E-3</v>
      </c>
      <c r="K19" s="63" t="s">
        <v>147</v>
      </c>
      <c r="L19" s="64" t="s">
        <v>148</v>
      </c>
      <c r="M19" s="65">
        <v>3</v>
      </c>
      <c r="O19" s="373">
        <v>9.9999999999999995E-7</v>
      </c>
    </row>
    <row r="20" spans="9:15" x14ac:dyDescent="0.35">
      <c r="I20" s="62" t="s">
        <v>56</v>
      </c>
      <c r="J20" s="373">
        <v>1E-3</v>
      </c>
      <c r="K20" s="63" t="s">
        <v>147</v>
      </c>
      <c r="L20" s="64" t="s">
        <v>148</v>
      </c>
      <c r="M20" s="65">
        <v>1</v>
      </c>
      <c r="O20" s="373">
        <v>9.9999999999999995E-7</v>
      </c>
    </row>
    <row r="21" spans="9:15" x14ac:dyDescent="0.35">
      <c r="I21" s="62" t="s">
        <v>81</v>
      </c>
      <c r="J21" s="373">
        <v>0.16500000000000001</v>
      </c>
      <c r="K21" s="63" t="s">
        <v>147</v>
      </c>
      <c r="L21" s="64" t="s">
        <v>148</v>
      </c>
      <c r="M21" s="65">
        <v>2</v>
      </c>
      <c r="O21" s="373">
        <v>0.03</v>
      </c>
    </row>
    <row r="22" spans="9:15" x14ac:dyDescent="0.35">
      <c r="I22" s="62" t="s">
        <v>744</v>
      </c>
      <c r="J22" s="373">
        <v>9.9999999999999995E-7</v>
      </c>
      <c r="K22" s="63" t="s">
        <v>147</v>
      </c>
      <c r="L22" s="64" t="s">
        <v>148</v>
      </c>
      <c r="M22" s="65">
        <v>2</v>
      </c>
      <c r="O22" s="373">
        <v>9.9999999999999995E-7</v>
      </c>
    </row>
    <row r="23" spans="9:15" x14ac:dyDescent="0.35">
      <c r="I23" s="62" t="s">
        <v>83</v>
      </c>
      <c r="J23" s="373">
        <v>9.9999999999999995E-7</v>
      </c>
      <c r="K23" s="63" t="s">
        <v>147</v>
      </c>
      <c r="L23" s="64" t="s">
        <v>148</v>
      </c>
      <c r="M23" s="65">
        <v>2</v>
      </c>
      <c r="O23" s="373">
        <v>9.9999999999999995E-7</v>
      </c>
    </row>
    <row r="24" spans="9:15" x14ac:dyDescent="0.35">
      <c r="I24" s="333" t="s">
        <v>84</v>
      </c>
      <c r="J24" s="377">
        <v>9.9999999999999995E-7</v>
      </c>
      <c r="K24" s="70" t="s">
        <v>147</v>
      </c>
      <c r="L24" s="71" t="s">
        <v>148</v>
      </c>
      <c r="M24" s="72">
        <v>2</v>
      </c>
      <c r="O24" s="377">
        <v>9.9999999999999995E-7</v>
      </c>
    </row>
    <row r="25" spans="9:15" x14ac:dyDescent="0.35">
      <c r="I25" s="62" t="s">
        <v>72</v>
      </c>
      <c r="J25" s="375">
        <v>0.01</v>
      </c>
      <c r="K25" s="63" t="s">
        <v>147</v>
      </c>
      <c r="L25" s="64" t="s">
        <v>149</v>
      </c>
      <c r="M25" s="65">
        <v>2</v>
      </c>
    </row>
    <row r="26" spans="9:15" x14ac:dyDescent="0.35">
      <c r="I26" s="62" t="s">
        <v>73</v>
      </c>
      <c r="J26" s="375">
        <v>1E-4</v>
      </c>
      <c r="K26" s="63" t="s">
        <v>147</v>
      </c>
      <c r="L26" s="64" t="s">
        <v>149</v>
      </c>
      <c r="M26" s="65">
        <v>2</v>
      </c>
    </row>
    <row r="27" spans="9:15" x14ac:dyDescent="0.35">
      <c r="I27" s="62" t="s">
        <v>76</v>
      </c>
      <c r="J27" s="375">
        <v>1E-3</v>
      </c>
      <c r="K27" s="63" t="s">
        <v>147</v>
      </c>
      <c r="L27" s="64" t="s">
        <v>149</v>
      </c>
      <c r="M27" s="65">
        <v>2</v>
      </c>
    </row>
    <row r="28" spans="9:15" x14ac:dyDescent="0.35">
      <c r="I28" s="62" t="s">
        <v>77</v>
      </c>
      <c r="J28" s="375">
        <v>1E-3</v>
      </c>
      <c r="K28" s="63" t="s">
        <v>147</v>
      </c>
      <c r="L28" s="64" t="s">
        <v>149</v>
      </c>
      <c r="M28" s="65">
        <v>2</v>
      </c>
    </row>
    <row r="29" spans="9:15" x14ac:dyDescent="0.35">
      <c r="I29" s="62" t="s">
        <v>74</v>
      </c>
      <c r="J29" s="375">
        <v>0.01</v>
      </c>
      <c r="K29" s="63" t="s">
        <v>147</v>
      </c>
      <c r="L29" s="64" t="s">
        <v>149</v>
      </c>
      <c r="M29" s="65">
        <v>2</v>
      </c>
    </row>
    <row r="30" spans="9:15" x14ac:dyDescent="0.35">
      <c r="I30" s="62" t="s">
        <v>75</v>
      </c>
      <c r="J30" s="375">
        <v>1E-8</v>
      </c>
      <c r="K30" s="63" t="s">
        <v>147</v>
      </c>
      <c r="L30" s="64" t="s">
        <v>149</v>
      </c>
      <c r="M30" s="65">
        <v>2</v>
      </c>
    </row>
    <row r="31" spans="9:15" x14ac:dyDescent="0.35">
      <c r="I31" s="62" t="s">
        <v>852</v>
      </c>
      <c r="J31" s="373">
        <v>0.01</v>
      </c>
      <c r="K31" s="63" t="s">
        <v>147</v>
      </c>
      <c r="L31" s="64" t="s">
        <v>149</v>
      </c>
      <c r="M31" s="65">
        <v>2</v>
      </c>
    </row>
    <row r="32" spans="9:15" x14ac:dyDescent="0.35">
      <c r="I32" s="62" t="s">
        <v>853</v>
      </c>
      <c r="J32" s="373">
        <v>5.0000000000000001E-4</v>
      </c>
      <c r="K32" s="63" t="s">
        <v>147</v>
      </c>
      <c r="L32" s="64" t="s">
        <v>149</v>
      </c>
      <c r="M32" s="65">
        <v>2</v>
      </c>
    </row>
    <row r="33" spans="9:13" x14ac:dyDescent="0.35">
      <c r="I33" s="62" t="s">
        <v>57</v>
      </c>
      <c r="J33" s="373">
        <v>0.01</v>
      </c>
      <c r="K33" s="63" t="s">
        <v>147</v>
      </c>
      <c r="L33" s="64" t="s">
        <v>149</v>
      </c>
      <c r="M33" s="65">
        <v>4</v>
      </c>
    </row>
    <row r="34" spans="9:13" x14ac:dyDescent="0.35">
      <c r="I34" s="330" t="s">
        <v>78</v>
      </c>
      <c r="J34" s="376">
        <v>3.0000000000000001E-3</v>
      </c>
      <c r="K34" s="73" t="s">
        <v>147</v>
      </c>
      <c r="L34" s="74" t="s">
        <v>149</v>
      </c>
      <c r="M34" s="75">
        <v>2</v>
      </c>
    </row>
    <row r="35" spans="9:13" x14ac:dyDescent="0.35">
      <c r="I35" s="331" t="s">
        <v>79</v>
      </c>
      <c r="J35" s="374">
        <v>1E-3</v>
      </c>
      <c r="K35" s="67" t="s">
        <v>147</v>
      </c>
      <c r="L35" s="68" t="s">
        <v>149</v>
      </c>
      <c r="M35" s="65">
        <v>2</v>
      </c>
    </row>
    <row r="36" spans="9:13" x14ac:dyDescent="0.35">
      <c r="I36" s="332" t="s">
        <v>34</v>
      </c>
      <c r="J36" s="373">
        <v>0.03</v>
      </c>
      <c r="K36" s="63" t="s">
        <v>147</v>
      </c>
      <c r="L36" s="64" t="s">
        <v>150</v>
      </c>
      <c r="M36" s="65">
        <v>2</v>
      </c>
    </row>
    <row r="37" spans="9:13" x14ac:dyDescent="0.35">
      <c r="I37" s="332" t="s">
        <v>85</v>
      </c>
      <c r="J37" s="373">
        <v>0.01</v>
      </c>
      <c r="K37" s="63" t="s">
        <v>147</v>
      </c>
      <c r="L37" s="64" t="s">
        <v>151</v>
      </c>
      <c r="M37" s="65">
        <v>2</v>
      </c>
    </row>
    <row r="38" spans="9:13" x14ac:dyDescent="0.35">
      <c r="I38" s="332" t="s">
        <v>86</v>
      </c>
      <c r="J38" s="373">
        <v>1E-8</v>
      </c>
      <c r="K38" s="63" t="s">
        <v>147</v>
      </c>
      <c r="L38" s="64" t="s">
        <v>151</v>
      </c>
      <c r="M38" s="65">
        <v>3</v>
      </c>
    </row>
    <row r="39" spans="9:13" x14ac:dyDescent="0.35">
      <c r="I39" s="332" t="s">
        <v>87</v>
      </c>
      <c r="J39" s="373">
        <v>9.9999999999999995E-21</v>
      </c>
      <c r="K39" s="63" t="s">
        <v>147</v>
      </c>
      <c r="L39" s="64" t="s">
        <v>151</v>
      </c>
      <c r="M39" s="65">
        <v>3</v>
      </c>
    </row>
    <row r="40" spans="9:13" x14ac:dyDescent="0.35">
      <c r="I40" s="332" t="s">
        <v>88</v>
      </c>
      <c r="J40" s="373">
        <v>9.9999999999999995E-21</v>
      </c>
      <c r="K40" s="63" t="s">
        <v>147</v>
      </c>
      <c r="L40" s="64" t="s">
        <v>151</v>
      </c>
      <c r="M40" s="65">
        <v>3</v>
      </c>
    </row>
    <row r="41" spans="9:13" x14ac:dyDescent="0.35">
      <c r="I41" s="332" t="s">
        <v>89</v>
      </c>
      <c r="J41" s="373">
        <v>9.9999999999999995E-21</v>
      </c>
      <c r="K41" s="63" t="s">
        <v>147</v>
      </c>
      <c r="L41" s="64" t="s">
        <v>151</v>
      </c>
      <c r="M41" s="65">
        <v>3</v>
      </c>
    </row>
    <row r="42" spans="9:13" x14ac:dyDescent="0.35">
      <c r="I42" s="332" t="s">
        <v>90</v>
      </c>
      <c r="J42" s="373">
        <v>9.9999999999999995E-21</v>
      </c>
      <c r="K42" s="63" t="s">
        <v>147</v>
      </c>
      <c r="L42" s="64" t="s">
        <v>151</v>
      </c>
      <c r="M42" s="65">
        <v>3</v>
      </c>
    </row>
    <row r="43" spans="9:13" x14ac:dyDescent="0.35">
      <c r="I43" s="332" t="s">
        <v>91</v>
      </c>
      <c r="J43" s="373">
        <v>9.9999999999999995E-21</v>
      </c>
      <c r="K43" s="63" t="s">
        <v>147</v>
      </c>
      <c r="L43" s="64" t="s">
        <v>151</v>
      </c>
      <c r="M43" s="65">
        <v>3</v>
      </c>
    </row>
    <row r="44" spans="9:13" x14ac:dyDescent="0.35">
      <c r="I44" s="332" t="s">
        <v>92</v>
      </c>
      <c r="J44" s="373">
        <v>9.9999999999999995E-21</v>
      </c>
      <c r="K44" s="63" t="s">
        <v>147</v>
      </c>
      <c r="L44" s="64" t="s">
        <v>151</v>
      </c>
      <c r="M44" s="65">
        <v>3</v>
      </c>
    </row>
    <row r="45" spans="9:13" x14ac:dyDescent="0.35">
      <c r="I45" s="332" t="s">
        <v>152</v>
      </c>
      <c r="J45" s="373">
        <v>9.9999999999999995E-21</v>
      </c>
      <c r="K45" s="63" t="s">
        <v>147</v>
      </c>
      <c r="L45" s="64" t="s">
        <v>151</v>
      </c>
      <c r="M45" s="65">
        <v>2</v>
      </c>
    </row>
    <row r="46" spans="9:13" x14ac:dyDescent="0.35">
      <c r="I46" s="332" t="s">
        <v>93</v>
      </c>
      <c r="J46" s="373">
        <v>9.9999999999999995E-21</v>
      </c>
      <c r="K46" s="63" t="s">
        <v>147</v>
      </c>
      <c r="L46" s="64" t="s">
        <v>151</v>
      </c>
      <c r="M46" s="65">
        <v>4</v>
      </c>
    </row>
    <row r="47" spans="9:13" x14ac:dyDescent="0.35">
      <c r="I47" s="332" t="s">
        <v>94</v>
      </c>
      <c r="J47" s="373">
        <v>9.9999999999999995E-21</v>
      </c>
      <c r="K47" s="63" t="s">
        <v>147</v>
      </c>
      <c r="L47" s="64" t="s">
        <v>151</v>
      </c>
      <c r="M47" s="65">
        <v>4</v>
      </c>
    </row>
    <row r="48" spans="9:13" x14ac:dyDescent="0.35">
      <c r="I48" s="332" t="s">
        <v>95</v>
      </c>
      <c r="J48" s="373">
        <v>9.9999999999999995E-21</v>
      </c>
      <c r="K48" s="63" t="s">
        <v>147</v>
      </c>
      <c r="L48" s="64" t="s">
        <v>151</v>
      </c>
      <c r="M48" s="65">
        <v>4</v>
      </c>
    </row>
    <row r="49" spans="9:13" x14ac:dyDescent="0.35">
      <c r="I49" s="332" t="s">
        <v>96</v>
      </c>
      <c r="J49" s="373">
        <v>9.9999999999999995E-21</v>
      </c>
      <c r="K49" s="63" t="s">
        <v>147</v>
      </c>
      <c r="L49" s="64" t="s">
        <v>151</v>
      </c>
      <c r="M49" s="65">
        <v>4</v>
      </c>
    </row>
    <row r="50" spans="9:13" x14ac:dyDescent="0.35">
      <c r="I50" s="332" t="s">
        <v>97</v>
      </c>
      <c r="J50" s="373">
        <v>9.9999999999999995E-21</v>
      </c>
      <c r="K50" s="63" t="s">
        <v>147</v>
      </c>
      <c r="L50" s="64" t="s">
        <v>151</v>
      </c>
      <c r="M50" s="65">
        <v>2</v>
      </c>
    </row>
    <row r="51" spans="9:13" x14ac:dyDescent="0.35">
      <c r="I51" s="332" t="s">
        <v>98</v>
      </c>
      <c r="J51" s="373">
        <v>9.9999999999999995E-21</v>
      </c>
      <c r="K51" s="63" t="s">
        <v>147</v>
      </c>
      <c r="L51" s="64" t="s">
        <v>151</v>
      </c>
      <c r="M51" s="65">
        <v>2</v>
      </c>
    </row>
    <row r="52" spans="9:13" x14ac:dyDescent="0.35">
      <c r="I52" s="332" t="s">
        <v>99</v>
      </c>
      <c r="J52" s="373">
        <v>9.9999999999999995E-21</v>
      </c>
      <c r="K52" s="63" t="s">
        <v>147</v>
      </c>
      <c r="L52" s="64" t="s">
        <v>151</v>
      </c>
      <c r="M52" s="65">
        <v>2</v>
      </c>
    </row>
    <row r="53" spans="9:13" x14ac:dyDescent="0.35">
      <c r="I53" s="332" t="s">
        <v>100</v>
      </c>
      <c r="J53" s="373">
        <v>9.9999999999999995E-21</v>
      </c>
      <c r="K53" s="63" t="s">
        <v>147</v>
      </c>
      <c r="L53" s="64" t="s">
        <v>151</v>
      </c>
      <c r="M53" s="65">
        <v>2</v>
      </c>
    </row>
    <row r="54" spans="9:13" x14ac:dyDescent="0.35">
      <c r="I54" s="332" t="s">
        <v>103</v>
      </c>
      <c r="J54" s="373">
        <v>1E-4</v>
      </c>
      <c r="K54" s="63" t="s">
        <v>147</v>
      </c>
      <c r="L54" s="64" t="s">
        <v>151</v>
      </c>
      <c r="M54" s="65">
        <v>2</v>
      </c>
    </row>
    <row r="55" spans="9:13" x14ac:dyDescent="0.35">
      <c r="I55" s="332" t="s">
        <v>104</v>
      </c>
      <c r="J55" s="373">
        <v>5.0000000000000001E-3</v>
      </c>
      <c r="K55" s="63" t="s">
        <v>147</v>
      </c>
      <c r="L55" s="64" t="s">
        <v>151</v>
      </c>
      <c r="M55" s="65">
        <v>3</v>
      </c>
    </row>
    <row r="56" spans="9:13" x14ac:dyDescent="0.35">
      <c r="I56" s="332" t="s">
        <v>105</v>
      </c>
      <c r="J56" s="373">
        <v>1E-4</v>
      </c>
      <c r="K56" s="63" t="s">
        <v>147</v>
      </c>
      <c r="L56" s="64" t="s">
        <v>151</v>
      </c>
      <c r="M56" s="65">
        <v>1</v>
      </c>
    </row>
    <row r="57" spans="9:13" x14ac:dyDescent="0.35">
      <c r="I57" s="332" t="s">
        <v>107</v>
      </c>
      <c r="J57" s="373">
        <v>0.1</v>
      </c>
      <c r="K57" s="63" t="s">
        <v>147</v>
      </c>
      <c r="L57" s="64" t="s">
        <v>151</v>
      </c>
      <c r="M57" s="65">
        <v>2</v>
      </c>
    </row>
    <row r="58" spans="9:13" x14ac:dyDescent="0.35">
      <c r="I58" s="332" t="s">
        <v>742</v>
      </c>
      <c r="J58" s="373">
        <v>0.8</v>
      </c>
      <c r="K58" s="63" t="s">
        <v>147</v>
      </c>
      <c r="L58" s="64" t="s">
        <v>151</v>
      </c>
      <c r="M58" s="72">
        <v>2</v>
      </c>
    </row>
    <row r="59" spans="9:13" x14ac:dyDescent="0.35">
      <c r="I59" s="331" t="s">
        <v>109</v>
      </c>
      <c r="J59" s="374">
        <v>0.5</v>
      </c>
      <c r="K59" s="67" t="s">
        <v>147</v>
      </c>
      <c r="L59" s="68" t="s">
        <v>151</v>
      </c>
      <c r="M59" s="69">
        <v>2</v>
      </c>
    </row>
    <row r="60" spans="9:13" x14ac:dyDescent="0.35">
      <c r="I60" s="333" t="s">
        <v>110</v>
      </c>
      <c r="J60" s="377">
        <v>0.5</v>
      </c>
      <c r="K60" s="70" t="s">
        <v>147</v>
      </c>
      <c r="L60" s="71" t="s">
        <v>151</v>
      </c>
      <c r="M60" s="72">
        <v>2</v>
      </c>
    </row>
    <row r="61" spans="9:13" x14ac:dyDescent="0.35">
      <c r="I61" s="379" t="s">
        <v>111</v>
      </c>
      <c r="J61" s="380">
        <v>4.0873997741101544E-6</v>
      </c>
      <c r="K61" s="73" t="s">
        <v>147</v>
      </c>
      <c r="L61" s="394" t="s">
        <v>153</v>
      </c>
      <c r="M61" s="381">
        <v>2</v>
      </c>
    </row>
    <row r="62" spans="9:13" x14ac:dyDescent="0.35">
      <c r="I62" s="6" t="s">
        <v>113</v>
      </c>
      <c r="J62" s="12">
        <v>3.5591655300792646E-4</v>
      </c>
      <c r="K62" s="8" t="s">
        <v>147</v>
      </c>
      <c r="L62" s="7" t="s">
        <v>153</v>
      </c>
      <c r="M62" s="8">
        <v>2</v>
      </c>
    </row>
    <row r="63" spans="9:13" x14ac:dyDescent="0.35">
      <c r="I63" s="6" t="s">
        <v>812</v>
      </c>
      <c r="J63" s="148">
        <v>3.9239037831457484E-2</v>
      </c>
      <c r="K63" s="8" t="s">
        <v>147</v>
      </c>
      <c r="L63" s="7" t="s">
        <v>816</v>
      </c>
      <c r="M63" s="8">
        <v>2</v>
      </c>
    </row>
    <row r="64" spans="9:13" x14ac:dyDescent="0.35">
      <c r="J64" s="148"/>
    </row>
  </sheetData>
  <conditionalFormatting sqref="L1:L61">
    <cfRule type="containsText" dxfId="4" priority="1" operator="containsText" text="tG">
      <formula>NOT(ISERROR(SEARCH("tG",L1)))</formula>
    </cfRule>
    <cfRule type="containsText" dxfId="3" priority="2" operator="containsText" text="tR">
      <formula>NOT(ISERROR(SEARCH("tR",L1)))</formula>
    </cfRule>
    <cfRule type="containsText" dxfId="2" priority="3" operator="containsText" text="S">
      <formula>NOT(ISERROR(SEARCH("S",L1)))</formula>
    </cfRule>
    <cfRule type="containsText" dxfId="1" priority="4" operator="containsText" text="mC">
      <formula>NOT(ISERROR(SEARCH("mC",L1)))</formula>
    </cfRule>
    <cfRule type="containsText" dxfId="0" priority="5" operator="containsText" text="tC">
      <formula>NOT(ISERROR(SEARCH("tC",L1)))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C16" sqref="C16"/>
    </sheetView>
  </sheetViews>
  <sheetFormatPr baseColWidth="10" defaultColWidth="11.54296875" defaultRowHeight="14.5" x14ac:dyDescent="0.35"/>
  <sheetData>
    <row r="1" spans="1:2" x14ac:dyDescent="0.35">
      <c r="A1" t="s">
        <v>228</v>
      </c>
      <c r="B1" t="s">
        <v>1331</v>
      </c>
    </row>
    <row r="2" spans="1:2" x14ac:dyDescent="0.35">
      <c r="A2" t="s">
        <v>896</v>
      </c>
      <c r="B2" t="s">
        <v>1332</v>
      </c>
    </row>
    <row r="3" spans="1:2" x14ac:dyDescent="0.35">
      <c r="A3" t="s">
        <v>911</v>
      </c>
      <c r="B3" t="s">
        <v>1332</v>
      </c>
    </row>
    <row r="4" spans="1:2" x14ac:dyDescent="0.35">
      <c r="A4" t="s">
        <v>943</v>
      </c>
      <c r="B4" t="s">
        <v>1332</v>
      </c>
    </row>
    <row r="5" spans="1:2" x14ac:dyDescent="0.35">
      <c r="A5" t="s">
        <v>968</v>
      </c>
      <c r="B5" t="s">
        <v>1332</v>
      </c>
    </row>
    <row r="6" spans="1:2" x14ac:dyDescent="0.35">
      <c r="A6" t="s">
        <v>979</v>
      </c>
      <c r="B6" t="s">
        <v>1332</v>
      </c>
    </row>
    <row r="7" spans="1:2" x14ac:dyDescent="0.35">
      <c r="A7" t="s">
        <v>1007</v>
      </c>
      <c r="B7" t="s">
        <v>1332</v>
      </c>
    </row>
    <row r="8" spans="1:2" x14ac:dyDescent="0.35">
      <c r="A8" t="s">
        <v>1033</v>
      </c>
      <c r="B8" t="s">
        <v>1332</v>
      </c>
    </row>
    <row r="9" spans="1:2" x14ac:dyDescent="0.35">
      <c r="A9" t="s">
        <v>1050</v>
      </c>
      <c r="B9" t="s">
        <v>1332</v>
      </c>
    </row>
    <row r="10" spans="1:2" x14ac:dyDescent="0.35">
      <c r="A10" t="s">
        <v>1082</v>
      </c>
      <c r="B10" t="s">
        <v>1332</v>
      </c>
    </row>
    <row r="11" spans="1:2" x14ac:dyDescent="0.35">
      <c r="A11" t="s">
        <v>1095</v>
      </c>
      <c r="B11" t="s">
        <v>1332</v>
      </c>
    </row>
    <row r="12" spans="1:2" x14ac:dyDescent="0.35">
      <c r="A12" t="s">
        <v>1127</v>
      </c>
      <c r="B12" t="s">
        <v>1332</v>
      </c>
    </row>
    <row r="13" spans="1:2" x14ac:dyDescent="0.35">
      <c r="A13" t="s">
        <v>1128</v>
      </c>
      <c r="B13" t="s">
        <v>1332</v>
      </c>
    </row>
    <row r="14" spans="1:2" x14ac:dyDescent="0.35">
      <c r="A14" t="s">
        <v>1129</v>
      </c>
      <c r="B14" t="s">
        <v>1332</v>
      </c>
    </row>
    <row r="15" spans="1:2" x14ac:dyDescent="0.35">
      <c r="A15" t="s">
        <v>1183</v>
      </c>
      <c r="B15" t="s">
        <v>1332</v>
      </c>
    </row>
    <row r="16" spans="1:2" x14ac:dyDescent="0.35">
      <c r="A16" t="s">
        <v>1333</v>
      </c>
      <c r="B16" t="s">
        <v>1332</v>
      </c>
    </row>
    <row r="17" spans="1:2" x14ac:dyDescent="0.35">
      <c r="A17" t="s">
        <v>1259</v>
      </c>
      <c r="B17" t="s">
        <v>1332</v>
      </c>
    </row>
    <row r="18" spans="1:2" x14ac:dyDescent="0.35">
      <c r="A18" t="s">
        <v>1273</v>
      </c>
      <c r="B18" t="s">
        <v>1332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GC98"/>
  <sheetViews>
    <sheetView topLeftCell="A32" zoomScaleNormal="100" workbookViewId="0">
      <selection activeCell="B74" sqref="B74"/>
    </sheetView>
  </sheetViews>
  <sheetFormatPr baseColWidth="10" defaultColWidth="11.453125" defaultRowHeight="13" x14ac:dyDescent="0.3"/>
  <cols>
    <col min="1" max="1" width="13.36328125" style="6" bestFit="1" customWidth="1"/>
    <col min="2" max="2" width="11.453125" style="715"/>
    <col min="3" max="3" width="5.54296875" style="8" customWidth="1"/>
    <col min="4" max="4" width="4" style="7" bestFit="1" customWidth="1"/>
    <col min="5" max="5" width="4.453125" style="498" customWidth="1"/>
    <col min="6" max="6" width="11.453125" style="12"/>
    <col min="7" max="7" width="11.453125" style="8"/>
    <col min="8" max="8" width="11.453125" style="9"/>
    <col min="9" max="16384" width="11.453125" style="8"/>
  </cols>
  <sheetData>
    <row r="1" spans="1:9" ht="12.75" customHeight="1" x14ac:dyDescent="0.3">
      <c r="A1" s="62" t="s">
        <v>35</v>
      </c>
      <c r="B1" s="9">
        <v>1E-4</v>
      </c>
      <c r="C1" s="63" t="s">
        <v>147</v>
      </c>
      <c r="D1" s="64" t="s">
        <v>148</v>
      </c>
      <c r="E1" s="484">
        <v>2</v>
      </c>
      <c r="F1" s="498">
        <v>2</v>
      </c>
      <c r="G1" s="498">
        <v>0</v>
      </c>
      <c r="I1" s="9"/>
    </row>
    <row r="2" spans="1:9" ht="12.75" customHeight="1" x14ac:dyDescent="0.3">
      <c r="A2" s="62" t="s">
        <v>36</v>
      </c>
      <c r="B2" s="9">
        <v>7.4999998155119499E-3</v>
      </c>
      <c r="C2" s="63" t="s">
        <v>147</v>
      </c>
      <c r="D2" s="64" t="s">
        <v>148</v>
      </c>
      <c r="E2" s="484">
        <v>3</v>
      </c>
      <c r="F2" s="498">
        <v>2</v>
      </c>
      <c r="G2" s="498">
        <v>0</v>
      </c>
      <c r="I2" s="9"/>
    </row>
    <row r="3" spans="1:9" ht="12.75" customHeight="1" x14ac:dyDescent="0.3">
      <c r="A3" s="425" t="s">
        <v>894</v>
      </c>
      <c r="B3" s="9">
        <v>1E-4</v>
      </c>
      <c r="C3" s="426" t="s">
        <v>147</v>
      </c>
      <c r="D3" s="416" t="s">
        <v>148</v>
      </c>
      <c r="E3" s="484">
        <v>3</v>
      </c>
      <c r="F3" s="498">
        <v>4</v>
      </c>
      <c r="G3" s="498">
        <v>0</v>
      </c>
    </row>
    <row r="4" spans="1:9" ht="12.75" customHeight="1" x14ac:dyDescent="0.3">
      <c r="A4" s="425" t="s">
        <v>909</v>
      </c>
      <c r="B4" s="9">
        <f>B3</f>
        <v>1E-4</v>
      </c>
      <c r="C4" s="426" t="s">
        <v>147</v>
      </c>
      <c r="D4" s="416" t="s">
        <v>148</v>
      </c>
      <c r="E4" s="484">
        <v>3</v>
      </c>
      <c r="F4" s="498">
        <v>3</v>
      </c>
      <c r="G4" s="498">
        <v>0</v>
      </c>
    </row>
    <row r="5" spans="1:9" ht="12.75" customHeight="1" x14ac:dyDescent="0.3">
      <c r="A5" s="425" t="s">
        <v>941</v>
      </c>
      <c r="B5" s="9">
        <f t="shared" ref="B5:B19" si="0">B4</f>
        <v>1E-4</v>
      </c>
      <c r="C5" s="426" t="s">
        <v>147</v>
      </c>
      <c r="D5" s="416" t="s">
        <v>148</v>
      </c>
      <c r="E5" s="484">
        <v>4</v>
      </c>
      <c r="F5" s="498">
        <v>3</v>
      </c>
      <c r="G5" s="498">
        <v>0</v>
      </c>
    </row>
    <row r="6" spans="1:9" ht="12.75" customHeight="1" x14ac:dyDescent="0.3">
      <c r="A6" s="425" t="s">
        <v>966</v>
      </c>
      <c r="B6" s="9">
        <f t="shared" si="0"/>
        <v>1E-4</v>
      </c>
      <c r="C6" s="426" t="s">
        <v>147</v>
      </c>
      <c r="D6" s="416" t="s">
        <v>148</v>
      </c>
      <c r="E6" s="484">
        <v>3</v>
      </c>
      <c r="F6" s="498">
        <v>4</v>
      </c>
      <c r="G6" s="498">
        <v>0</v>
      </c>
    </row>
    <row r="7" spans="1:9" ht="12.75" customHeight="1" x14ac:dyDescent="0.3">
      <c r="A7" s="425" t="s">
        <v>977</v>
      </c>
      <c r="B7" s="9">
        <f t="shared" si="0"/>
        <v>1E-4</v>
      </c>
      <c r="C7" s="426" t="s">
        <v>147</v>
      </c>
      <c r="D7" s="416" t="s">
        <v>148</v>
      </c>
      <c r="E7" s="484">
        <v>4</v>
      </c>
      <c r="F7" s="498">
        <v>3</v>
      </c>
      <c r="G7" s="498">
        <v>0</v>
      </c>
    </row>
    <row r="8" spans="1:9" ht="12.75" customHeight="1" x14ac:dyDescent="0.3">
      <c r="A8" s="425" t="s">
        <v>1005</v>
      </c>
      <c r="B8" s="9">
        <f t="shared" si="0"/>
        <v>1E-4</v>
      </c>
      <c r="C8" s="426" t="s">
        <v>147</v>
      </c>
      <c r="D8" s="416" t="s">
        <v>148</v>
      </c>
      <c r="E8" s="484">
        <v>3</v>
      </c>
      <c r="F8" s="498">
        <v>3</v>
      </c>
      <c r="G8" s="498">
        <v>0</v>
      </c>
    </row>
    <row r="9" spans="1:9" ht="12.75" customHeight="1" x14ac:dyDescent="0.3">
      <c r="A9" s="425" t="s">
        <v>1031</v>
      </c>
      <c r="B9" s="9">
        <f t="shared" si="0"/>
        <v>1E-4</v>
      </c>
      <c r="C9" s="426" t="s">
        <v>147</v>
      </c>
      <c r="D9" s="416" t="s">
        <v>148</v>
      </c>
      <c r="E9" s="484">
        <v>3</v>
      </c>
      <c r="F9" s="498">
        <v>3</v>
      </c>
      <c r="G9" s="498">
        <v>0</v>
      </c>
    </row>
    <row r="10" spans="1:9" ht="12.75" customHeight="1" x14ac:dyDescent="0.3">
      <c r="A10" s="425" t="s">
        <v>1046</v>
      </c>
      <c r="B10" s="9">
        <f t="shared" si="0"/>
        <v>1E-4</v>
      </c>
      <c r="C10" s="426" t="s">
        <v>147</v>
      </c>
      <c r="D10" s="416" t="s">
        <v>148</v>
      </c>
      <c r="E10" s="484">
        <v>3</v>
      </c>
      <c r="F10" s="498">
        <v>3</v>
      </c>
      <c r="G10" s="498">
        <v>0</v>
      </c>
    </row>
    <row r="11" spans="1:9" ht="12.75" customHeight="1" x14ac:dyDescent="0.3">
      <c r="A11" s="425" t="s">
        <v>1080</v>
      </c>
      <c r="B11" s="9">
        <f t="shared" si="0"/>
        <v>1E-4</v>
      </c>
      <c r="C11" s="426" t="s">
        <v>147</v>
      </c>
      <c r="D11" s="416" t="s">
        <v>148</v>
      </c>
      <c r="E11" s="484">
        <v>3</v>
      </c>
      <c r="F11" s="498">
        <v>3</v>
      </c>
      <c r="G11" s="498">
        <v>0</v>
      </c>
    </row>
    <row r="12" spans="1:9" ht="12.75" customHeight="1" x14ac:dyDescent="0.3">
      <c r="A12" s="425" t="s">
        <v>1097</v>
      </c>
      <c r="B12" s="9">
        <f t="shared" si="0"/>
        <v>1E-4</v>
      </c>
      <c r="C12" s="426" t="s">
        <v>147</v>
      </c>
      <c r="D12" s="416" t="s">
        <v>148</v>
      </c>
      <c r="E12" s="484">
        <v>3</v>
      </c>
      <c r="F12" s="498">
        <v>3</v>
      </c>
      <c r="G12" s="498">
        <v>0</v>
      </c>
    </row>
    <row r="13" spans="1:9" ht="12.75" customHeight="1" x14ac:dyDescent="0.3">
      <c r="A13" s="425" t="s">
        <v>1124</v>
      </c>
      <c r="B13" s="9">
        <f t="shared" si="0"/>
        <v>1E-4</v>
      </c>
      <c r="C13" s="426" t="s">
        <v>147</v>
      </c>
      <c r="D13" s="416" t="s">
        <v>148</v>
      </c>
      <c r="E13" s="484">
        <v>3</v>
      </c>
      <c r="F13" s="498">
        <v>3</v>
      </c>
      <c r="G13" s="498">
        <v>0</v>
      </c>
    </row>
    <row r="14" spans="1:9" ht="12.75" customHeight="1" x14ac:dyDescent="0.3">
      <c r="A14" s="425" t="s">
        <v>1125</v>
      </c>
      <c r="B14" s="9">
        <f t="shared" si="0"/>
        <v>1E-4</v>
      </c>
      <c r="C14" s="426" t="s">
        <v>147</v>
      </c>
      <c r="D14" s="416" t="s">
        <v>148</v>
      </c>
      <c r="E14" s="484">
        <v>3</v>
      </c>
      <c r="F14" s="498">
        <v>3</v>
      </c>
      <c r="G14" s="498">
        <v>0</v>
      </c>
    </row>
    <row r="15" spans="1:9" ht="12.75" customHeight="1" x14ac:dyDescent="0.3">
      <c r="A15" s="425" t="s">
        <v>1126</v>
      </c>
      <c r="B15" s="9">
        <f t="shared" si="0"/>
        <v>1E-4</v>
      </c>
      <c r="C15" s="426" t="s">
        <v>147</v>
      </c>
      <c r="D15" s="416" t="s">
        <v>148</v>
      </c>
      <c r="E15" s="484">
        <v>3</v>
      </c>
      <c r="F15" s="498">
        <v>3</v>
      </c>
      <c r="G15" s="498">
        <v>0</v>
      </c>
    </row>
    <row r="16" spans="1:9" ht="12.75" customHeight="1" x14ac:dyDescent="0.3">
      <c r="A16" s="425" t="s">
        <v>1181</v>
      </c>
      <c r="B16" s="9">
        <f t="shared" si="0"/>
        <v>1E-4</v>
      </c>
      <c r="C16" s="426" t="s">
        <v>147</v>
      </c>
      <c r="D16" s="416" t="s">
        <v>148</v>
      </c>
      <c r="E16" s="484">
        <v>3</v>
      </c>
      <c r="F16" s="498">
        <v>3</v>
      </c>
      <c r="G16" s="498">
        <v>0</v>
      </c>
    </row>
    <row r="17" spans="1:27" ht="12.75" customHeight="1" x14ac:dyDescent="0.3">
      <c r="A17" s="425" t="s">
        <v>1239</v>
      </c>
      <c r="B17" s="9">
        <f t="shared" si="0"/>
        <v>1E-4</v>
      </c>
      <c r="C17" s="426" t="s">
        <v>147</v>
      </c>
      <c r="D17" s="416" t="s">
        <v>148</v>
      </c>
      <c r="E17" s="484">
        <v>3</v>
      </c>
      <c r="F17" s="498">
        <v>3</v>
      </c>
      <c r="G17" s="498">
        <v>0</v>
      </c>
    </row>
    <row r="18" spans="1:27" ht="12.75" customHeight="1" x14ac:dyDescent="0.3">
      <c r="A18" s="425" t="s">
        <v>1257</v>
      </c>
      <c r="B18" s="9">
        <f t="shared" si="0"/>
        <v>1E-4</v>
      </c>
      <c r="C18" s="426" t="s">
        <v>147</v>
      </c>
      <c r="D18" s="416" t="s">
        <v>148</v>
      </c>
      <c r="E18" s="484">
        <v>3</v>
      </c>
      <c r="F18" s="498">
        <v>3</v>
      </c>
      <c r="G18" s="498">
        <v>0</v>
      </c>
    </row>
    <row r="19" spans="1:27" ht="12.75" customHeight="1" x14ac:dyDescent="0.3">
      <c r="A19" s="425" t="s">
        <v>1271</v>
      </c>
      <c r="B19" s="9">
        <f t="shared" si="0"/>
        <v>1E-4</v>
      </c>
      <c r="C19" s="426" t="s">
        <v>147</v>
      </c>
      <c r="D19" s="416" t="s">
        <v>148</v>
      </c>
      <c r="E19" s="484">
        <v>4</v>
      </c>
      <c r="F19" s="498">
        <v>4</v>
      </c>
      <c r="G19" s="498">
        <v>0</v>
      </c>
    </row>
    <row r="20" spans="1:27" ht="12.75" customHeight="1" x14ac:dyDescent="0.3">
      <c r="A20" s="62" t="s">
        <v>37</v>
      </c>
      <c r="B20" s="9">
        <v>1E-4</v>
      </c>
      <c r="C20" s="63" t="s">
        <v>147</v>
      </c>
      <c r="D20" s="64" t="s">
        <v>148</v>
      </c>
      <c r="E20" s="484">
        <v>3</v>
      </c>
      <c r="F20" s="498">
        <v>2</v>
      </c>
      <c r="G20" s="498">
        <v>1</v>
      </c>
      <c r="I20" s="9"/>
    </row>
    <row r="21" spans="1:27" ht="12.75" customHeight="1" x14ac:dyDescent="0.3">
      <c r="A21" s="62" t="s">
        <v>38</v>
      </c>
      <c r="B21" s="9">
        <v>1E-4</v>
      </c>
      <c r="C21" s="63" t="s">
        <v>147</v>
      </c>
      <c r="D21" s="64" t="s">
        <v>148</v>
      </c>
      <c r="E21" s="484">
        <v>3</v>
      </c>
      <c r="F21" s="498">
        <v>2</v>
      </c>
      <c r="G21" s="498">
        <v>1</v>
      </c>
      <c r="I21" s="9"/>
    </row>
    <row r="22" spans="1:27" ht="12.75" customHeight="1" x14ac:dyDescent="0.35">
      <c r="A22" s="62" t="s">
        <v>39</v>
      </c>
      <c r="B22" s="9">
        <v>1E-4</v>
      </c>
      <c r="C22" s="63" t="s">
        <v>147</v>
      </c>
      <c r="D22" s="64" t="s">
        <v>148</v>
      </c>
      <c r="E22" s="484">
        <v>3</v>
      </c>
      <c r="F22" s="498">
        <v>2</v>
      </c>
      <c r="G22" s="498">
        <v>1</v>
      </c>
      <c r="H22" s="237"/>
      <c r="I22" s="9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2.75" customHeight="1" x14ac:dyDescent="0.35">
      <c r="A23" s="62" t="s">
        <v>40</v>
      </c>
      <c r="B23" s="9">
        <v>1E-4</v>
      </c>
      <c r="C23" s="63" t="s">
        <v>147</v>
      </c>
      <c r="D23" s="64" t="s">
        <v>148</v>
      </c>
      <c r="E23" s="484">
        <v>3</v>
      </c>
      <c r="F23" s="498">
        <v>2</v>
      </c>
      <c r="G23" s="498">
        <v>1</v>
      </c>
      <c r="I23" s="237"/>
    </row>
    <row r="24" spans="1:27" ht="12.75" customHeight="1" x14ac:dyDescent="0.3">
      <c r="A24" s="62" t="s">
        <v>41</v>
      </c>
      <c r="B24" s="9">
        <v>1E-4</v>
      </c>
      <c r="C24" s="63" t="s">
        <v>147</v>
      </c>
      <c r="D24" s="64" t="s">
        <v>148</v>
      </c>
      <c r="E24" s="484">
        <v>3</v>
      </c>
      <c r="F24" s="498">
        <v>2</v>
      </c>
      <c r="G24" s="498">
        <v>1</v>
      </c>
      <c r="I24" s="9"/>
    </row>
    <row r="25" spans="1:27" ht="12.75" customHeight="1" x14ac:dyDescent="0.3">
      <c r="A25" s="62" t="s">
        <v>1106</v>
      </c>
      <c r="B25" s="9">
        <v>1E-4</v>
      </c>
      <c r="C25" s="63" t="s">
        <v>147</v>
      </c>
      <c r="D25" s="64" t="s">
        <v>148</v>
      </c>
      <c r="E25" s="484">
        <v>3</v>
      </c>
      <c r="F25" s="498">
        <v>2</v>
      </c>
      <c r="G25" s="498">
        <v>1</v>
      </c>
      <c r="I25" s="9"/>
    </row>
    <row r="26" spans="1:27" ht="12.75" customHeight="1" x14ac:dyDescent="0.3">
      <c r="A26" s="519" t="s">
        <v>884</v>
      </c>
      <c r="B26" s="9">
        <v>1E-4</v>
      </c>
      <c r="C26" s="426" t="s">
        <v>147</v>
      </c>
      <c r="D26" s="416" t="s">
        <v>148</v>
      </c>
      <c r="E26" s="484">
        <v>3</v>
      </c>
      <c r="F26" s="498">
        <v>2</v>
      </c>
      <c r="G26" s="498">
        <v>1</v>
      </c>
      <c r="I26" s="9"/>
    </row>
    <row r="27" spans="1:27" ht="12.75" customHeight="1" x14ac:dyDescent="0.3">
      <c r="A27" s="519" t="s">
        <v>1107</v>
      </c>
      <c r="B27" s="9">
        <v>1E-4</v>
      </c>
      <c r="C27" s="426" t="s">
        <v>147</v>
      </c>
      <c r="D27" s="416" t="s">
        <v>148</v>
      </c>
      <c r="E27" s="484">
        <v>3</v>
      </c>
      <c r="F27" s="498">
        <v>2</v>
      </c>
      <c r="G27" s="498">
        <v>1</v>
      </c>
      <c r="I27" s="9"/>
    </row>
    <row r="28" spans="1:27" ht="12.75" customHeight="1" x14ac:dyDescent="0.3">
      <c r="A28" s="519" t="s">
        <v>1142</v>
      </c>
      <c r="B28" s="9">
        <v>1E-4</v>
      </c>
      <c r="C28" s="426" t="s">
        <v>147</v>
      </c>
      <c r="D28" s="416" t="s">
        <v>148</v>
      </c>
      <c r="E28" s="484">
        <v>3</v>
      </c>
      <c r="F28" s="498">
        <v>2</v>
      </c>
      <c r="G28" s="498">
        <v>1</v>
      </c>
      <c r="I28" s="9"/>
    </row>
    <row r="29" spans="1:27" ht="14.5" x14ac:dyDescent="0.35">
      <c r="A29" s="62" t="s">
        <v>47</v>
      </c>
      <c r="B29" s="9">
        <v>1E-4</v>
      </c>
      <c r="C29" s="63" t="s">
        <v>147</v>
      </c>
      <c r="D29" s="64" t="s">
        <v>148</v>
      </c>
      <c r="E29" s="484">
        <v>4</v>
      </c>
      <c r="F29" s="498">
        <v>2</v>
      </c>
      <c r="G29" s="498">
        <v>1</v>
      </c>
      <c r="H29" s="237"/>
      <c r="I29" s="237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7" ht="12.75" customHeight="1" x14ac:dyDescent="0.3">
      <c r="A30" s="62" t="s">
        <v>49</v>
      </c>
      <c r="B30" s="9">
        <v>1E-4</v>
      </c>
      <c r="C30" s="63" t="s">
        <v>147</v>
      </c>
      <c r="D30" s="64" t="s">
        <v>148</v>
      </c>
      <c r="E30" s="484">
        <v>2</v>
      </c>
      <c r="F30" s="498">
        <v>2</v>
      </c>
      <c r="G30" s="498">
        <v>1</v>
      </c>
      <c r="I30" s="9"/>
    </row>
    <row r="31" spans="1:27" ht="12.75" customHeight="1" x14ac:dyDescent="0.3">
      <c r="A31" s="62" t="s">
        <v>51</v>
      </c>
      <c r="B31" s="9">
        <v>1E-4</v>
      </c>
      <c r="C31" s="63" t="s">
        <v>147</v>
      </c>
      <c r="D31" s="64" t="s">
        <v>148</v>
      </c>
      <c r="E31" s="484">
        <v>2</v>
      </c>
      <c r="F31" s="498">
        <v>2</v>
      </c>
      <c r="G31" s="498">
        <v>1</v>
      </c>
      <c r="I31" s="9"/>
    </row>
    <row r="32" spans="1:27" ht="12.75" customHeight="1" x14ac:dyDescent="0.3">
      <c r="A32" s="62" t="s">
        <v>1048</v>
      </c>
      <c r="B32" s="9">
        <v>1E-4</v>
      </c>
      <c r="C32" s="63" t="s">
        <v>147</v>
      </c>
      <c r="D32" s="64" t="s">
        <v>148</v>
      </c>
      <c r="E32" s="484">
        <v>2</v>
      </c>
      <c r="F32" s="498">
        <v>2</v>
      </c>
      <c r="G32" s="498">
        <v>1</v>
      </c>
      <c r="I32" s="9"/>
    </row>
    <row r="33" spans="1:21" ht="12.75" customHeight="1" x14ac:dyDescent="0.3">
      <c r="A33" s="62" t="s">
        <v>1180</v>
      </c>
      <c r="B33" s="9">
        <v>1E-4</v>
      </c>
      <c r="C33" s="63" t="s">
        <v>147</v>
      </c>
      <c r="D33" s="64" t="s">
        <v>148</v>
      </c>
      <c r="E33" s="484">
        <v>2</v>
      </c>
      <c r="F33" s="498">
        <v>2</v>
      </c>
      <c r="G33" s="498">
        <v>1</v>
      </c>
      <c r="I33" s="9"/>
    </row>
    <row r="34" spans="1:21" ht="12.75" customHeight="1" x14ac:dyDescent="0.3">
      <c r="A34" s="62" t="s">
        <v>1356</v>
      </c>
      <c r="B34" s="9">
        <v>1E-4</v>
      </c>
      <c r="C34" s="63" t="s">
        <v>147</v>
      </c>
      <c r="D34" s="64" t="s">
        <v>148</v>
      </c>
      <c r="E34" s="484">
        <v>3</v>
      </c>
      <c r="F34" s="498">
        <v>3</v>
      </c>
      <c r="G34" s="498">
        <v>1</v>
      </c>
      <c r="I34" s="9"/>
    </row>
    <row r="35" spans="1:21" ht="12.75" customHeight="1" x14ac:dyDescent="0.3">
      <c r="A35" s="62" t="s">
        <v>54</v>
      </c>
      <c r="B35" s="9">
        <v>1E-4</v>
      </c>
      <c r="C35" s="63" t="s">
        <v>147</v>
      </c>
      <c r="D35" s="64" t="s">
        <v>148</v>
      </c>
      <c r="E35" s="484">
        <v>2</v>
      </c>
      <c r="F35" s="498">
        <v>2</v>
      </c>
      <c r="G35" s="498">
        <v>1</v>
      </c>
      <c r="I35" s="9"/>
    </row>
    <row r="36" spans="1:21" ht="13.5" customHeight="1" x14ac:dyDescent="0.3">
      <c r="A36" s="62" t="s">
        <v>55</v>
      </c>
      <c r="B36" s="9">
        <v>1E-4</v>
      </c>
      <c r="C36" s="63" t="s">
        <v>147</v>
      </c>
      <c r="D36" s="64" t="s">
        <v>148</v>
      </c>
      <c r="E36" s="484">
        <v>2</v>
      </c>
      <c r="F36" s="498">
        <v>3</v>
      </c>
      <c r="G36" s="498">
        <v>1</v>
      </c>
      <c r="I36" s="9"/>
    </row>
    <row r="37" spans="1:21" ht="12.75" customHeight="1" x14ac:dyDescent="0.3">
      <c r="A37" s="62" t="s">
        <v>56</v>
      </c>
      <c r="B37" s="9">
        <v>1E-3</v>
      </c>
      <c r="C37" s="63" t="s">
        <v>147</v>
      </c>
      <c r="D37" s="64" t="s">
        <v>148</v>
      </c>
      <c r="E37" s="484">
        <v>3</v>
      </c>
      <c r="F37" s="498">
        <v>2</v>
      </c>
      <c r="G37" s="498">
        <v>1</v>
      </c>
      <c r="I37" s="9"/>
    </row>
    <row r="38" spans="1:21" ht="12.75" customHeight="1" x14ac:dyDescent="0.3">
      <c r="A38" s="62" t="s">
        <v>81</v>
      </c>
      <c r="B38" s="9">
        <v>2.9000000000000001E-2</v>
      </c>
      <c r="C38" s="63" t="s">
        <v>147</v>
      </c>
      <c r="D38" s="64" t="s">
        <v>148</v>
      </c>
      <c r="E38" s="484">
        <v>2</v>
      </c>
      <c r="F38" s="498">
        <v>2</v>
      </c>
      <c r="G38" s="498">
        <v>1</v>
      </c>
      <c r="I38" s="9"/>
    </row>
    <row r="39" spans="1:21" ht="12.75" customHeight="1" x14ac:dyDescent="0.3">
      <c r="A39" s="62" t="s">
        <v>744</v>
      </c>
      <c r="B39" s="518">
        <v>9.9999999999999995E-7</v>
      </c>
      <c r="C39" s="63" t="s">
        <v>147</v>
      </c>
      <c r="D39" s="64" t="s">
        <v>148</v>
      </c>
      <c r="E39" s="484">
        <v>2</v>
      </c>
      <c r="F39" s="498">
        <v>2</v>
      </c>
      <c r="G39" s="498">
        <v>0</v>
      </c>
      <c r="H39" s="518"/>
      <c r="I39" s="9"/>
    </row>
    <row r="40" spans="1:21" ht="12.75" customHeight="1" x14ac:dyDescent="0.3">
      <c r="A40" s="62" t="s">
        <v>83</v>
      </c>
      <c r="B40" s="518">
        <v>9.9999999999999995E-7</v>
      </c>
      <c r="C40" s="63" t="s">
        <v>147</v>
      </c>
      <c r="D40" s="64" t="s">
        <v>148</v>
      </c>
      <c r="E40" s="484">
        <v>2</v>
      </c>
      <c r="F40" s="498">
        <v>2</v>
      </c>
      <c r="G40" s="498">
        <v>0</v>
      </c>
      <c r="H40" s="518"/>
      <c r="I40" s="9"/>
    </row>
    <row r="41" spans="1:21" ht="12.75" customHeight="1" x14ac:dyDescent="0.3">
      <c r="A41" s="333" t="s">
        <v>84</v>
      </c>
      <c r="B41" s="518">
        <v>9.9999999999999995E-7</v>
      </c>
      <c r="C41" s="70" t="s">
        <v>147</v>
      </c>
      <c r="D41" s="71" t="s">
        <v>148</v>
      </c>
      <c r="E41" s="487">
        <v>2</v>
      </c>
      <c r="F41" s="498">
        <v>2</v>
      </c>
      <c r="G41" s="498">
        <v>0</v>
      </c>
      <c r="H41" s="518"/>
      <c r="I41" s="9"/>
    </row>
    <row r="42" spans="1:21" ht="14.5" x14ac:dyDescent="0.35">
      <c r="A42" s="62" t="s">
        <v>72</v>
      </c>
      <c r="B42" s="9">
        <v>1.0000000380743701E-2</v>
      </c>
      <c r="C42" s="63" t="s">
        <v>147</v>
      </c>
      <c r="D42" s="64" t="s">
        <v>149</v>
      </c>
      <c r="E42" s="484">
        <v>2</v>
      </c>
      <c r="F42" s="498">
        <v>2</v>
      </c>
      <c r="G42" s="498">
        <v>0</v>
      </c>
      <c r="H42" s="237"/>
      <c r="I42" s="9"/>
      <c r="J42"/>
      <c r="K42"/>
      <c r="L42"/>
      <c r="M42"/>
      <c r="N42"/>
      <c r="O42"/>
      <c r="P42"/>
      <c r="Q42"/>
      <c r="R42"/>
      <c r="S42"/>
      <c r="T42"/>
      <c r="U42"/>
    </row>
    <row r="43" spans="1:21" ht="14.5" x14ac:dyDescent="0.35">
      <c r="A43" s="62" t="s">
        <v>73</v>
      </c>
      <c r="B43" s="9">
        <v>9.999996192563E-4</v>
      </c>
      <c r="C43" s="63" t="s">
        <v>147</v>
      </c>
      <c r="D43" s="64" t="s">
        <v>149</v>
      </c>
      <c r="E43" s="484">
        <v>2</v>
      </c>
      <c r="F43" s="498">
        <v>2</v>
      </c>
      <c r="G43" s="498">
        <v>0</v>
      </c>
      <c r="I43" s="237"/>
    </row>
    <row r="44" spans="1:21" x14ac:dyDescent="0.3">
      <c r="A44" s="62" t="s">
        <v>76</v>
      </c>
      <c r="B44" s="518">
        <v>1E-3</v>
      </c>
      <c r="C44" s="63" t="s">
        <v>147</v>
      </c>
      <c r="D44" s="64" t="s">
        <v>149</v>
      </c>
      <c r="E44" s="484">
        <v>2</v>
      </c>
      <c r="F44" s="498">
        <v>2</v>
      </c>
      <c r="G44" s="498">
        <v>0</v>
      </c>
      <c r="I44" s="9"/>
    </row>
    <row r="45" spans="1:21" x14ac:dyDescent="0.3">
      <c r="A45" s="62" t="s">
        <v>77</v>
      </c>
      <c r="B45" s="518">
        <v>1E-3</v>
      </c>
      <c r="C45" s="63" t="s">
        <v>147</v>
      </c>
      <c r="D45" s="64" t="s">
        <v>149</v>
      </c>
      <c r="E45" s="484">
        <v>2</v>
      </c>
      <c r="F45" s="498">
        <v>2</v>
      </c>
      <c r="G45" s="498">
        <v>0</v>
      </c>
      <c r="I45" s="9"/>
    </row>
    <row r="46" spans="1:21" x14ac:dyDescent="0.3">
      <c r="A46" s="62" t="s">
        <v>852</v>
      </c>
      <c r="B46" s="518">
        <v>0.01</v>
      </c>
      <c r="C46" s="63" t="s">
        <v>147</v>
      </c>
      <c r="D46" s="64" t="s">
        <v>149</v>
      </c>
      <c r="E46" s="484">
        <v>2</v>
      </c>
      <c r="F46" s="498">
        <v>2</v>
      </c>
      <c r="G46" s="498">
        <v>0</v>
      </c>
      <c r="I46" s="9"/>
    </row>
    <row r="47" spans="1:21" x14ac:dyDescent="0.3">
      <c r="A47" s="62" t="s">
        <v>853</v>
      </c>
      <c r="B47" s="9">
        <v>1E-3</v>
      </c>
      <c r="C47" s="63" t="s">
        <v>147</v>
      </c>
      <c r="D47" s="64" t="s">
        <v>149</v>
      </c>
      <c r="E47" s="484">
        <v>2</v>
      </c>
      <c r="F47" s="498">
        <v>2</v>
      </c>
      <c r="G47" s="498">
        <v>0</v>
      </c>
      <c r="I47" s="9"/>
    </row>
    <row r="48" spans="1:21" x14ac:dyDescent="0.3">
      <c r="A48" s="62" t="s">
        <v>57</v>
      </c>
      <c r="B48" s="9">
        <v>0.01</v>
      </c>
      <c r="C48" s="63" t="s">
        <v>147</v>
      </c>
      <c r="D48" s="64" t="s">
        <v>149</v>
      </c>
      <c r="E48" s="484">
        <v>4</v>
      </c>
      <c r="F48" s="498">
        <v>2</v>
      </c>
      <c r="G48" s="498">
        <v>1</v>
      </c>
      <c r="I48" s="9"/>
    </row>
    <row r="49" spans="1:9" x14ac:dyDescent="0.3">
      <c r="A49" s="62" t="s">
        <v>78</v>
      </c>
      <c r="B49" s="9">
        <v>3.0000000000000001E-3</v>
      </c>
      <c r="C49" s="63" t="s">
        <v>147</v>
      </c>
      <c r="D49" s="64" t="s">
        <v>149</v>
      </c>
      <c r="E49" s="484">
        <v>2</v>
      </c>
      <c r="F49" s="498">
        <v>2</v>
      </c>
      <c r="G49" s="498">
        <v>1</v>
      </c>
      <c r="I49" s="9"/>
    </row>
    <row r="50" spans="1:9" x14ac:dyDescent="0.3">
      <c r="A50" s="62" t="s">
        <v>79</v>
      </c>
      <c r="B50" s="9">
        <v>2E-3</v>
      </c>
      <c r="C50" s="63" t="s">
        <v>147</v>
      </c>
      <c r="D50" s="64" t="s">
        <v>149</v>
      </c>
      <c r="E50" s="484">
        <v>2</v>
      </c>
      <c r="F50" s="498">
        <v>2</v>
      </c>
      <c r="G50" s="498">
        <v>1</v>
      </c>
      <c r="I50" s="9"/>
    </row>
    <row r="51" spans="1:9" x14ac:dyDescent="0.3">
      <c r="A51" s="330" t="s">
        <v>34</v>
      </c>
      <c r="B51" s="9">
        <v>5.0000000000000001E-3</v>
      </c>
      <c r="C51" s="73" t="s">
        <v>147</v>
      </c>
      <c r="D51" s="74" t="s">
        <v>150</v>
      </c>
      <c r="E51" s="494">
        <v>2</v>
      </c>
      <c r="F51" s="498">
        <v>2</v>
      </c>
      <c r="G51" s="498">
        <v>1</v>
      </c>
      <c r="I51" s="9"/>
    </row>
    <row r="52" spans="1:9" x14ac:dyDescent="0.3">
      <c r="A52" s="331" t="s">
        <v>85</v>
      </c>
      <c r="B52" s="9">
        <v>1E-4</v>
      </c>
      <c r="C52" s="67" t="s">
        <v>147</v>
      </c>
      <c r="D52" s="68" t="s">
        <v>151</v>
      </c>
      <c r="E52" s="484">
        <v>2</v>
      </c>
      <c r="F52" s="498">
        <v>2</v>
      </c>
      <c r="G52" s="498">
        <v>1</v>
      </c>
      <c r="I52" s="9"/>
    </row>
    <row r="53" spans="1:9" ht="14.5" x14ac:dyDescent="0.35">
      <c r="A53" s="332" t="s">
        <v>86</v>
      </c>
      <c r="B53" s="237">
        <v>9.9999999999999995E-21</v>
      </c>
      <c r="C53" s="63" t="s">
        <v>147</v>
      </c>
      <c r="D53" s="64" t="s">
        <v>151</v>
      </c>
      <c r="E53" s="484">
        <v>3</v>
      </c>
      <c r="F53" s="498">
        <v>2</v>
      </c>
      <c r="G53" s="498">
        <v>1</v>
      </c>
      <c r="I53" s="9"/>
    </row>
    <row r="54" spans="1:9" x14ac:dyDescent="0.3">
      <c r="A54" s="422" t="s">
        <v>895</v>
      </c>
      <c r="B54" s="9">
        <v>1E-4</v>
      </c>
      <c r="C54" s="423" t="s">
        <v>147</v>
      </c>
      <c r="D54" s="424" t="s">
        <v>151</v>
      </c>
      <c r="E54" s="495">
        <v>3</v>
      </c>
      <c r="F54" s="498">
        <v>4</v>
      </c>
      <c r="G54" s="498">
        <v>1</v>
      </c>
    </row>
    <row r="55" spans="1:9" x14ac:dyDescent="0.3">
      <c r="A55" s="520" t="s">
        <v>910</v>
      </c>
      <c r="B55" s="9">
        <f>B54</f>
        <v>1E-4</v>
      </c>
      <c r="C55" s="423" t="s">
        <v>147</v>
      </c>
      <c r="D55" s="424" t="s">
        <v>151</v>
      </c>
      <c r="E55" s="495">
        <v>3</v>
      </c>
      <c r="F55" s="498">
        <v>3</v>
      </c>
      <c r="G55" s="498">
        <v>1</v>
      </c>
    </row>
    <row r="56" spans="1:9" x14ac:dyDescent="0.3">
      <c r="A56" s="520" t="s">
        <v>942</v>
      </c>
      <c r="B56" s="9">
        <f t="shared" ref="B56:B70" si="1">B55</f>
        <v>1E-4</v>
      </c>
      <c r="C56" s="426" t="s">
        <v>147</v>
      </c>
      <c r="D56" s="416" t="s">
        <v>151</v>
      </c>
      <c r="E56" s="484">
        <v>4</v>
      </c>
      <c r="F56" s="498">
        <v>2</v>
      </c>
      <c r="G56" s="498">
        <v>1</v>
      </c>
    </row>
    <row r="57" spans="1:9" x14ac:dyDescent="0.3">
      <c r="A57" s="520" t="s">
        <v>967</v>
      </c>
      <c r="B57" s="9">
        <f t="shared" si="1"/>
        <v>1E-4</v>
      </c>
      <c r="C57" s="426" t="s">
        <v>147</v>
      </c>
      <c r="D57" s="416" t="s">
        <v>151</v>
      </c>
      <c r="E57" s="484">
        <v>3</v>
      </c>
      <c r="F57" s="498">
        <v>4</v>
      </c>
      <c r="G57" s="498">
        <v>1</v>
      </c>
    </row>
    <row r="58" spans="1:9" x14ac:dyDescent="0.3">
      <c r="A58" s="520" t="s">
        <v>978</v>
      </c>
      <c r="B58" s="9">
        <f t="shared" si="1"/>
        <v>1E-4</v>
      </c>
      <c r="C58" s="426" t="s">
        <v>147</v>
      </c>
      <c r="D58" s="416" t="s">
        <v>151</v>
      </c>
      <c r="E58" s="484">
        <v>4</v>
      </c>
      <c r="F58" s="498">
        <v>3</v>
      </c>
      <c r="G58" s="498">
        <v>1</v>
      </c>
    </row>
    <row r="59" spans="1:9" x14ac:dyDescent="0.3">
      <c r="A59" s="520" t="s">
        <v>1006</v>
      </c>
      <c r="B59" s="9">
        <f t="shared" si="1"/>
        <v>1E-4</v>
      </c>
      <c r="C59" s="426" t="s">
        <v>147</v>
      </c>
      <c r="D59" s="416" t="s">
        <v>151</v>
      </c>
      <c r="E59" s="484">
        <v>3</v>
      </c>
      <c r="F59" s="498">
        <v>3</v>
      </c>
      <c r="G59" s="498">
        <v>1</v>
      </c>
    </row>
    <row r="60" spans="1:9" x14ac:dyDescent="0.3">
      <c r="A60" s="520" t="s">
        <v>1032</v>
      </c>
      <c r="B60" s="9">
        <f t="shared" si="1"/>
        <v>1E-4</v>
      </c>
      <c r="C60" s="426" t="s">
        <v>147</v>
      </c>
      <c r="D60" s="416" t="s">
        <v>151</v>
      </c>
      <c r="E60" s="484">
        <v>3</v>
      </c>
      <c r="F60" s="498">
        <v>3</v>
      </c>
      <c r="G60" s="498">
        <v>1</v>
      </c>
    </row>
    <row r="61" spans="1:9" x14ac:dyDescent="0.3">
      <c r="A61" s="520" t="s">
        <v>1047</v>
      </c>
      <c r="B61" s="9">
        <f t="shared" si="1"/>
        <v>1E-4</v>
      </c>
      <c r="C61" s="426" t="s">
        <v>147</v>
      </c>
      <c r="D61" s="416" t="s">
        <v>151</v>
      </c>
      <c r="E61" s="484">
        <v>3</v>
      </c>
      <c r="F61" s="498">
        <v>3</v>
      </c>
      <c r="G61" s="498">
        <v>1</v>
      </c>
    </row>
    <row r="62" spans="1:9" x14ac:dyDescent="0.3">
      <c r="A62" s="520" t="s">
        <v>1081</v>
      </c>
      <c r="B62" s="9">
        <f t="shared" si="1"/>
        <v>1E-4</v>
      </c>
      <c r="C62" s="426" t="s">
        <v>147</v>
      </c>
      <c r="D62" s="416" t="s">
        <v>151</v>
      </c>
      <c r="E62" s="484">
        <v>3</v>
      </c>
      <c r="F62" s="498">
        <v>3</v>
      </c>
      <c r="G62" s="498">
        <v>1</v>
      </c>
    </row>
    <row r="63" spans="1:9" x14ac:dyDescent="0.3">
      <c r="A63" s="520" t="s">
        <v>1096</v>
      </c>
      <c r="B63" s="9">
        <f t="shared" si="1"/>
        <v>1E-4</v>
      </c>
      <c r="C63" s="426" t="s">
        <v>147</v>
      </c>
      <c r="D63" s="416" t="s">
        <v>151</v>
      </c>
      <c r="E63" s="484">
        <v>3</v>
      </c>
      <c r="F63" s="498">
        <v>3</v>
      </c>
      <c r="G63" s="498">
        <v>1</v>
      </c>
    </row>
    <row r="64" spans="1:9" x14ac:dyDescent="0.3">
      <c r="A64" s="520" t="s">
        <v>1121</v>
      </c>
      <c r="B64" s="9">
        <f t="shared" si="1"/>
        <v>1E-4</v>
      </c>
      <c r="C64" s="426" t="s">
        <v>147</v>
      </c>
      <c r="D64" s="416" t="s">
        <v>151</v>
      </c>
      <c r="E64" s="484">
        <v>3</v>
      </c>
      <c r="F64" s="498">
        <v>3</v>
      </c>
      <c r="G64" s="498">
        <v>1</v>
      </c>
    </row>
    <row r="65" spans="1:185" x14ac:dyDescent="0.3">
      <c r="A65" s="520" t="s">
        <v>1122</v>
      </c>
      <c r="B65" s="9">
        <f t="shared" si="1"/>
        <v>1E-4</v>
      </c>
      <c r="C65" s="426" t="s">
        <v>147</v>
      </c>
      <c r="D65" s="416" t="s">
        <v>151</v>
      </c>
      <c r="E65" s="484">
        <v>3</v>
      </c>
      <c r="F65" s="498">
        <v>3</v>
      </c>
      <c r="G65" s="498">
        <v>1</v>
      </c>
    </row>
    <row r="66" spans="1:185" x14ac:dyDescent="0.3">
      <c r="A66" s="520" t="s">
        <v>1123</v>
      </c>
      <c r="B66" s="9">
        <f t="shared" si="1"/>
        <v>1E-4</v>
      </c>
      <c r="C66" s="426" t="s">
        <v>147</v>
      </c>
      <c r="D66" s="416" t="s">
        <v>151</v>
      </c>
      <c r="E66" s="484">
        <v>3</v>
      </c>
      <c r="F66" s="498">
        <v>3</v>
      </c>
      <c r="G66" s="498">
        <v>1</v>
      </c>
    </row>
    <row r="67" spans="1:185" x14ac:dyDescent="0.3">
      <c r="A67" s="520" t="s">
        <v>1182</v>
      </c>
      <c r="B67" s="9">
        <f t="shared" si="1"/>
        <v>1E-4</v>
      </c>
      <c r="C67" s="426" t="s">
        <v>147</v>
      </c>
      <c r="D67" s="416" t="s">
        <v>151</v>
      </c>
      <c r="E67" s="484">
        <v>3</v>
      </c>
      <c r="F67" s="498">
        <v>3</v>
      </c>
      <c r="G67" s="498">
        <v>1</v>
      </c>
    </row>
    <row r="68" spans="1:185" x14ac:dyDescent="0.3">
      <c r="A68" s="520" t="s">
        <v>1240</v>
      </c>
      <c r="B68" s="9">
        <f t="shared" si="1"/>
        <v>1E-4</v>
      </c>
      <c r="C68" s="426" t="s">
        <v>147</v>
      </c>
      <c r="D68" s="416" t="s">
        <v>151</v>
      </c>
      <c r="E68" s="484">
        <v>3</v>
      </c>
      <c r="F68" s="498">
        <v>3</v>
      </c>
      <c r="G68" s="498">
        <v>1</v>
      </c>
    </row>
    <row r="69" spans="1:185" x14ac:dyDescent="0.3">
      <c r="A69" s="520" t="s">
        <v>1258</v>
      </c>
      <c r="B69" s="9">
        <f t="shared" si="1"/>
        <v>1E-4</v>
      </c>
      <c r="C69" s="426" t="s">
        <v>147</v>
      </c>
      <c r="D69" s="416" t="s">
        <v>151</v>
      </c>
      <c r="E69" s="484">
        <v>3</v>
      </c>
      <c r="F69" s="498">
        <v>3</v>
      </c>
      <c r="G69" s="498">
        <v>1</v>
      </c>
    </row>
    <row r="70" spans="1:185" x14ac:dyDescent="0.3">
      <c r="A70" s="520" t="s">
        <v>1272</v>
      </c>
      <c r="B70" s="9">
        <f t="shared" si="1"/>
        <v>1E-4</v>
      </c>
      <c r="C70" s="426" t="s">
        <v>147</v>
      </c>
      <c r="D70" s="416" t="s">
        <v>151</v>
      </c>
      <c r="E70" s="484">
        <v>4</v>
      </c>
      <c r="F70" s="498">
        <v>4</v>
      </c>
      <c r="G70" s="498">
        <v>1</v>
      </c>
    </row>
    <row r="71" spans="1:185" ht="14.25" customHeight="1" x14ac:dyDescent="0.35">
      <c r="A71" s="332" t="s">
        <v>87</v>
      </c>
      <c r="B71" s="9">
        <v>1E-4</v>
      </c>
      <c r="C71" s="63" t="s">
        <v>147</v>
      </c>
      <c r="D71" s="64" t="s">
        <v>151</v>
      </c>
      <c r="E71" s="484">
        <v>3</v>
      </c>
      <c r="F71" s="498">
        <v>2</v>
      </c>
      <c r="G71" s="498">
        <v>1</v>
      </c>
      <c r="H71" s="237"/>
      <c r="I71" s="9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185" s="10" customFormat="1" ht="12.75" customHeight="1" x14ac:dyDescent="0.3">
      <c r="A72" s="332" t="s">
        <v>88</v>
      </c>
      <c r="B72" s="9">
        <v>1E-4</v>
      </c>
      <c r="C72" s="63" t="s">
        <v>147</v>
      </c>
      <c r="D72" s="64" t="s">
        <v>151</v>
      </c>
      <c r="E72" s="484">
        <v>3</v>
      </c>
      <c r="F72" s="498">
        <v>2</v>
      </c>
      <c r="G72" s="498">
        <v>1</v>
      </c>
      <c r="H72" s="9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</row>
    <row r="73" spans="1:185" ht="14.5" x14ac:dyDescent="0.35">
      <c r="A73" s="332" t="s">
        <v>89</v>
      </c>
      <c r="B73" s="9">
        <v>1E-4</v>
      </c>
      <c r="C73" s="63" t="s">
        <v>147</v>
      </c>
      <c r="D73" s="64" t="s">
        <v>151</v>
      </c>
      <c r="E73" s="484">
        <v>3</v>
      </c>
      <c r="F73" s="498">
        <v>2</v>
      </c>
      <c r="G73" s="498">
        <v>1</v>
      </c>
      <c r="I73" s="237"/>
    </row>
    <row r="74" spans="1:185" x14ac:dyDescent="0.3">
      <c r="A74" s="332" t="s">
        <v>90</v>
      </c>
      <c r="B74" s="9">
        <v>1E-4</v>
      </c>
      <c r="C74" s="63" t="s">
        <v>147</v>
      </c>
      <c r="D74" s="64" t="s">
        <v>151</v>
      </c>
      <c r="E74" s="484">
        <v>3</v>
      </c>
      <c r="F74" s="498">
        <v>2</v>
      </c>
      <c r="G74" s="498">
        <v>1</v>
      </c>
      <c r="I74" s="9"/>
    </row>
    <row r="75" spans="1:185" x14ac:dyDescent="0.3">
      <c r="A75" s="332" t="s">
        <v>91</v>
      </c>
      <c r="B75" s="9">
        <v>1E-4</v>
      </c>
      <c r="C75" s="63" t="s">
        <v>147</v>
      </c>
      <c r="D75" s="64" t="s">
        <v>151</v>
      </c>
      <c r="E75" s="484">
        <v>3</v>
      </c>
      <c r="F75" s="498">
        <v>2</v>
      </c>
      <c r="G75" s="498">
        <v>1</v>
      </c>
      <c r="I75" s="9"/>
    </row>
    <row r="76" spans="1:185" x14ac:dyDescent="0.3">
      <c r="A76" s="332" t="s">
        <v>1119</v>
      </c>
      <c r="B76" s="9">
        <v>1E-4</v>
      </c>
      <c r="C76" s="63" t="s">
        <v>147</v>
      </c>
      <c r="D76" s="64" t="s">
        <v>151</v>
      </c>
      <c r="E76" s="484">
        <v>3</v>
      </c>
      <c r="F76" s="498">
        <v>2</v>
      </c>
      <c r="G76" s="498">
        <v>1</v>
      </c>
      <c r="I76" s="9"/>
    </row>
    <row r="77" spans="1:185" x14ac:dyDescent="0.3">
      <c r="A77" s="520" t="s">
        <v>885</v>
      </c>
      <c r="B77" s="9">
        <v>1E-4</v>
      </c>
      <c r="C77" s="426" t="s">
        <v>147</v>
      </c>
      <c r="D77" s="416" t="s">
        <v>151</v>
      </c>
      <c r="E77" s="495">
        <v>3</v>
      </c>
      <c r="F77" s="498">
        <v>2</v>
      </c>
      <c r="G77" s="498">
        <v>1</v>
      </c>
      <c r="I77" s="9"/>
    </row>
    <row r="78" spans="1:185" x14ac:dyDescent="0.3">
      <c r="A78" s="520" t="s">
        <v>1120</v>
      </c>
      <c r="B78" s="9">
        <v>1E-4</v>
      </c>
      <c r="C78" s="426" t="s">
        <v>147</v>
      </c>
      <c r="D78" s="416" t="s">
        <v>151</v>
      </c>
      <c r="E78" s="495">
        <v>3</v>
      </c>
      <c r="F78" s="498">
        <v>2</v>
      </c>
      <c r="G78" s="498">
        <v>1</v>
      </c>
      <c r="I78" s="9"/>
    </row>
    <row r="79" spans="1:185" x14ac:dyDescent="0.3">
      <c r="A79" s="520" t="s">
        <v>1143</v>
      </c>
      <c r="B79" s="9">
        <v>1E-4</v>
      </c>
      <c r="C79" s="426" t="s">
        <v>147</v>
      </c>
      <c r="D79" s="416" t="s">
        <v>151</v>
      </c>
      <c r="E79" s="495">
        <v>3</v>
      </c>
      <c r="F79" s="498">
        <v>2</v>
      </c>
      <c r="G79" s="498">
        <v>1</v>
      </c>
      <c r="I79" s="9"/>
    </row>
    <row r="80" spans="1:185" ht="14.5" x14ac:dyDescent="0.35">
      <c r="A80" s="332" t="s">
        <v>96</v>
      </c>
      <c r="B80" s="9">
        <v>1E-4</v>
      </c>
      <c r="C80" s="63" t="s">
        <v>147</v>
      </c>
      <c r="D80" s="64" t="s">
        <v>151</v>
      </c>
      <c r="E80" s="484">
        <v>4</v>
      </c>
      <c r="F80" s="498">
        <v>2</v>
      </c>
      <c r="G80" s="498">
        <v>1</v>
      </c>
      <c r="H80" s="237"/>
      <c r="I80" s="9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9" ht="14.5" x14ac:dyDescent="0.35">
      <c r="A81" s="332" t="s">
        <v>98</v>
      </c>
      <c r="B81" s="9">
        <v>1E-4</v>
      </c>
      <c r="C81" s="63" t="s">
        <v>147</v>
      </c>
      <c r="D81" s="64" t="s">
        <v>151</v>
      </c>
      <c r="E81" s="484">
        <v>2</v>
      </c>
      <c r="F81" s="498">
        <v>2</v>
      </c>
      <c r="G81" s="498">
        <v>1</v>
      </c>
      <c r="I81" s="237"/>
    </row>
    <row r="82" spans="1:9" x14ac:dyDescent="0.3">
      <c r="A82" s="332" t="s">
        <v>100</v>
      </c>
      <c r="B82" s="9">
        <v>1E-4</v>
      </c>
      <c r="C82" s="63" t="s">
        <v>147</v>
      </c>
      <c r="D82" s="64" t="s">
        <v>151</v>
      </c>
      <c r="E82" s="484">
        <v>2</v>
      </c>
      <c r="F82" s="498">
        <v>2</v>
      </c>
      <c r="G82" s="498">
        <v>1</v>
      </c>
      <c r="I82" s="9"/>
    </row>
    <row r="83" spans="1:9" x14ac:dyDescent="0.3">
      <c r="A83" s="332" t="s">
        <v>1049</v>
      </c>
      <c r="B83" s="9">
        <v>1E-4</v>
      </c>
      <c r="C83" s="63" t="s">
        <v>147</v>
      </c>
      <c r="D83" s="64" t="s">
        <v>151</v>
      </c>
      <c r="E83" s="484">
        <v>2</v>
      </c>
      <c r="F83" s="498">
        <v>2</v>
      </c>
      <c r="G83" s="498">
        <v>1</v>
      </c>
      <c r="I83" s="9"/>
    </row>
    <row r="84" spans="1:9" x14ac:dyDescent="0.3">
      <c r="A84" s="332" t="s">
        <v>1179</v>
      </c>
      <c r="B84" s="9">
        <v>1E-4</v>
      </c>
      <c r="C84" s="63" t="s">
        <v>147</v>
      </c>
      <c r="D84" s="64" t="s">
        <v>151</v>
      </c>
      <c r="E84" s="484">
        <v>2</v>
      </c>
      <c r="F84" s="498">
        <v>2</v>
      </c>
      <c r="G84" s="498">
        <v>1</v>
      </c>
      <c r="I84" s="9"/>
    </row>
    <row r="85" spans="1:9" x14ac:dyDescent="0.3">
      <c r="A85" s="332" t="s">
        <v>1357</v>
      </c>
      <c r="B85" s="9">
        <v>1E-4</v>
      </c>
      <c r="C85" s="63" t="s">
        <v>147</v>
      </c>
      <c r="D85" s="64" t="s">
        <v>151</v>
      </c>
      <c r="E85" s="484">
        <v>2</v>
      </c>
      <c r="F85" s="498">
        <v>2</v>
      </c>
      <c r="G85" s="498">
        <v>1</v>
      </c>
      <c r="I85" s="9"/>
    </row>
    <row r="86" spans="1:9" x14ac:dyDescent="0.3">
      <c r="A86" s="332" t="s">
        <v>103</v>
      </c>
      <c r="B86" s="9">
        <v>1E-4</v>
      </c>
      <c r="C86" s="63" t="s">
        <v>147</v>
      </c>
      <c r="D86" s="64" t="s">
        <v>151</v>
      </c>
      <c r="E86" s="484">
        <v>2</v>
      </c>
      <c r="F86" s="498">
        <v>2</v>
      </c>
      <c r="G86" s="498">
        <v>1</v>
      </c>
      <c r="I86" s="9"/>
    </row>
    <row r="87" spans="1:9" x14ac:dyDescent="0.3">
      <c r="A87" s="332" t="s">
        <v>104</v>
      </c>
      <c r="B87" s="9">
        <v>1E-4</v>
      </c>
      <c r="C87" s="63" t="s">
        <v>147</v>
      </c>
      <c r="D87" s="64" t="s">
        <v>151</v>
      </c>
      <c r="E87" s="484">
        <v>2</v>
      </c>
      <c r="F87" s="498">
        <v>3</v>
      </c>
      <c r="G87" s="498">
        <v>1</v>
      </c>
      <c r="I87" s="9"/>
    </row>
    <row r="88" spans="1:9" x14ac:dyDescent="0.3">
      <c r="A88" s="332" t="s">
        <v>105</v>
      </c>
      <c r="B88" s="9">
        <v>1E-4</v>
      </c>
      <c r="C88" s="63" t="s">
        <v>147</v>
      </c>
      <c r="D88" s="64" t="s">
        <v>151</v>
      </c>
      <c r="E88" s="484">
        <v>3</v>
      </c>
      <c r="F88" s="498">
        <v>2</v>
      </c>
      <c r="G88" s="498">
        <v>1</v>
      </c>
      <c r="I88" s="9"/>
    </row>
    <row r="89" spans="1:9" x14ac:dyDescent="0.3">
      <c r="A89" s="332" t="s">
        <v>107</v>
      </c>
      <c r="B89" s="9">
        <v>1E-4</v>
      </c>
      <c r="C89" s="63" t="s">
        <v>147</v>
      </c>
      <c r="D89" s="64" t="s">
        <v>151</v>
      </c>
      <c r="E89" s="484">
        <v>2</v>
      </c>
      <c r="F89" s="498">
        <v>2</v>
      </c>
      <c r="G89" s="498">
        <v>0</v>
      </c>
      <c r="I89" s="9"/>
    </row>
    <row r="90" spans="1:9" x14ac:dyDescent="0.3">
      <c r="A90" s="332" t="s">
        <v>742</v>
      </c>
      <c r="B90" s="9">
        <v>1E-4</v>
      </c>
      <c r="C90" s="63" t="s">
        <v>147</v>
      </c>
      <c r="D90" s="64" t="s">
        <v>151</v>
      </c>
      <c r="E90" s="484">
        <v>2</v>
      </c>
      <c r="F90" s="498">
        <v>2</v>
      </c>
      <c r="G90" s="498">
        <v>0</v>
      </c>
      <c r="I90" s="9"/>
    </row>
    <row r="91" spans="1:9" x14ac:dyDescent="0.3">
      <c r="A91" s="332" t="s">
        <v>109</v>
      </c>
      <c r="B91" s="9">
        <v>1E-4</v>
      </c>
      <c r="C91" s="63" t="s">
        <v>147</v>
      </c>
      <c r="D91" s="64" t="s">
        <v>151</v>
      </c>
      <c r="E91" s="484">
        <v>2</v>
      </c>
      <c r="F91" s="498">
        <v>2</v>
      </c>
      <c r="G91" s="498">
        <v>0</v>
      </c>
      <c r="I91" s="9"/>
    </row>
    <row r="92" spans="1:9" x14ac:dyDescent="0.3">
      <c r="A92" s="332" t="s">
        <v>110</v>
      </c>
      <c r="B92" s="9">
        <v>1E-4</v>
      </c>
      <c r="C92" s="63" t="s">
        <v>147</v>
      </c>
      <c r="D92" s="64" t="s">
        <v>151</v>
      </c>
      <c r="E92" s="487">
        <v>2</v>
      </c>
      <c r="F92" s="498">
        <v>2</v>
      </c>
      <c r="G92" s="498">
        <v>0</v>
      </c>
      <c r="I92" s="9"/>
    </row>
    <row r="93" spans="1:9" x14ac:dyDescent="0.3">
      <c r="A93" s="331" t="s">
        <v>111</v>
      </c>
      <c r="B93" s="9">
        <v>1E-4</v>
      </c>
      <c r="C93" s="67" t="s">
        <v>147</v>
      </c>
      <c r="D93" s="68" t="s">
        <v>153</v>
      </c>
      <c r="E93" s="496">
        <v>2</v>
      </c>
      <c r="F93" s="498">
        <v>2</v>
      </c>
      <c r="G93" s="498">
        <v>1</v>
      </c>
      <c r="I93" s="9"/>
    </row>
    <row r="94" spans="1:9" x14ac:dyDescent="0.3">
      <c r="A94" s="333" t="s">
        <v>113</v>
      </c>
      <c r="B94" s="9">
        <v>1E-4</v>
      </c>
      <c r="C94" s="70" t="s">
        <v>147</v>
      </c>
      <c r="D94" s="71" t="s">
        <v>153</v>
      </c>
      <c r="E94" s="487">
        <v>2</v>
      </c>
      <c r="F94" s="498">
        <v>2</v>
      </c>
      <c r="G94" s="498">
        <v>1</v>
      </c>
      <c r="I94" s="9"/>
    </row>
    <row r="95" spans="1:9" x14ac:dyDescent="0.3">
      <c r="A95" s="379" t="s">
        <v>812</v>
      </c>
      <c r="B95" s="9">
        <v>9.9999999999999995E-21</v>
      </c>
      <c r="C95" s="73" t="s">
        <v>147</v>
      </c>
      <c r="D95" s="394" t="s">
        <v>816</v>
      </c>
      <c r="E95" s="497">
        <v>2</v>
      </c>
      <c r="F95" s="498">
        <v>2</v>
      </c>
      <c r="G95" s="498">
        <v>1</v>
      </c>
      <c r="I95" s="9"/>
    </row>
    <row r="97" spans="6:6" x14ac:dyDescent="0.3">
      <c r="F97" s="148"/>
    </row>
    <row r="98" spans="6:6" x14ac:dyDescent="0.3">
      <c r="F98" s="148"/>
    </row>
  </sheetData>
  <conditionalFormatting sqref="D1:D2 D71:D75 D86:D95 D20:D24 D80:D82 D35:D53 D29:D31">
    <cfRule type="containsText" dxfId="726" priority="256" operator="containsText" text="tG">
      <formula>NOT(ISERROR(SEARCH("tG",D1)))</formula>
    </cfRule>
    <cfRule type="containsText" dxfId="725" priority="257" operator="containsText" text="tR">
      <formula>NOT(ISERROR(SEARCH("tR",D1)))</formula>
    </cfRule>
    <cfRule type="containsText" dxfId="724" priority="258" operator="containsText" text="S">
      <formula>NOT(ISERROR(SEARCH("S",D1)))</formula>
    </cfRule>
    <cfRule type="containsText" dxfId="723" priority="259" operator="containsText" text="mC">
      <formula>NOT(ISERROR(SEARCH("mC",D1)))</formula>
    </cfRule>
    <cfRule type="containsText" dxfId="722" priority="260" operator="containsText" text="tC">
      <formula>NOT(ISERROR(SEARCH("tC",D1)))</formula>
    </cfRule>
  </conditionalFormatting>
  <conditionalFormatting sqref="D3">
    <cfRule type="containsText" dxfId="721" priority="241" operator="containsText" text="tG">
      <formula>NOT(ISERROR(SEARCH("tG",D3)))</formula>
    </cfRule>
    <cfRule type="containsText" dxfId="720" priority="242" operator="containsText" text="tR">
      <formula>NOT(ISERROR(SEARCH("tR",D3)))</formula>
    </cfRule>
    <cfRule type="containsText" dxfId="719" priority="243" operator="containsText" text="S">
      <formula>NOT(ISERROR(SEARCH("S",D3)))</formula>
    </cfRule>
    <cfRule type="containsText" dxfId="718" priority="244" operator="containsText" text="mC">
      <formula>NOT(ISERROR(SEARCH("mC",D3)))</formula>
    </cfRule>
    <cfRule type="containsText" dxfId="717" priority="245" operator="containsText" text="tC">
      <formula>NOT(ISERROR(SEARCH("tC",D3)))</formula>
    </cfRule>
  </conditionalFormatting>
  <conditionalFormatting sqref="D54">
    <cfRule type="containsText" dxfId="716" priority="236" operator="containsText" text="tG">
      <formula>NOT(ISERROR(SEARCH("tG",D54)))</formula>
    </cfRule>
    <cfRule type="containsText" dxfId="715" priority="237" operator="containsText" text="tR">
      <formula>NOT(ISERROR(SEARCH("tR",D54)))</formula>
    </cfRule>
    <cfRule type="containsText" dxfId="714" priority="238" operator="containsText" text="S">
      <formula>NOT(ISERROR(SEARCH("S",D54)))</formula>
    </cfRule>
    <cfRule type="containsText" dxfId="713" priority="239" operator="containsText" text="mC">
      <formula>NOT(ISERROR(SEARCH("mC",D54)))</formula>
    </cfRule>
    <cfRule type="containsText" dxfId="712" priority="240" operator="containsText" text="tC">
      <formula>NOT(ISERROR(SEARCH("tC",D54)))</formula>
    </cfRule>
  </conditionalFormatting>
  <conditionalFormatting sqref="D26">
    <cfRule type="containsText" dxfId="711" priority="231" operator="containsText" text="tG">
      <formula>NOT(ISERROR(SEARCH("tG",D26)))</formula>
    </cfRule>
    <cfRule type="containsText" dxfId="710" priority="232" operator="containsText" text="tR">
      <formula>NOT(ISERROR(SEARCH("tR",D26)))</formula>
    </cfRule>
    <cfRule type="containsText" dxfId="709" priority="233" operator="containsText" text="S">
      <formula>NOT(ISERROR(SEARCH("S",D26)))</formula>
    </cfRule>
    <cfRule type="containsText" dxfId="708" priority="234" operator="containsText" text="mC">
      <formula>NOT(ISERROR(SEARCH("mC",D26)))</formula>
    </cfRule>
    <cfRule type="containsText" dxfId="707" priority="235" operator="containsText" text="tC">
      <formula>NOT(ISERROR(SEARCH("tC",D26)))</formula>
    </cfRule>
  </conditionalFormatting>
  <conditionalFormatting sqref="D77">
    <cfRule type="containsText" dxfId="706" priority="226" operator="containsText" text="tG">
      <formula>NOT(ISERROR(SEARCH("tG",D77)))</formula>
    </cfRule>
    <cfRule type="containsText" dxfId="705" priority="227" operator="containsText" text="tR">
      <formula>NOT(ISERROR(SEARCH("tR",D77)))</formula>
    </cfRule>
    <cfRule type="containsText" dxfId="704" priority="228" operator="containsText" text="S">
      <formula>NOT(ISERROR(SEARCH("S",D77)))</formula>
    </cfRule>
    <cfRule type="containsText" dxfId="703" priority="229" operator="containsText" text="mC">
      <formula>NOT(ISERROR(SEARCH("mC",D77)))</formula>
    </cfRule>
    <cfRule type="containsText" dxfId="702" priority="230" operator="containsText" text="tC">
      <formula>NOT(ISERROR(SEARCH("tC",D77)))</formula>
    </cfRule>
  </conditionalFormatting>
  <conditionalFormatting sqref="D4">
    <cfRule type="containsText" dxfId="701" priority="221" operator="containsText" text="tG">
      <formula>NOT(ISERROR(SEARCH("tG",D4)))</formula>
    </cfRule>
    <cfRule type="containsText" dxfId="700" priority="222" operator="containsText" text="tR">
      <formula>NOT(ISERROR(SEARCH("tR",D4)))</formula>
    </cfRule>
    <cfRule type="containsText" dxfId="699" priority="223" operator="containsText" text="S">
      <formula>NOT(ISERROR(SEARCH("S",D4)))</formula>
    </cfRule>
    <cfRule type="containsText" dxfId="698" priority="224" operator="containsText" text="mC">
      <formula>NOT(ISERROR(SEARCH("mC",D4)))</formula>
    </cfRule>
    <cfRule type="containsText" dxfId="697" priority="225" operator="containsText" text="tC">
      <formula>NOT(ISERROR(SEARCH("tC",D4)))</formula>
    </cfRule>
  </conditionalFormatting>
  <conditionalFormatting sqref="D55">
    <cfRule type="containsText" dxfId="696" priority="216" operator="containsText" text="tG">
      <formula>NOT(ISERROR(SEARCH("tG",D55)))</formula>
    </cfRule>
    <cfRule type="containsText" dxfId="695" priority="217" operator="containsText" text="tR">
      <formula>NOT(ISERROR(SEARCH("tR",D55)))</formula>
    </cfRule>
    <cfRule type="containsText" dxfId="694" priority="218" operator="containsText" text="S">
      <formula>NOT(ISERROR(SEARCH("S",D55)))</formula>
    </cfRule>
    <cfRule type="containsText" dxfId="693" priority="219" operator="containsText" text="mC">
      <formula>NOT(ISERROR(SEARCH("mC",D55)))</formula>
    </cfRule>
    <cfRule type="containsText" dxfId="692" priority="220" operator="containsText" text="tC">
      <formula>NOT(ISERROR(SEARCH("tC",D55)))</formula>
    </cfRule>
  </conditionalFormatting>
  <conditionalFormatting sqref="D5">
    <cfRule type="containsText" dxfId="691" priority="211" operator="containsText" text="tG">
      <formula>NOT(ISERROR(SEARCH("tG",D5)))</formula>
    </cfRule>
    <cfRule type="containsText" dxfId="690" priority="212" operator="containsText" text="tR">
      <formula>NOT(ISERROR(SEARCH("tR",D5)))</formula>
    </cfRule>
    <cfRule type="containsText" dxfId="689" priority="213" operator="containsText" text="S">
      <formula>NOT(ISERROR(SEARCH("S",D5)))</formula>
    </cfRule>
    <cfRule type="containsText" dxfId="688" priority="214" operator="containsText" text="mC">
      <formula>NOT(ISERROR(SEARCH("mC",D5)))</formula>
    </cfRule>
    <cfRule type="containsText" dxfId="687" priority="215" operator="containsText" text="tC">
      <formula>NOT(ISERROR(SEARCH("tC",D5)))</formula>
    </cfRule>
  </conditionalFormatting>
  <conditionalFormatting sqref="D56">
    <cfRule type="containsText" dxfId="686" priority="206" operator="containsText" text="tG">
      <formula>NOT(ISERROR(SEARCH("tG",D56)))</formula>
    </cfRule>
    <cfRule type="containsText" dxfId="685" priority="207" operator="containsText" text="tR">
      <formula>NOT(ISERROR(SEARCH("tR",D56)))</formula>
    </cfRule>
    <cfRule type="containsText" dxfId="684" priority="208" operator="containsText" text="S">
      <formula>NOT(ISERROR(SEARCH("S",D56)))</formula>
    </cfRule>
    <cfRule type="containsText" dxfId="683" priority="209" operator="containsText" text="mC">
      <formula>NOT(ISERROR(SEARCH("mC",D56)))</formula>
    </cfRule>
    <cfRule type="containsText" dxfId="682" priority="210" operator="containsText" text="tC">
      <formula>NOT(ISERROR(SEARCH("tC",D56)))</formula>
    </cfRule>
  </conditionalFormatting>
  <conditionalFormatting sqref="D6">
    <cfRule type="containsText" dxfId="681" priority="201" operator="containsText" text="tG">
      <formula>NOT(ISERROR(SEARCH("tG",D6)))</formula>
    </cfRule>
    <cfRule type="containsText" dxfId="680" priority="202" operator="containsText" text="tR">
      <formula>NOT(ISERROR(SEARCH("tR",D6)))</formula>
    </cfRule>
    <cfRule type="containsText" dxfId="679" priority="203" operator="containsText" text="S">
      <formula>NOT(ISERROR(SEARCH("S",D6)))</formula>
    </cfRule>
    <cfRule type="containsText" dxfId="678" priority="204" operator="containsText" text="mC">
      <formula>NOT(ISERROR(SEARCH("mC",D6)))</formula>
    </cfRule>
    <cfRule type="containsText" dxfId="677" priority="205" operator="containsText" text="tC">
      <formula>NOT(ISERROR(SEARCH("tC",D6)))</formula>
    </cfRule>
  </conditionalFormatting>
  <conditionalFormatting sqref="D57">
    <cfRule type="containsText" dxfId="676" priority="196" operator="containsText" text="tG">
      <formula>NOT(ISERROR(SEARCH("tG",D57)))</formula>
    </cfRule>
    <cfRule type="containsText" dxfId="675" priority="197" operator="containsText" text="tR">
      <formula>NOT(ISERROR(SEARCH("tR",D57)))</formula>
    </cfRule>
    <cfRule type="containsText" dxfId="674" priority="198" operator="containsText" text="S">
      <formula>NOT(ISERROR(SEARCH("S",D57)))</formula>
    </cfRule>
    <cfRule type="containsText" dxfId="673" priority="199" operator="containsText" text="mC">
      <formula>NOT(ISERROR(SEARCH("mC",D57)))</formula>
    </cfRule>
    <cfRule type="containsText" dxfId="672" priority="200" operator="containsText" text="tC">
      <formula>NOT(ISERROR(SEARCH("tC",D57)))</formula>
    </cfRule>
  </conditionalFormatting>
  <conditionalFormatting sqref="D7">
    <cfRule type="containsText" dxfId="671" priority="191" operator="containsText" text="tG">
      <formula>NOT(ISERROR(SEARCH("tG",D7)))</formula>
    </cfRule>
    <cfRule type="containsText" dxfId="670" priority="192" operator="containsText" text="tR">
      <formula>NOT(ISERROR(SEARCH("tR",D7)))</formula>
    </cfRule>
    <cfRule type="containsText" dxfId="669" priority="193" operator="containsText" text="S">
      <formula>NOT(ISERROR(SEARCH("S",D7)))</formula>
    </cfRule>
    <cfRule type="containsText" dxfId="668" priority="194" operator="containsText" text="mC">
      <formula>NOT(ISERROR(SEARCH("mC",D7)))</formula>
    </cfRule>
    <cfRule type="containsText" dxfId="667" priority="195" operator="containsText" text="tC">
      <formula>NOT(ISERROR(SEARCH("tC",D7)))</formula>
    </cfRule>
  </conditionalFormatting>
  <conditionalFormatting sqref="D58">
    <cfRule type="containsText" dxfId="666" priority="186" operator="containsText" text="tG">
      <formula>NOT(ISERROR(SEARCH("tG",D58)))</formula>
    </cfRule>
    <cfRule type="containsText" dxfId="665" priority="187" operator="containsText" text="tR">
      <formula>NOT(ISERROR(SEARCH("tR",D58)))</formula>
    </cfRule>
    <cfRule type="containsText" dxfId="664" priority="188" operator="containsText" text="S">
      <formula>NOT(ISERROR(SEARCH("S",D58)))</formula>
    </cfRule>
    <cfRule type="containsText" dxfId="663" priority="189" operator="containsText" text="mC">
      <formula>NOT(ISERROR(SEARCH("mC",D58)))</formula>
    </cfRule>
    <cfRule type="containsText" dxfId="662" priority="190" operator="containsText" text="tC">
      <formula>NOT(ISERROR(SEARCH("tC",D58)))</formula>
    </cfRule>
  </conditionalFormatting>
  <conditionalFormatting sqref="D8">
    <cfRule type="containsText" dxfId="661" priority="181" operator="containsText" text="tG">
      <formula>NOT(ISERROR(SEARCH("tG",D8)))</formula>
    </cfRule>
    <cfRule type="containsText" dxfId="660" priority="182" operator="containsText" text="tR">
      <formula>NOT(ISERROR(SEARCH("tR",D8)))</formula>
    </cfRule>
    <cfRule type="containsText" dxfId="659" priority="183" operator="containsText" text="S">
      <formula>NOT(ISERROR(SEARCH("S",D8)))</formula>
    </cfRule>
    <cfRule type="containsText" dxfId="658" priority="184" operator="containsText" text="mC">
      <formula>NOT(ISERROR(SEARCH("mC",D8)))</formula>
    </cfRule>
    <cfRule type="containsText" dxfId="657" priority="185" operator="containsText" text="tC">
      <formula>NOT(ISERROR(SEARCH("tC",D8)))</formula>
    </cfRule>
  </conditionalFormatting>
  <conditionalFormatting sqref="D59">
    <cfRule type="containsText" dxfId="656" priority="176" operator="containsText" text="tG">
      <formula>NOT(ISERROR(SEARCH("tG",D59)))</formula>
    </cfRule>
    <cfRule type="containsText" dxfId="655" priority="177" operator="containsText" text="tR">
      <formula>NOT(ISERROR(SEARCH("tR",D59)))</formula>
    </cfRule>
    <cfRule type="containsText" dxfId="654" priority="178" operator="containsText" text="S">
      <formula>NOT(ISERROR(SEARCH("S",D59)))</formula>
    </cfRule>
    <cfRule type="containsText" dxfId="653" priority="179" operator="containsText" text="mC">
      <formula>NOT(ISERROR(SEARCH("mC",D59)))</formula>
    </cfRule>
    <cfRule type="containsText" dxfId="652" priority="180" operator="containsText" text="tC">
      <formula>NOT(ISERROR(SEARCH("tC",D59)))</formula>
    </cfRule>
  </conditionalFormatting>
  <conditionalFormatting sqref="D9">
    <cfRule type="containsText" dxfId="651" priority="171" operator="containsText" text="tG">
      <formula>NOT(ISERROR(SEARCH("tG",D9)))</formula>
    </cfRule>
    <cfRule type="containsText" dxfId="650" priority="172" operator="containsText" text="tR">
      <formula>NOT(ISERROR(SEARCH("tR",D9)))</formula>
    </cfRule>
    <cfRule type="containsText" dxfId="649" priority="173" operator="containsText" text="S">
      <formula>NOT(ISERROR(SEARCH("S",D9)))</formula>
    </cfRule>
    <cfRule type="containsText" dxfId="648" priority="174" operator="containsText" text="mC">
      <formula>NOT(ISERROR(SEARCH("mC",D9)))</formula>
    </cfRule>
    <cfRule type="containsText" dxfId="647" priority="175" operator="containsText" text="tC">
      <formula>NOT(ISERROR(SEARCH("tC",D9)))</formula>
    </cfRule>
  </conditionalFormatting>
  <conditionalFormatting sqref="D60">
    <cfRule type="containsText" dxfId="646" priority="166" operator="containsText" text="tG">
      <formula>NOT(ISERROR(SEARCH("tG",D60)))</formula>
    </cfRule>
    <cfRule type="containsText" dxfId="645" priority="167" operator="containsText" text="tR">
      <formula>NOT(ISERROR(SEARCH("tR",D60)))</formula>
    </cfRule>
    <cfRule type="containsText" dxfId="644" priority="168" operator="containsText" text="S">
      <formula>NOT(ISERROR(SEARCH("S",D60)))</formula>
    </cfRule>
    <cfRule type="containsText" dxfId="643" priority="169" operator="containsText" text="mC">
      <formula>NOT(ISERROR(SEARCH("mC",D60)))</formula>
    </cfRule>
    <cfRule type="containsText" dxfId="642" priority="170" operator="containsText" text="tC">
      <formula>NOT(ISERROR(SEARCH("tC",D60)))</formula>
    </cfRule>
  </conditionalFormatting>
  <conditionalFormatting sqref="D10">
    <cfRule type="containsText" dxfId="641" priority="161" operator="containsText" text="tG">
      <formula>NOT(ISERROR(SEARCH("tG",D10)))</formula>
    </cfRule>
    <cfRule type="containsText" dxfId="640" priority="162" operator="containsText" text="tR">
      <formula>NOT(ISERROR(SEARCH("tR",D10)))</formula>
    </cfRule>
    <cfRule type="containsText" dxfId="639" priority="163" operator="containsText" text="S">
      <formula>NOT(ISERROR(SEARCH("S",D10)))</formula>
    </cfRule>
    <cfRule type="containsText" dxfId="638" priority="164" operator="containsText" text="mC">
      <formula>NOT(ISERROR(SEARCH("mC",D10)))</formula>
    </cfRule>
    <cfRule type="containsText" dxfId="637" priority="165" operator="containsText" text="tC">
      <formula>NOT(ISERROR(SEARCH("tC",D10)))</formula>
    </cfRule>
  </conditionalFormatting>
  <conditionalFormatting sqref="D61">
    <cfRule type="containsText" dxfId="636" priority="156" operator="containsText" text="tG">
      <formula>NOT(ISERROR(SEARCH("tG",D61)))</formula>
    </cfRule>
    <cfRule type="containsText" dxfId="635" priority="157" operator="containsText" text="tR">
      <formula>NOT(ISERROR(SEARCH("tR",D61)))</formula>
    </cfRule>
    <cfRule type="containsText" dxfId="634" priority="158" operator="containsText" text="S">
      <formula>NOT(ISERROR(SEARCH("S",D61)))</formula>
    </cfRule>
    <cfRule type="containsText" dxfId="633" priority="159" operator="containsText" text="mC">
      <formula>NOT(ISERROR(SEARCH("mC",D61)))</formula>
    </cfRule>
    <cfRule type="containsText" dxfId="632" priority="160" operator="containsText" text="tC">
      <formula>NOT(ISERROR(SEARCH("tC",D61)))</formula>
    </cfRule>
  </conditionalFormatting>
  <conditionalFormatting sqref="D32">
    <cfRule type="containsText" dxfId="631" priority="146" operator="containsText" text="tG">
      <formula>NOT(ISERROR(SEARCH("tG",D32)))</formula>
    </cfRule>
    <cfRule type="containsText" dxfId="630" priority="147" operator="containsText" text="tR">
      <formula>NOT(ISERROR(SEARCH("tR",D32)))</formula>
    </cfRule>
    <cfRule type="containsText" dxfId="629" priority="148" operator="containsText" text="S">
      <formula>NOT(ISERROR(SEARCH("S",D32)))</formula>
    </cfRule>
    <cfRule type="containsText" dxfId="628" priority="149" operator="containsText" text="mC">
      <formula>NOT(ISERROR(SEARCH("mC",D32)))</formula>
    </cfRule>
    <cfRule type="containsText" dxfId="627" priority="150" operator="containsText" text="tC">
      <formula>NOT(ISERROR(SEARCH("tC",D32)))</formula>
    </cfRule>
  </conditionalFormatting>
  <conditionalFormatting sqref="D83">
    <cfRule type="containsText" dxfId="626" priority="141" operator="containsText" text="tG">
      <formula>NOT(ISERROR(SEARCH("tG",D83)))</formula>
    </cfRule>
    <cfRule type="containsText" dxfId="625" priority="142" operator="containsText" text="tR">
      <formula>NOT(ISERROR(SEARCH("tR",D83)))</formula>
    </cfRule>
    <cfRule type="containsText" dxfId="624" priority="143" operator="containsText" text="S">
      <formula>NOT(ISERROR(SEARCH("S",D83)))</formula>
    </cfRule>
    <cfRule type="containsText" dxfId="623" priority="144" operator="containsText" text="mC">
      <formula>NOT(ISERROR(SEARCH("mC",D83)))</formula>
    </cfRule>
    <cfRule type="containsText" dxfId="622" priority="145" operator="containsText" text="tC">
      <formula>NOT(ISERROR(SEARCH("tC",D83)))</formula>
    </cfRule>
  </conditionalFormatting>
  <conditionalFormatting sqref="D11">
    <cfRule type="containsText" dxfId="621" priority="136" operator="containsText" text="tG">
      <formula>NOT(ISERROR(SEARCH("tG",D11)))</formula>
    </cfRule>
    <cfRule type="containsText" dxfId="620" priority="137" operator="containsText" text="tR">
      <formula>NOT(ISERROR(SEARCH("tR",D11)))</formula>
    </cfRule>
    <cfRule type="containsText" dxfId="619" priority="138" operator="containsText" text="S">
      <formula>NOT(ISERROR(SEARCH("S",D11)))</formula>
    </cfRule>
    <cfRule type="containsText" dxfId="618" priority="139" operator="containsText" text="mC">
      <formula>NOT(ISERROR(SEARCH("mC",D11)))</formula>
    </cfRule>
    <cfRule type="containsText" dxfId="617" priority="140" operator="containsText" text="tC">
      <formula>NOT(ISERROR(SEARCH("tC",D11)))</formula>
    </cfRule>
  </conditionalFormatting>
  <conditionalFormatting sqref="D62">
    <cfRule type="containsText" dxfId="616" priority="131" operator="containsText" text="tG">
      <formula>NOT(ISERROR(SEARCH("tG",D62)))</formula>
    </cfRule>
    <cfRule type="containsText" dxfId="615" priority="132" operator="containsText" text="tR">
      <formula>NOT(ISERROR(SEARCH("tR",D62)))</formula>
    </cfRule>
    <cfRule type="containsText" dxfId="614" priority="133" operator="containsText" text="S">
      <formula>NOT(ISERROR(SEARCH("S",D62)))</formula>
    </cfRule>
    <cfRule type="containsText" dxfId="613" priority="134" operator="containsText" text="mC">
      <formula>NOT(ISERROR(SEARCH("mC",D62)))</formula>
    </cfRule>
    <cfRule type="containsText" dxfId="612" priority="135" operator="containsText" text="tC">
      <formula>NOT(ISERROR(SEARCH("tC",D62)))</formula>
    </cfRule>
  </conditionalFormatting>
  <conditionalFormatting sqref="D12">
    <cfRule type="containsText" dxfId="611" priority="126" operator="containsText" text="tG">
      <formula>NOT(ISERROR(SEARCH("tG",D12)))</formula>
    </cfRule>
    <cfRule type="containsText" dxfId="610" priority="127" operator="containsText" text="tR">
      <formula>NOT(ISERROR(SEARCH("tR",D12)))</formula>
    </cfRule>
    <cfRule type="containsText" dxfId="609" priority="128" operator="containsText" text="S">
      <formula>NOT(ISERROR(SEARCH("S",D12)))</formula>
    </cfRule>
    <cfRule type="containsText" dxfId="608" priority="129" operator="containsText" text="mC">
      <formula>NOT(ISERROR(SEARCH("mC",D12)))</formula>
    </cfRule>
    <cfRule type="containsText" dxfId="607" priority="130" operator="containsText" text="tC">
      <formula>NOT(ISERROR(SEARCH("tC",D12)))</formula>
    </cfRule>
  </conditionalFormatting>
  <conditionalFormatting sqref="D63">
    <cfRule type="containsText" dxfId="606" priority="121" operator="containsText" text="tG">
      <formula>NOT(ISERROR(SEARCH("tG",D63)))</formula>
    </cfRule>
    <cfRule type="containsText" dxfId="605" priority="122" operator="containsText" text="tR">
      <formula>NOT(ISERROR(SEARCH("tR",D63)))</formula>
    </cfRule>
    <cfRule type="containsText" dxfId="604" priority="123" operator="containsText" text="S">
      <formula>NOT(ISERROR(SEARCH("S",D63)))</formula>
    </cfRule>
    <cfRule type="containsText" dxfId="603" priority="124" operator="containsText" text="mC">
      <formula>NOT(ISERROR(SEARCH("mC",D63)))</formula>
    </cfRule>
    <cfRule type="containsText" dxfId="602" priority="125" operator="containsText" text="tC">
      <formula>NOT(ISERROR(SEARCH("tC",D63)))</formula>
    </cfRule>
  </conditionalFormatting>
  <conditionalFormatting sqref="D25">
    <cfRule type="containsText" dxfId="601" priority="116" operator="containsText" text="tG">
      <formula>NOT(ISERROR(SEARCH("tG",D25)))</formula>
    </cfRule>
    <cfRule type="containsText" dxfId="600" priority="117" operator="containsText" text="tR">
      <formula>NOT(ISERROR(SEARCH("tR",D25)))</formula>
    </cfRule>
    <cfRule type="containsText" dxfId="599" priority="118" operator="containsText" text="S">
      <formula>NOT(ISERROR(SEARCH("S",D25)))</formula>
    </cfRule>
    <cfRule type="containsText" dxfId="598" priority="119" operator="containsText" text="mC">
      <formula>NOT(ISERROR(SEARCH("mC",D25)))</formula>
    </cfRule>
    <cfRule type="containsText" dxfId="597" priority="120" operator="containsText" text="tC">
      <formula>NOT(ISERROR(SEARCH("tC",D25)))</formula>
    </cfRule>
  </conditionalFormatting>
  <conditionalFormatting sqref="D27">
    <cfRule type="containsText" dxfId="596" priority="111" operator="containsText" text="tG">
      <formula>NOT(ISERROR(SEARCH("tG",D27)))</formula>
    </cfRule>
    <cfRule type="containsText" dxfId="595" priority="112" operator="containsText" text="tR">
      <formula>NOT(ISERROR(SEARCH("tR",D27)))</formula>
    </cfRule>
    <cfRule type="containsText" dxfId="594" priority="113" operator="containsText" text="S">
      <formula>NOT(ISERROR(SEARCH("S",D27)))</formula>
    </cfRule>
    <cfRule type="containsText" dxfId="593" priority="114" operator="containsText" text="mC">
      <formula>NOT(ISERROR(SEARCH("mC",D27)))</formula>
    </cfRule>
    <cfRule type="containsText" dxfId="592" priority="115" operator="containsText" text="tC">
      <formula>NOT(ISERROR(SEARCH("tC",D27)))</formula>
    </cfRule>
  </conditionalFormatting>
  <conditionalFormatting sqref="D76">
    <cfRule type="containsText" dxfId="591" priority="106" operator="containsText" text="tG">
      <formula>NOT(ISERROR(SEARCH("tG",D76)))</formula>
    </cfRule>
    <cfRule type="containsText" dxfId="590" priority="107" operator="containsText" text="tR">
      <formula>NOT(ISERROR(SEARCH("tR",D76)))</formula>
    </cfRule>
    <cfRule type="containsText" dxfId="589" priority="108" operator="containsText" text="S">
      <formula>NOT(ISERROR(SEARCH("S",D76)))</formula>
    </cfRule>
    <cfRule type="containsText" dxfId="588" priority="109" operator="containsText" text="mC">
      <formula>NOT(ISERROR(SEARCH("mC",D76)))</formula>
    </cfRule>
    <cfRule type="containsText" dxfId="587" priority="110" operator="containsText" text="tC">
      <formula>NOT(ISERROR(SEARCH("tC",D76)))</formula>
    </cfRule>
  </conditionalFormatting>
  <conditionalFormatting sqref="D78">
    <cfRule type="containsText" dxfId="586" priority="101" operator="containsText" text="tG">
      <formula>NOT(ISERROR(SEARCH("tG",D78)))</formula>
    </cfRule>
    <cfRule type="containsText" dxfId="585" priority="102" operator="containsText" text="tR">
      <formula>NOT(ISERROR(SEARCH("tR",D78)))</formula>
    </cfRule>
    <cfRule type="containsText" dxfId="584" priority="103" operator="containsText" text="S">
      <formula>NOT(ISERROR(SEARCH("S",D78)))</formula>
    </cfRule>
    <cfRule type="containsText" dxfId="583" priority="104" operator="containsText" text="mC">
      <formula>NOT(ISERROR(SEARCH("mC",D78)))</formula>
    </cfRule>
    <cfRule type="containsText" dxfId="582" priority="105" operator="containsText" text="tC">
      <formula>NOT(ISERROR(SEARCH("tC",D78)))</formula>
    </cfRule>
  </conditionalFormatting>
  <conditionalFormatting sqref="D64">
    <cfRule type="containsText" dxfId="581" priority="96" operator="containsText" text="tG">
      <formula>NOT(ISERROR(SEARCH("tG",D64)))</formula>
    </cfRule>
    <cfRule type="containsText" dxfId="580" priority="97" operator="containsText" text="tR">
      <formula>NOT(ISERROR(SEARCH("tR",D64)))</formula>
    </cfRule>
    <cfRule type="containsText" dxfId="579" priority="98" operator="containsText" text="S">
      <formula>NOT(ISERROR(SEARCH("S",D64)))</formula>
    </cfRule>
    <cfRule type="containsText" dxfId="578" priority="99" operator="containsText" text="mC">
      <formula>NOT(ISERROR(SEARCH("mC",D64)))</formula>
    </cfRule>
    <cfRule type="containsText" dxfId="577" priority="100" operator="containsText" text="tC">
      <formula>NOT(ISERROR(SEARCH("tC",D64)))</formula>
    </cfRule>
  </conditionalFormatting>
  <conditionalFormatting sqref="D65">
    <cfRule type="containsText" dxfId="576" priority="91" operator="containsText" text="tG">
      <formula>NOT(ISERROR(SEARCH("tG",D65)))</formula>
    </cfRule>
    <cfRule type="containsText" dxfId="575" priority="92" operator="containsText" text="tR">
      <formula>NOT(ISERROR(SEARCH("tR",D65)))</formula>
    </cfRule>
    <cfRule type="containsText" dxfId="574" priority="93" operator="containsText" text="S">
      <formula>NOT(ISERROR(SEARCH("S",D65)))</formula>
    </cfRule>
    <cfRule type="containsText" dxfId="573" priority="94" operator="containsText" text="mC">
      <formula>NOT(ISERROR(SEARCH("mC",D65)))</formula>
    </cfRule>
    <cfRule type="containsText" dxfId="572" priority="95" operator="containsText" text="tC">
      <formula>NOT(ISERROR(SEARCH("tC",D65)))</formula>
    </cfRule>
  </conditionalFormatting>
  <conditionalFormatting sqref="D66">
    <cfRule type="containsText" dxfId="571" priority="86" operator="containsText" text="tG">
      <formula>NOT(ISERROR(SEARCH("tG",D66)))</formula>
    </cfRule>
    <cfRule type="containsText" dxfId="570" priority="87" operator="containsText" text="tR">
      <formula>NOT(ISERROR(SEARCH("tR",D66)))</formula>
    </cfRule>
    <cfRule type="containsText" dxfId="569" priority="88" operator="containsText" text="S">
      <formula>NOT(ISERROR(SEARCH("S",D66)))</formula>
    </cfRule>
    <cfRule type="containsText" dxfId="568" priority="89" operator="containsText" text="mC">
      <formula>NOT(ISERROR(SEARCH("mC",D66)))</formula>
    </cfRule>
    <cfRule type="containsText" dxfId="567" priority="90" operator="containsText" text="tC">
      <formula>NOT(ISERROR(SEARCH("tC",D66)))</formula>
    </cfRule>
  </conditionalFormatting>
  <conditionalFormatting sqref="D13">
    <cfRule type="containsText" dxfId="566" priority="81" operator="containsText" text="tG">
      <formula>NOT(ISERROR(SEARCH("tG",D13)))</formula>
    </cfRule>
    <cfRule type="containsText" dxfId="565" priority="82" operator="containsText" text="tR">
      <formula>NOT(ISERROR(SEARCH("tR",D13)))</formula>
    </cfRule>
    <cfRule type="containsText" dxfId="564" priority="83" operator="containsText" text="S">
      <formula>NOT(ISERROR(SEARCH("S",D13)))</formula>
    </cfRule>
    <cfRule type="containsText" dxfId="563" priority="84" operator="containsText" text="mC">
      <formula>NOT(ISERROR(SEARCH("mC",D13)))</formula>
    </cfRule>
    <cfRule type="containsText" dxfId="562" priority="85" operator="containsText" text="tC">
      <formula>NOT(ISERROR(SEARCH("tC",D13)))</formula>
    </cfRule>
  </conditionalFormatting>
  <conditionalFormatting sqref="D14">
    <cfRule type="containsText" dxfId="561" priority="76" operator="containsText" text="tG">
      <formula>NOT(ISERROR(SEARCH("tG",D14)))</formula>
    </cfRule>
    <cfRule type="containsText" dxfId="560" priority="77" operator="containsText" text="tR">
      <formula>NOT(ISERROR(SEARCH("tR",D14)))</formula>
    </cfRule>
    <cfRule type="containsText" dxfId="559" priority="78" operator="containsText" text="S">
      <formula>NOT(ISERROR(SEARCH("S",D14)))</formula>
    </cfRule>
    <cfRule type="containsText" dxfId="558" priority="79" operator="containsText" text="mC">
      <formula>NOT(ISERROR(SEARCH("mC",D14)))</formula>
    </cfRule>
    <cfRule type="containsText" dxfId="557" priority="80" operator="containsText" text="tC">
      <formula>NOT(ISERROR(SEARCH("tC",D14)))</formula>
    </cfRule>
  </conditionalFormatting>
  <conditionalFormatting sqref="D15">
    <cfRule type="containsText" dxfId="556" priority="71" operator="containsText" text="tG">
      <formula>NOT(ISERROR(SEARCH("tG",D15)))</formula>
    </cfRule>
    <cfRule type="containsText" dxfId="555" priority="72" operator="containsText" text="tR">
      <formula>NOT(ISERROR(SEARCH("tR",D15)))</formula>
    </cfRule>
    <cfRule type="containsText" dxfId="554" priority="73" operator="containsText" text="S">
      <formula>NOT(ISERROR(SEARCH("S",D15)))</formula>
    </cfRule>
    <cfRule type="containsText" dxfId="553" priority="74" operator="containsText" text="mC">
      <formula>NOT(ISERROR(SEARCH("mC",D15)))</formula>
    </cfRule>
    <cfRule type="containsText" dxfId="552" priority="75" operator="containsText" text="tC">
      <formula>NOT(ISERROR(SEARCH("tC",D15)))</formula>
    </cfRule>
  </conditionalFormatting>
  <conditionalFormatting sqref="D28">
    <cfRule type="containsText" dxfId="551" priority="66" operator="containsText" text="tG">
      <formula>NOT(ISERROR(SEARCH("tG",D28)))</formula>
    </cfRule>
    <cfRule type="containsText" dxfId="550" priority="67" operator="containsText" text="tR">
      <formula>NOT(ISERROR(SEARCH("tR",D28)))</formula>
    </cfRule>
    <cfRule type="containsText" dxfId="549" priority="68" operator="containsText" text="S">
      <formula>NOT(ISERROR(SEARCH("S",D28)))</formula>
    </cfRule>
    <cfRule type="containsText" dxfId="548" priority="69" operator="containsText" text="mC">
      <formula>NOT(ISERROR(SEARCH("mC",D28)))</formula>
    </cfRule>
    <cfRule type="containsText" dxfId="547" priority="70" operator="containsText" text="tC">
      <formula>NOT(ISERROR(SEARCH("tC",D28)))</formula>
    </cfRule>
  </conditionalFormatting>
  <conditionalFormatting sqref="D79">
    <cfRule type="containsText" dxfId="546" priority="61" operator="containsText" text="tG">
      <formula>NOT(ISERROR(SEARCH("tG",D79)))</formula>
    </cfRule>
    <cfRule type="containsText" dxfId="545" priority="62" operator="containsText" text="tR">
      <formula>NOT(ISERROR(SEARCH("tR",D79)))</formula>
    </cfRule>
    <cfRule type="containsText" dxfId="544" priority="63" operator="containsText" text="S">
      <formula>NOT(ISERROR(SEARCH("S",D79)))</formula>
    </cfRule>
    <cfRule type="containsText" dxfId="543" priority="64" operator="containsText" text="mC">
      <formula>NOT(ISERROR(SEARCH("mC",D79)))</formula>
    </cfRule>
    <cfRule type="containsText" dxfId="542" priority="65" operator="containsText" text="tC">
      <formula>NOT(ISERROR(SEARCH("tC",D79)))</formula>
    </cfRule>
  </conditionalFormatting>
  <conditionalFormatting sqref="D84">
    <cfRule type="containsText" dxfId="541" priority="56" operator="containsText" text="tG">
      <formula>NOT(ISERROR(SEARCH("tG",D84)))</formula>
    </cfRule>
    <cfRule type="containsText" dxfId="540" priority="57" operator="containsText" text="tR">
      <formula>NOT(ISERROR(SEARCH("tR",D84)))</formula>
    </cfRule>
    <cfRule type="containsText" dxfId="539" priority="58" operator="containsText" text="S">
      <formula>NOT(ISERROR(SEARCH("S",D84)))</formula>
    </cfRule>
    <cfRule type="containsText" dxfId="538" priority="59" operator="containsText" text="mC">
      <formula>NOT(ISERROR(SEARCH("mC",D84)))</formula>
    </cfRule>
    <cfRule type="containsText" dxfId="537" priority="60" operator="containsText" text="tC">
      <formula>NOT(ISERROR(SEARCH("tC",D84)))</formula>
    </cfRule>
  </conditionalFormatting>
  <conditionalFormatting sqref="D33">
    <cfRule type="containsText" dxfId="536" priority="51" operator="containsText" text="tG">
      <formula>NOT(ISERROR(SEARCH("tG",D33)))</formula>
    </cfRule>
    <cfRule type="containsText" dxfId="535" priority="52" operator="containsText" text="tR">
      <formula>NOT(ISERROR(SEARCH("tR",D33)))</formula>
    </cfRule>
    <cfRule type="containsText" dxfId="534" priority="53" operator="containsText" text="S">
      <formula>NOT(ISERROR(SEARCH("S",D33)))</formula>
    </cfRule>
    <cfRule type="containsText" dxfId="533" priority="54" operator="containsText" text="mC">
      <formula>NOT(ISERROR(SEARCH("mC",D33)))</formula>
    </cfRule>
    <cfRule type="containsText" dxfId="532" priority="55" operator="containsText" text="tC">
      <formula>NOT(ISERROR(SEARCH("tC",D33)))</formula>
    </cfRule>
  </conditionalFormatting>
  <conditionalFormatting sqref="D16">
    <cfRule type="containsText" dxfId="531" priority="46" operator="containsText" text="tG">
      <formula>NOT(ISERROR(SEARCH("tG",D16)))</formula>
    </cfRule>
    <cfRule type="containsText" dxfId="530" priority="47" operator="containsText" text="tR">
      <formula>NOT(ISERROR(SEARCH("tR",D16)))</formula>
    </cfRule>
    <cfRule type="containsText" dxfId="529" priority="48" operator="containsText" text="S">
      <formula>NOT(ISERROR(SEARCH("S",D16)))</formula>
    </cfRule>
    <cfRule type="containsText" dxfId="528" priority="49" operator="containsText" text="mC">
      <formula>NOT(ISERROR(SEARCH("mC",D16)))</formula>
    </cfRule>
    <cfRule type="containsText" dxfId="527" priority="50" operator="containsText" text="tC">
      <formula>NOT(ISERROR(SEARCH("tC",D16)))</formula>
    </cfRule>
  </conditionalFormatting>
  <conditionalFormatting sqref="D67">
    <cfRule type="containsText" dxfId="526" priority="41" operator="containsText" text="tG">
      <formula>NOT(ISERROR(SEARCH("tG",D67)))</formula>
    </cfRule>
    <cfRule type="containsText" dxfId="525" priority="42" operator="containsText" text="tR">
      <formula>NOT(ISERROR(SEARCH("tR",D67)))</formula>
    </cfRule>
    <cfRule type="containsText" dxfId="524" priority="43" operator="containsText" text="S">
      <formula>NOT(ISERROR(SEARCH("S",D67)))</formula>
    </cfRule>
    <cfRule type="containsText" dxfId="523" priority="44" operator="containsText" text="mC">
      <formula>NOT(ISERROR(SEARCH("mC",D67)))</formula>
    </cfRule>
    <cfRule type="containsText" dxfId="522" priority="45" operator="containsText" text="tC">
      <formula>NOT(ISERROR(SEARCH("tC",D67)))</formula>
    </cfRule>
  </conditionalFormatting>
  <conditionalFormatting sqref="D17">
    <cfRule type="containsText" dxfId="521" priority="36" operator="containsText" text="tG">
      <formula>NOT(ISERROR(SEARCH("tG",D17)))</formula>
    </cfRule>
    <cfRule type="containsText" dxfId="520" priority="37" operator="containsText" text="tR">
      <formula>NOT(ISERROR(SEARCH("tR",D17)))</formula>
    </cfRule>
    <cfRule type="containsText" dxfId="519" priority="38" operator="containsText" text="S">
      <formula>NOT(ISERROR(SEARCH("S",D17)))</formula>
    </cfRule>
    <cfRule type="containsText" dxfId="518" priority="39" operator="containsText" text="mC">
      <formula>NOT(ISERROR(SEARCH("mC",D17)))</formula>
    </cfRule>
    <cfRule type="containsText" dxfId="517" priority="40" operator="containsText" text="tC">
      <formula>NOT(ISERROR(SEARCH("tC",D17)))</formula>
    </cfRule>
  </conditionalFormatting>
  <conditionalFormatting sqref="D68">
    <cfRule type="containsText" dxfId="516" priority="31" operator="containsText" text="tG">
      <formula>NOT(ISERROR(SEARCH("tG",D68)))</formula>
    </cfRule>
    <cfRule type="containsText" dxfId="515" priority="32" operator="containsText" text="tR">
      <formula>NOT(ISERROR(SEARCH("tR",D68)))</formula>
    </cfRule>
    <cfRule type="containsText" dxfId="514" priority="33" operator="containsText" text="S">
      <formula>NOT(ISERROR(SEARCH("S",D68)))</formula>
    </cfRule>
    <cfRule type="containsText" dxfId="513" priority="34" operator="containsText" text="mC">
      <formula>NOT(ISERROR(SEARCH("mC",D68)))</formula>
    </cfRule>
    <cfRule type="containsText" dxfId="512" priority="35" operator="containsText" text="tC">
      <formula>NOT(ISERROR(SEARCH("tC",D68)))</formula>
    </cfRule>
  </conditionalFormatting>
  <conditionalFormatting sqref="D18">
    <cfRule type="containsText" dxfId="511" priority="26" operator="containsText" text="tG">
      <formula>NOT(ISERROR(SEARCH("tG",D18)))</formula>
    </cfRule>
    <cfRule type="containsText" dxfId="510" priority="27" operator="containsText" text="tR">
      <formula>NOT(ISERROR(SEARCH("tR",D18)))</formula>
    </cfRule>
    <cfRule type="containsText" dxfId="509" priority="28" operator="containsText" text="S">
      <formula>NOT(ISERROR(SEARCH("S",D18)))</formula>
    </cfRule>
    <cfRule type="containsText" dxfId="508" priority="29" operator="containsText" text="mC">
      <formula>NOT(ISERROR(SEARCH("mC",D18)))</formula>
    </cfRule>
    <cfRule type="containsText" dxfId="507" priority="30" operator="containsText" text="tC">
      <formula>NOT(ISERROR(SEARCH("tC",D18)))</formula>
    </cfRule>
  </conditionalFormatting>
  <conditionalFormatting sqref="D69">
    <cfRule type="containsText" dxfId="506" priority="21" operator="containsText" text="tG">
      <formula>NOT(ISERROR(SEARCH("tG",D69)))</formula>
    </cfRule>
    <cfRule type="containsText" dxfId="505" priority="22" operator="containsText" text="tR">
      <formula>NOT(ISERROR(SEARCH("tR",D69)))</formula>
    </cfRule>
    <cfRule type="containsText" dxfId="504" priority="23" operator="containsText" text="S">
      <formula>NOT(ISERROR(SEARCH("S",D69)))</formula>
    </cfRule>
    <cfRule type="containsText" dxfId="503" priority="24" operator="containsText" text="mC">
      <formula>NOT(ISERROR(SEARCH("mC",D69)))</formula>
    </cfRule>
    <cfRule type="containsText" dxfId="502" priority="25" operator="containsText" text="tC">
      <formula>NOT(ISERROR(SEARCH("tC",D69)))</formula>
    </cfRule>
  </conditionalFormatting>
  <conditionalFormatting sqref="D19">
    <cfRule type="containsText" dxfId="501" priority="16" operator="containsText" text="tG">
      <formula>NOT(ISERROR(SEARCH("tG",D19)))</formula>
    </cfRule>
    <cfRule type="containsText" dxfId="500" priority="17" operator="containsText" text="tR">
      <formula>NOT(ISERROR(SEARCH("tR",D19)))</formula>
    </cfRule>
    <cfRule type="containsText" dxfId="499" priority="18" operator="containsText" text="S">
      <formula>NOT(ISERROR(SEARCH("S",D19)))</formula>
    </cfRule>
    <cfRule type="containsText" dxfId="498" priority="19" operator="containsText" text="mC">
      <formula>NOT(ISERROR(SEARCH("mC",D19)))</formula>
    </cfRule>
    <cfRule type="containsText" dxfId="497" priority="20" operator="containsText" text="tC">
      <formula>NOT(ISERROR(SEARCH("tC",D19)))</formula>
    </cfRule>
  </conditionalFormatting>
  <conditionalFormatting sqref="D70">
    <cfRule type="containsText" dxfId="496" priority="11" operator="containsText" text="tG">
      <formula>NOT(ISERROR(SEARCH("tG",D70)))</formula>
    </cfRule>
    <cfRule type="containsText" dxfId="495" priority="12" operator="containsText" text="tR">
      <formula>NOT(ISERROR(SEARCH("tR",D70)))</formula>
    </cfRule>
    <cfRule type="containsText" dxfId="494" priority="13" operator="containsText" text="S">
      <formula>NOT(ISERROR(SEARCH("S",D70)))</formula>
    </cfRule>
    <cfRule type="containsText" dxfId="493" priority="14" operator="containsText" text="mC">
      <formula>NOT(ISERROR(SEARCH("mC",D70)))</formula>
    </cfRule>
    <cfRule type="containsText" dxfId="492" priority="15" operator="containsText" text="tC">
      <formula>NOT(ISERROR(SEARCH("tC",D70)))</formula>
    </cfRule>
  </conditionalFormatting>
  <conditionalFormatting sqref="D34">
    <cfRule type="containsText" dxfId="491" priority="6" operator="containsText" text="tG">
      <formula>NOT(ISERROR(SEARCH("tG",D34)))</formula>
    </cfRule>
    <cfRule type="containsText" dxfId="490" priority="7" operator="containsText" text="tR">
      <formula>NOT(ISERROR(SEARCH("tR",D34)))</formula>
    </cfRule>
    <cfRule type="containsText" dxfId="489" priority="8" operator="containsText" text="S">
      <formula>NOT(ISERROR(SEARCH("S",D34)))</formula>
    </cfRule>
    <cfRule type="containsText" dxfId="488" priority="9" operator="containsText" text="mC">
      <formula>NOT(ISERROR(SEARCH("mC",D34)))</formula>
    </cfRule>
    <cfRule type="containsText" dxfId="487" priority="10" operator="containsText" text="tC">
      <formula>NOT(ISERROR(SEARCH("tC",D34)))</formula>
    </cfRule>
  </conditionalFormatting>
  <conditionalFormatting sqref="D85">
    <cfRule type="containsText" dxfId="486" priority="1" operator="containsText" text="tG">
      <formula>NOT(ISERROR(SEARCH("tG",D85)))</formula>
    </cfRule>
    <cfRule type="containsText" dxfId="485" priority="2" operator="containsText" text="tR">
      <formula>NOT(ISERROR(SEARCH("tR",D85)))</formula>
    </cfRule>
    <cfRule type="containsText" dxfId="484" priority="3" operator="containsText" text="S">
      <formula>NOT(ISERROR(SEARCH("S",D85)))</formula>
    </cfRule>
    <cfRule type="containsText" dxfId="483" priority="4" operator="containsText" text="mC">
      <formula>NOT(ISERROR(SEARCH("mC",D85)))</formula>
    </cfRule>
    <cfRule type="containsText" dxfId="482" priority="5" operator="containsText" text="tC">
      <formula>NOT(ISERROR(SEARCH("tC",D85)))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B2:M78"/>
  <sheetViews>
    <sheetView workbookViewId="0">
      <selection activeCell="C42" sqref="C42"/>
    </sheetView>
  </sheetViews>
  <sheetFormatPr baseColWidth="10" defaultColWidth="11.453125" defaultRowHeight="14.5" x14ac:dyDescent="0.35"/>
  <cols>
    <col min="1" max="1" width="3.54296875" customWidth="1"/>
    <col min="3" max="3" width="12.90625" customWidth="1"/>
    <col min="4" max="4" width="16" customWidth="1"/>
    <col min="5" max="5" width="17" customWidth="1"/>
    <col min="6" max="6" width="17.08984375" customWidth="1"/>
    <col min="7" max="7" width="16.6328125" customWidth="1"/>
    <col min="8" max="8" width="5.90625" customWidth="1"/>
    <col min="9" max="9" width="16.54296875" customWidth="1"/>
  </cols>
  <sheetData>
    <row r="2" spans="2:11" x14ac:dyDescent="0.35">
      <c r="C2" s="777" t="s">
        <v>617</v>
      </c>
      <c r="D2" s="778"/>
      <c r="E2" s="778"/>
      <c r="F2" s="778"/>
      <c r="G2" s="779"/>
    </row>
    <row r="3" spans="2:11" x14ac:dyDescent="0.35">
      <c r="C3" s="173" t="s">
        <v>613</v>
      </c>
      <c r="D3" s="174" t="s">
        <v>614</v>
      </c>
      <c r="E3" s="174" t="s">
        <v>615</v>
      </c>
      <c r="F3" s="174" t="s">
        <v>616</v>
      </c>
      <c r="G3" s="175" t="s">
        <v>632</v>
      </c>
      <c r="H3" s="90"/>
      <c r="I3" s="775" t="s">
        <v>612</v>
      </c>
      <c r="J3" s="776"/>
    </row>
    <row r="4" spans="2:11" x14ac:dyDescent="0.35">
      <c r="B4" s="112" t="s">
        <v>228</v>
      </c>
      <c r="C4" s="111" t="s">
        <v>127</v>
      </c>
      <c r="D4" s="125">
        <f>DataBaseSpecies_1!E54</f>
        <v>-917.22</v>
      </c>
      <c r="E4" s="111" t="s">
        <v>127</v>
      </c>
      <c r="F4" s="111" t="s">
        <v>127</v>
      </c>
      <c r="G4" s="124" t="s">
        <v>127</v>
      </c>
      <c r="H4" s="78"/>
      <c r="I4" s="104" t="s">
        <v>530</v>
      </c>
      <c r="J4" s="162">
        <v>-123.45</v>
      </c>
      <c r="K4" s="28"/>
    </row>
    <row r="5" spans="2:11" x14ac:dyDescent="0.35">
      <c r="B5" s="113" t="s">
        <v>229</v>
      </c>
      <c r="C5" s="111" t="s">
        <v>127</v>
      </c>
      <c r="D5" s="125">
        <f>DataBaseSpecies_1!E99</f>
        <v>-486</v>
      </c>
      <c r="E5" s="125">
        <f>DataBaseSpecies_1!E100</f>
        <v>-472.3</v>
      </c>
      <c r="F5" s="111" t="s">
        <v>127</v>
      </c>
      <c r="G5" s="124" t="s">
        <v>127</v>
      </c>
      <c r="H5" s="78"/>
      <c r="I5" s="105" t="s">
        <v>531</v>
      </c>
      <c r="J5" s="93">
        <v>-123.45</v>
      </c>
      <c r="K5" s="28"/>
    </row>
    <row r="6" spans="2:11" x14ac:dyDescent="0.35">
      <c r="B6" s="113" t="s">
        <v>896</v>
      </c>
      <c r="C6" s="111" t="s">
        <v>127</v>
      </c>
      <c r="D6" s="125">
        <v>-295</v>
      </c>
      <c r="E6" s="125">
        <v>-281.2</v>
      </c>
      <c r="F6" s="125">
        <v>-229.2</v>
      </c>
      <c r="G6" s="125">
        <v>-158.4</v>
      </c>
      <c r="H6" s="78"/>
      <c r="I6" s="106" t="s">
        <v>532</v>
      </c>
      <c r="J6" s="210">
        <v>-123.45</v>
      </c>
      <c r="K6" s="28"/>
    </row>
    <row r="7" spans="2:11" x14ac:dyDescent="0.35">
      <c r="B7" s="113" t="s">
        <v>911</v>
      </c>
      <c r="C7" s="111" t="s">
        <v>127</v>
      </c>
      <c r="D7" s="125">
        <v>-346.85339999999997</v>
      </c>
      <c r="E7" s="773">
        <v>-332.85339999999997</v>
      </c>
      <c r="F7" s="125">
        <v>-278.7534</v>
      </c>
      <c r="G7" s="124"/>
      <c r="H7" s="78"/>
      <c r="I7" s="107" t="s">
        <v>533</v>
      </c>
      <c r="J7" s="95">
        <v>-123.45</v>
      </c>
      <c r="K7" s="28"/>
    </row>
    <row r="8" spans="2:11" x14ac:dyDescent="0.35">
      <c r="B8" s="113" t="s">
        <v>943</v>
      </c>
      <c r="C8" s="111" t="s">
        <v>127</v>
      </c>
      <c r="D8" s="125">
        <v>-696.98280000000011</v>
      </c>
      <c r="E8" s="125">
        <v>-687.28280000000007</v>
      </c>
      <c r="F8" s="773">
        <v>-658.18280000000004</v>
      </c>
      <c r="G8" s="124">
        <v>-603.28280000000007</v>
      </c>
      <c r="H8" s="78"/>
      <c r="I8" s="107"/>
      <c r="J8" s="95"/>
      <c r="K8" s="28"/>
    </row>
    <row r="9" spans="2:11" x14ac:dyDescent="0.35">
      <c r="B9" s="113" t="s">
        <v>968</v>
      </c>
      <c r="C9" s="111" t="s">
        <v>127</v>
      </c>
      <c r="D9" s="125">
        <v>-297.58279999999991</v>
      </c>
      <c r="E9" s="773">
        <v>-281.98279999999994</v>
      </c>
      <c r="F9" s="125">
        <v>-228.18279999999993</v>
      </c>
      <c r="G9" s="124">
        <v>-169.48279999999991</v>
      </c>
      <c r="H9" s="78"/>
      <c r="I9" s="107"/>
      <c r="J9" s="95"/>
      <c r="K9" s="28"/>
    </row>
    <row r="10" spans="2:11" x14ac:dyDescent="0.35">
      <c r="B10" s="113" t="s">
        <v>979</v>
      </c>
      <c r="C10" s="111" t="s">
        <v>127</v>
      </c>
      <c r="D10" s="125">
        <v>-686.51120000000003</v>
      </c>
      <c r="E10" s="125">
        <v>-675.71119999999996</v>
      </c>
      <c r="F10" s="773">
        <v>-651.41120000000001</v>
      </c>
      <c r="G10" s="124">
        <v>-597.01120000000003</v>
      </c>
      <c r="H10" s="78"/>
      <c r="I10" s="107"/>
      <c r="J10" s="95"/>
      <c r="K10" s="28"/>
    </row>
    <row r="11" spans="2:11" x14ac:dyDescent="0.35">
      <c r="B11" s="113" t="s">
        <v>1007</v>
      </c>
      <c r="C11" s="111" t="s">
        <v>127</v>
      </c>
      <c r="D11" s="125">
        <v>-495.89479999999998</v>
      </c>
      <c r="E11" s="773">
        <v>-484.29479999999995</v>
      </c>
      <c r="F11" s="125">
        <v>-433.39479999999998</v>
      </c>
      <c r="G11" s="124" t="s">
        <v>127</v>
      </c>
      <c r="H11" s="78"/>
      <c r="I11" s="107"/>
      <c r="J11" s="95"/>
      <c r="K11" s="28"/>
    </row>
    <row r="12" spans="2:11" x14ac:dyDescent="0.35">
      <c r="B12" s="113" t="s">
        <v>1033</v>
      </c>
      <c r="C12" s="111" t="s">
        <v>127</v>
      </c>
      <c r="D12" s="125">
        <v>-497.68899999999996</v>
      </c>
      <c r="E12" s="773">
        <v>-485.08899999999994</v>
      </c>
      <c r="F12" s="125">
        <v>-433.68899999999996</v>
      </c>
      <c r="G12" s="124" t="s">
        <v>127</v>
      </c>
      <c r="H12" s="78"/>
      <c r="I12" s="107"/>
      <c r="J12" s="95"/>
      <c r="K12" s="28"/>
    </row>
    <row r="13" spans="2:11" x14ac:dyDescent="0.35">
      <c r="B13" s="113" t="s">
        <v>1050</v>
      </c>
      <c r="C13" s="111" t="s">
        <v>127</v>
      </c>
      <c r="D13" s="125">
        <v>-327.33472</v>
      </c>
      <c r="E13" s="773">
        <v>-313.93471999999997</v>
      </c>
      <c r="F13" s="125">
        <v>-262.23471999999998</v>
      </c>
      <c r="G13" s="124">
        <v>-204.23471999999998</v>
      </c>
      <c r="H13" s="78"/>
      <c r="I13" s="107"/>
      <c r="J13" s="95"/>
      <c r="K13" s="28"/>
    </row>
    <row r="14" spans="2:11" x14ac:dyDescent="0.35">
      <c r="B14" s="113" t="s">
        <v>1082</v>
      </c>
      <c r="C14" s="111" t="s">
        <v>127</v>
      </c>
      <c r="D14" s="125">
        <v>-345.25919999999996</v>
      </c>
      <c r="E14" s="773">
        <v>-332.05919999999998</v>
      </c>
      <c r="F14" s="125">
        <v>-279.35919999999993</v>
      </c>
      <c r="G14" s="124" t="s">
        <v>127</v>
      </c>
      <c r="H14" s="78"/>
      <c r="I14" s="107"/>
      <c r="J14" s="95"/>
      <c r="K14" s="28"/>
    </row>
    <row r="15" spans="2:11" x14ac:dyDescent="0.35">
      <c r="B15" s="113" t="s">
        <v>1095</v>
      </c>
      <c r="C15" s="111" t="s">
        <v>127</v>
      </c>
      <c r="D15" s="125">
        <v>-272.51719999999995</v>
      </c>
      <c r="E15" s="773">
        <v>-261.41719999999998</v>
      </c>
      <c r="F15" s="125">
        <v>-196.81719999999996</v>
      </c>
      <c r="G15" s="124" t="s">
        <v>127</v>
      </c>
      <c r="H15" s="78"/>
      <c r="I15" s="107"/>
      <c r="J15" s="95"/>
      <c r="K15" s="28"/>
    </row>
    <row r="16" spans="2:11" x14ac:dyDescent="0.35">
      <c r="B16" s="113" t="s">
        <v>1127</v>
      </c>
      <c r="C16" s="111" t="s">
        <v>127</v>
      </c>
      <c r="D16" s="125">
        <v>-342.37599999999998</v>
      </c>
      <c r="E16" s="773">
        <v>-326.87599999999998</v>
      </c>
      <c r="F16" s="125">
        <v>-272.07599999999996</v>
      </c>
      <c r="G16" s="124" t="s">
        <v>127</v>
      </c>
      <c r="H16" s="78"/>
      <c r="I16" s="107"/>
      <c r="J16" s="95"/>
      <c r="K16" s="28"/>
    </row>
    <row r="17" spans="2:13" x14ac:dyDescent="0.35">
      <c r="B17" s="113" t="s">
        <v>1128</v>
      </c>
      <c r="C17" s="111" t="s">
        <v>127</v>
      </c>
      <c r="D17" s="125">
        <v>-336.00440000000003</v>
      </c>
      <c r="E17" s="773">
        <v>-320.1044</v>
      </c>
      <c r="F17" s="125">
        <v>-265.40440000000001</v>
      </c>
      <c r="G17" s="124" t="s">
        <v>127</v>
      </c>
      <c r="H17" s="78"/>
      <c r="I17" s="107"/>
      <c r="J17" s="95"/>
      <c r="K17" s="28"/>
    </row>
    <row r="18" spans="2:13" x14ac:dyDescent="0.35">
      <c r="B18" s="113" t="s">
        <v>1129</v>
      </c>
      <c r="C18" s="111" t="s">
        <v>127</v>
      </c>
      <c r="D18" s="125">
        <v>-336.00440000000003</v>
      </c>
      <c r="E18" s="773">
        <v>-320.1044</v>
      </c>
      <c r="F18" s="125">
        <v>-265.70440000000002</v>
      </c>
      <c r="G18" s="124" t="s">
        <v>127</v>
      </c>
      <c r="H18" s="78"/>
      <c r="I18" s="107"/>
      <c r="J18" s="95"/>
      <c r="K18" s="28"/>
    </row>
    <row r="19" spans="2:13" x14ac:dyDescent="0.35">
      <c r="B19" s="113" t="s">
        <v>1183</v>
      </c>
      <c r="C19" s="111" t="s">
        <v>127</v>
      </c>
      <c r="D19" s="125">
        <v>-297.05159999999995</v>
      </c>
      <c r="E19" s="773">
        <v>-282.65159999999997</v>
      </c>
      <c r="F19" s="125">
        <v>-228.45159999999998</v>
      </c>
      <c r="G19" s="124" t="s">
        <v>127</v>
      </c>
      <c r="H19" s="78"/>
      <c r="I19" s="107"/>
      <c r="J19" s="95"/>
      <c r="K19" s="28"/>
    </row>
    <row r="20" spans="2:13" x14ac:dyDescent="0.35">
      <c r="B20" s="113" t="s">
        <v>1241</v>
      </c>
      <c r="C20" s="111" t="s">
        <v>127</v>
      </c>
      <c r="D20" s="125">
        <v>-485.81200000000007</v>
      </c>
      <c r="E20" s="773">
        <v>-474.012</v>
      </c>
      <c r="F20" s="125">
        <v>-419.71200000000005</v>
      </c>
      <c r="G20" s="124">
        <v>-345.11200000000002</v>
      </c>
      <c r="H20" s="78"/>
      <c r="I20" s="107"/>
      <c r="J20" s="95"/>
      <c r="K20" s="28"/>
    </row>
    <row r="21" spans="2:13" x14ac:dyDescent="0.35">
      <c r="B21" s="113" t="s">
        <v>1259</v>
      </c>
      <c r="C21" s="111" t="s">
        <v>127</v>
      </c>
      <c r="D21" s="125">
        <v>-492.58359999999993</v>
      </c>
      <c r="E21" s="773">
        <v>-480.78359999999998</v>
      </c>
      <c r="F21" s="125">
        <v>-426.58359999999999</v>
      </c>
      <c r="G21" s="124">
        <v>-352.78359999999998</v>
      </c>
      <c r="H21" s="78"/>
      <c r="I21" s="107"/>
      <c r="J21" s="95"/>
      <c r="K21" s="28"/>
    </row>
    <row r="22" spans="2:13" x14ac:dyDescent="0.35">
      <c r="B22" s="113" t="s">
        <v>1273</v>
      </c>
      <c r="C22" s="111" t="s">
        <v>127</v>
      </c>
      <c r="D22" s="125">
        <v>-204.38119999999998</v>
      </c>
      <c r="E22" s="125">
        <v>-193.88119999999998</v>
      </c>
      <c r="F22" s="773">
        <v>-156.0812</v>
      </c>
      <c r="G22" s="124">
        <v>-102.28119999999998</v>
      </c>
      <c r="H22" s="78"/>
      <c r="I22" s="107"/>
      <c r="J22" s="95"/>
      <c r="K22" s="28"/>
    </row>
    <row r="23" spans="2:13" x14ac:dyDescent="0.35">
      <c r="B23" s="113" t="s">
        <v>231</v>
      </c>
      <c r="C23" s="111" t="s">
        <v>127</v>
      </c>
      <c r="D23" s="111">
        <f>DataBaseSpecies_1!E50</f>
        <v>-372.4</v>
      </c>
      <c r="E23" s="111">
        <f>DataBaseSpecies_1!E49</f>
        <v>-351</v>
      </c>
      <c r="F23" s="111" t="s">
        <v>127</v>
      </c>
      <c r="G23" s="124" t="s">
        <v>127</v>
      </c>
      <c r="H23" s="78"/>
      <c r="I23" s="108" t="s">
        <v>534</v>
      </c>
      <c r="J23" s="96">
        <v>-123.45</v>
      </c>
      <c r="K23" s="28"/>
    </row>
    <row r="24" spans="2:13" x14ac:dyDescent="0.35">
      <c r="B24" s="113" t="s">
        <v>233</v>
      </c>
      <c r="C24" s="111" t="s">
        <v>127</v>
      </c>
      <c r="D24" s="125">
        <f>DataBaseSpecies_1!E6</f>
        <v>-396.5</v>
      </c>
      <c r="E24" s="125">
        <f>DataBaseSpecies_1!E5</f>
        <v>-369.3</v>
      </c>
      <c r="F24" s="111" t="s">
        <v>127</v>
      </c>
      <c r="G24" s="124" t="s">
        <v>127</v>
      </c>
      <c r="H24" s="78"/>
      <c r="I24" s="109" t="s">
        <v>535</v>
      </c>
      <c r="J24" s="94">
        <v>-123.45</v>
      </c>
      <c r="K24" s="28"/>
    </row>
    <row r="25" spans="2:13" x14ac:dyDescent="0.35">
      <c r="B25" s="113" t="s">
        <v>235</v>
      </c>
      <c r="C25" s="111" t="s">
        <v>127</v>
      </c>
      <c r="D25" s="111">
        <f>DataBaseSpecies_1!E64</f>
        <v>-533.79999999999995</v>
      </c>
      <c r="E25" s="111">
        <f>DataBaseSpecies_1!E63</f>
        <v>-512.20000000000005</v>
      </c>
      <c r="F25" s="111" t="s">
        <v>127</v>
      </c>
      <c r="G25" s="124" t="s">
        <v>127</v>
      </c>
      <c r="H25" s="78"/>
      <c r="I25" s="135" t="s">
        <v>637</v>
      </c>
      <c r="J25" s="115">
        <v>-123.45</v>
      </c>
      <c r="K25" s="28"/>
    </row>
    <row r="26" spans="2:13" x14ac:dyDescent="0.35">
      <c r="B26" s="113" t="s">
        <v>237</v>
      </c>
      <c r="C26" s="111" t="s">
        <v>127</v>
      </c>
      <c r="D26" s="125">
        <f>DataBaseSpecies_1!E96</f>
        <v>-389</v>
      </c>
      <c r="E26" s="111">
        <f>DataBaseSpecies_1!E95</f>
        <v>-361.08</v>
      </c>
      <c r="F26" s="111" t="s">
        <v>127</v>
      </c>
      <c r="G26" s="124" t="s">
        <v>127</v>
      </c>
      <c r="H26" s="78"/>
      <c r="I26" s="209" t="s">
        <v>652</v>
      </c>
      <c r="J26" s="207">
        <v>-123.45</v>
      </c>
      <c r="K26" s="136" t="s">
        <v>635</v>
      </c>
      <c r="M26" s="28"/>
    </row>
    <row r="27" spans="2:13" x14ac:dyDescent="0.35">
      <c r="B27" s="113" t="s">
        <v>239</v>
      </c>
      <c r="C27" s="111" t="s">
        <v>127</v>
      </c>
      <c r="D27" s="111">
        <f>DataBaseSpecies_1!E32</f>
        <v>-380.1</v>
      </c>
      <c r="E27" s="111">
        <f>DataBaseSpecies_1!E31</f>
        <v>-352.63</v>
      </c>
      <c r="F27" s="111" t="s">
        <v>127</v>
      </c>
      <c r="G27" s="124" t="s">
        <v>127</v>
      </c>
      <c r="H27" s="78"/>
      <c r="I27" s="177" t="s">
        <v>642</v>
      </c>
      <c r="J27" s="178">
        <v>-123.45</v>
      </c>
      <c r="K27" s="136" t="s">
        <v>668</v>
      </c>
      <c r="L27" s="28"/>
    </row>
    <row r="28" spans="2:13" x14ac:dyDescent="0.35">
      <c r="B28" s="113" t="s">
        <v>1108</v>
      </c>
      <c r="C28" s="111" t="s">
        <v>127</v>
      </c>
      <c r="D28" s="111">
        <v>-368.6</v>
      </c>
      <c r="E28" s="111">
        <v>-340.9</v>
      </c>
      <c r="F28" s="111" t="s">
        <v>127</v>
      </c>
      <c r="G28" s="124" t="s">
        <v>127</v>
      </c>
      <c r="H28" s="78"/>
      <c r="I28" s="177"/>
      <c r="J28" s="178"/>
      <c r="K28" s="136"/>
      <c r="L28" s="28"/>
    </row>
    <row r="29" spans="2:13" x14ac:dyDescent="0.35">
      <c r="B29" s="113" t="s">
        <v>889</v>
      </c>
      <c r="C29" s="111" t="s">
        <v>127</v>
      </c>
      <c r="D29" s="111">
        <f>DataBaseSpecies_1!E26</f>
        <v>-365.2</v>
      </c>
      <c r="E29" s="111">
        <f>DataBaseSpecies_1!E27</f>
        <v>-336.6</v>
      </c>
      <c r="F29" s="111" t="s">
        <v>127</v>
      </c>
      <c r="G29" s="124" t="s">
        <v>127</v>
      </c>
      <c r="H29" s="78"/>
      <c r="I29" s="110" t="s">
        <v>536</v>
      </c>
      <c r="J29" s="211">
        <v>-123.45</v>
      </c>
      <c r="K29" s="136"/>
      <c r="L29" s="28"/>
    </row>
    <row r="30" spans="2:13" x14ac:dyDescent="0.35">
      <c r="B30" s="113" t="s">
        <v>1109</v>
      </c>
      <c r="C30" s="111" t="s">
        <v>127</v>
      </c>
      <c r="D30" s="111">
        <v>-362.2</v>
      </c>
      <c r="E30" s="111">
        <v>-333.9</v>
      </c>
      <c r="F30" s="111" t="s">
        <v>127</v>
      </c>
      <c r="G30" s="124" t="s">
        <v>127</v>
      </c>
      <c r="H30" s="78"/>
      <c r="I30" s="684"/>
      <c r="J30" s="685"/>
      <c r="K30" s="136"/>
      <c r="L30" s="28"/>
    </row>
    <row r="31" spans="2:13" x14ac:dyDescent="0.35">
      <c r="B31" s="113" t="s">
        <v>1144</v>
      </c>
      <c r="C31" s="111" t="s">
        <v>127</v>
      </c>
      <c r="D31" s="111">
        <v>-355.9</v>
      </c>
      <c r="E31" s="111">
        <v>-326.89999999999998</v>
      </c>
      <c r="F31" s="111" t="s">
        <v>127</v>
      </c>
      <c r="G31" s="124" t="s">
        <v>127</v>
      </c>
      <c r="H31" s="78"/>
      <c r="I31" s="684"/>
      <c r="J31" s="685"/>
      <c r="K31" s="136"/>
      <c r="L31" s="28"/>
    </row>
    <row r="32" spans="2:13" x14ac:dyDescent="0.35">
      <c r="B32" s="113" t="s">
        <v>245</v>
      </c>
      <c r="C32" s="111" t="s">
        <v>127</v>
      </c>
      <c r="D32" s="117">
        <f>DataBaseSpecies_1!E102</f>
        <v>-746.6</v>
      </c>
      <c r="E32" s="117">
        <f>DataBaseSpecies_1!E103</f>
        <v>-722.6</v>
      </c>
      <c r="F32" s="127">
        <f>DataBaseSpecies_1!E104</f>
        <v>-690.4</v>
      </c>
      <c r="G32" s="124" t="s">
        <v>127</v>
      </c>
      <c r="H32" s="78"/>
      <c r="I32" s="28"/>
      <c r="J32" s="28"/>
      <c r="K32" s="28"/>
    </row>
    <row r="33" spans="2:11" x14ac:dyDescent="0.35">
      <c r="B33" s="113" t="s">
        <v>247</v>
      </c>
      <c r="C33" s="111" t="s">
        <v>127</v>
      </c>
      <c r="D33" s="111">
        <f>DataBaseSpecies_1!E44</f>
        <v>-181.75</v>
      </c>
      <c r="E33" s="111" t="s">
        <v>127</v>
      </c>
      <c r="F33" s="111" t="s">
        <v>127</v>
      </c>
      <c r="G33" s="111" t="s">
        <v>127</v>
      </c>
      <c r="H33" s="78"/>
      <c r="I33" s="28"/>
      <c r="J33" s="28"/>
    </row>
    <row r="34" spans="2:11" x14ac:dyDescent="0.35">
      <c r="B34" s="113" t="s">
        <v>248</v>
      </c>
      <c r="C34" s="111" t="s">
        <v>127</v>
      </c>
      <c r="D34" s="125">
        <f>DataBaseSpecies_1!E78</f>
        <v>-171.8</v>
      </c>
      <c r="E34" s="111" t="s">
        <v>127</v>
      </c>
      <c r="F34" s="111" t="s">
        <v>127</v>
      </c>
      <c r="G34" s="124" t="s">
        <v>127</v>
      </c>
      <c r="H34" s="78"/>
      <c r="I34" s="28"/>
      <c r="J34" s="28"/>
      <c r="K34" s="28"/>
    </row>
    <row r="35" spans="2:11" x14ac:dyDescent="0.35">
      <c r="B35" s="113" t="s">
        <v>249</v>
      </c>
      <c r="C35" s="111" t="s">
        <v>127</v>
      </c>
      <c r="D35" s="116">
        <f>DataBaseSpecies_1!E57</f>
        <v>-34.9</v>
      </c>
      <c r="E35" s="111" t="s">
        <v>127</v>
      </c>
      <c r="F35" s="111" t="s">
        <v>127</v>
      </c>
      <c r="G35" s="124" t="s">
        <v>127</v>
      </c>
      <c r="H35" s="78"/>
      <c r="I35" s="28"/>
      <c r="J35" s="28"/>
      <c r="K35" s="28"/>
    </row>
    <row r="36" spans="2:11" x14ac:dyDescent="0.35">
      <c r="B36" s="113" t="s">
        <v>250</v>
      </c>
      <c r="C36" s="111" t="s">
        <v>127</v>
      </c>
      <c r="D36" s="111">
        <f>DataBaseSpecies_1!E58</f>
        <v>-327</v>
      </c>
      <c r="E36" s="111" t="s">
        <v>127</v>
      </c>
      <c r="F36" s="111" t="s">
        <v>127</v>
      </c>
      <c r="G36" s="124" t="s">
        <v>127</v>
      </c>
      <c r="H36" s="78"/>
      <c r="I36" s="28"/>
      <c r="J36" s="28"/>
      <c r="K36" s="28"/>
    </row>
    <row r="37" spans="2:11" x14ac:dyDescent="0.35">
      <c r="B37" s="113" t="s">
        <v>1051</v>
      </c>
      <c r="C37" s="111" t="s">
        <v>127</v>
      </c>
      <c r="D37" s="111">
        <v>-27.8</v>
      </c>
      <c r="E37" s="111">
        <v>12.1</v>
      </c>
      <c r="F37" s="111">
        <v>85.8</v>
      </c>
      <c r="G37" s="124" t="s">
        <v>127</v>
      </c>
      <c r="H37" s="78"/>
      <c r="I37" s="28"/>
      <c r="J37" s="28"/>
      <c r="K37" s="28"/>
    </row>
    <row r="38" spans="2:11" x14ac:dyDescent="0.35">
      <c r="B38" s="113" t="s">
        <v>1184</v>
      </c>
      <c r="C38" s="111" t="s">
        <v>127</v>
      </c>
      <c r="D38" s="111">
        <v>-13.5</v>
      </c>
      <c r="E38" s="111">
        <v>45.5</v>
      </c>
      <c r="F38" s="111" t="s">
        <v>127</v>
      </c>
      <c r="G38" s="124" t="s">
        <v>127</v>
      </c>
      <c r="H38" s="78"/>
      <c r="I38" s="28"/>
      <c r="J38" s="28"/>
      <c r="K38" s="28"/>
    </row>
    <row r="39" spans="2:11" x14ac:dyDescent="0.35">
      <c r="B39" s="113" t="s">
        <v>1358</v>
      </c>
      <c r="C39" s="111" t="s">
        <v>127</v>
      </c>
      <c r="D39" s="111">
        <v>-379.9</v>
      </c>
      <c r="E39" s="111">
        <v>-353.4</v>
      </c>
      <c r="F39" s="111">
        <v>-295.2</v>
      </c>
      <c r="G39" s="124" t="s">
        <v>127</v>
      </c>
      <c r="H39" s="78"/>
      <c r="I39" s="28"/>
      <c r="J39" s="28"/>
      <c r="K39" s="28"/>
    </row>
    <row r="40" spans="2:11" x14ac:dyDescent="0.35">
      <c r="B40" s="113" t="s">
        <v>251</v>
      </c>
      <c r="C40" s="111" t="s">
        <v>127</v>
      </c>
      <c r="D40" s="206">
        <f>DataBaseSpecies_1!E59</f>
        <v>17.55</v>
      </c>
      <c r="E40" s="111" t="s">
        <v>127</v>
      </c>
      <c r="F40" s="111" t="s">
        <v>127</v>
      </c>
      <c r="G40" s="124" t="s">
        <v>127</v>
      </c>
      <c r="H40" s="78"/>
      <c r="I40" s="28"/>
      <c r="J40" s="28"/>
      <c r="K40" s="28"/>
    </row>
    <row r="41" spans="2:11" x14ac:dyDescent="0.35">
      <c r="B41" s="113" t="s">
        <v>252</v>
      </c>
      <c r="C41" s="111" t="s">
        <v>127</v>
      </c>
      <c r="D41" s="125">
        <f>DataBaseSpecies_1!E19</f>
        <v>-79.37</v>
      </c>
      <c r="E41" s="125">
        <f>DataBaseSpecies_1!E17</f>
        <v>-26.57</v>
      </c>
      <c r="F41" s="111" t="s">
        <v>127</v>
      </c>
      <c r="G41" s="124" t="s">
        <v>127</v>
      </c>
      <c r="H41" s="78"/>
      <c r="I41" s="28"/>
      <c r="J41" s="28"/>
      <c r="K41" s="28"/>
    </row>
    <row r="42" spans="2:11" x14ac:dyDescent="0.35">
      <c r="B42" s="113" t="s">
        <v>253</v>
      </c>
      <c r="C42" s="125">
        <f>DataBaseSpecies_1!E34</f>
        <v>-386</v>
      </c>
      <c r="D42" s="125">
        <f>DataBaseSpecies_1!E37</f>
        <v>-623.16</v>
      </c>
      <c r="E42" s="125">
        <f>DataBaseSpecies_1!E38</f>
        <v>-586.85</v>
      </c>
      <c r="F42" s="125">
        <f>DataBaseSpecies_1!E36</f>
        <v>-527.79999999999995</v>
      </c>
      <c r="G42" s="124" t="s">
        <v>127</v>
      </c>
      <c r="H42" s="78"/>
      <c r="I42" s="28"/>
      <c r="J42" s="28"/>
      <c r="K42" s="28"/>
    </row>
    <row r="43" spans="2:11" x14ac:dyDescent="0.35">
      <c r="B43" s="113" t="s">
        <v>256</v>
      </c>
      <c r="C43" s="111" t="s">
        <v>127</v>
      </c>
      <c r="D43" s="111">
        <f>DataBaseSpecies_1!E101</f>
        <v>0</v>
      </c>
      <c r="E43" s="111" t="s">
        <v>127</v>
      </c>
      <c r="F43" s="111" t="s">
        <v>127</v>
      </c>
      <c r="G43" s="124" t="s">
        <v>127</v>
      </c>
      <c r="H43" s="78"/>
      <c r="I43" s="28"/>
      <c r="J43" s="28"/>
      <c r="K43" s="28"/>
    </row>
    <row r="44" spans="2:11" x14ac:dyDescent="0.35">
      <c r="B44" s="113" t="s">
        <v>138</v>
      </c>
      <c r="C44" s="111" t="s">
        <v>127</v>
      </c>
      <c r="D44" s="111">
        <f>DataBaseSpecies_1!E93</f>
        <v>0</v>
      </c>
      <c r="E44" s="111" t="s">
        <v>127</v>
      </c>
      <c r="F44" s="111" t="s">
        <v>127</v>
      </c>
      <c r="G44" s="124" t="s">
        <v>127</v>
      </c>
      <c r="H44" s="78"/>
      <c r="I44" s="28"/>
      <c r="J44" s="28"/>
      <c r="K44" s="28"/>
    </row>
    <row r="45" spans="2:11" x14ac:dyDescent="0.35">
      <c r="B45" s="113" t="s">
        <v>257</v>
      </c>
      <c r="C45" s="111" t="s">
        <v>127</v>
      </c>
      <c r="D45" s="111">
        <v>0</v>
      </c>
      <c r="E45" s="111" t="s">
        <v>127</v>
      </c>
      <c r="F45" s="111" t="s">
        <v>127</v>
      </c>
      <c r="G45" s="124" t="s">
        <v>127</v>
      </c>
      <c r="H45" s="78"/>
      <c r="I45" s="28"/>
      <c r="J45" s="28"/>
      <c r="K45" s="28"/>
    </row>
    <row r="46" spans="2:11" x14ac:dyDescent="0.35">
      <c r="B46" s="113" t="s">
        <v>258</v>
      </c>
      <c r="C46" s="111" t="s">
        <v>127</v>
      </c>
      <c r="D46" s="111">
        <v>0</v>
      </c>
      <c r="E46" s="111" t="s">
        <v>127</v>
      </c>
      <c r="F46" s="111" t="s">
        <v>127</v>
      </c>
      <c r="G46" s="124" t="s">
        <v>127</v>
      </c>
      <c r="H46" s="172"/>
      <c r="I46" s="28"/>
      <c r="J46" s="28"/>
      <c r="K46" s="28"/>
    </row>
    <row r="47" spans="2:11" x14ac:dyDescent="0.35">
      <c r="B47" s="114" t="s">
        <v>255</v>
      </c>
      <c r="C47" s="132" t="s">
        <v>127</v>
      </c>
      <c r="D47" s="133">
        <f>DataBaseSpecies_1!E117</f>
        <v>-237.18</v>
      </c>
      <c r="E47" s="133">
        <f>DataBaseSpecies_1!E61</f>
        <v>-157.30000000000001</v>
      </c>
      <c r="F47" s="132" t="s">
        <v>127</v>
      </c>
      <c r="G47" s="132" t="s">
        <v>127</v>
      </c>
      <c r="H47" s="78"/>
      <c r="I47" s="28"/>
      <c r="J47" s="28"/>
      <c r="K47" s="28"/>
    </row>
    <row r="48" spans="2:11" x14ac:dyDescent="0.35">
      <c r="B48" s="113" t="s">
        <v>259</v>
      </c>
      <c r="C48" s="111" t="s">
        <v>127</v>
      </c>
      <c r="D48" s="111">
        <f>DataBaseSpecies_1!E39</f>
        <v>0</v>
      </c>
      <c r="E48" s="111" t="s">
        <v>127</v>
      </c>
      <c r="F48" s="111" t="s">
        <v>127</v>
      </c>
      <c r="G48" s="124" t="s">
        <v>127</v>
      </c>
      <c r="H48" s="78"/>
      <c r="I48" s="28"/>
      <c r="J48" s="28"/>
      <c r="K48" s="28"/>
    </row>
    <row r="49" spans="2:11" x14ac:dyDescent="0.35">
      <c r="B49" s="113" t="s">
        <v>260</v>
      </c>
      <c r="C49" s="111" t="s">
        <v>127</v>
      </c>
      <c r="D49" s="111">
        <f>DataBaseSpecies_1!E11</f>
        <v>-132.6</v>
      </c>
      <c r="E49" s="111" t="s">
        <v>127</v>
      </c>
      <c r="F49" s="111" t="s">
        <v>127</v>
      </c>
      <c r="G49" s="124" t="s">
        <v>127</v>
      </c>
      <c r="H49" s="78"/>
      <c r="I49" s="28"/>
      <c r="J49" s="28"/>
      <c r="K49" s="28"/>
    </row>
    <row r="50" spans="2:11" x14ac:dyDescent="0.35">
      <c r="B50" s="113" t="s">
        <v>261</v>
      </c>
      <c r="C50" s="111" t="s">
        <v>127</v>
      </c>
      <c r="D50" s="117">
        <f>DataBaseSpecies_1!E12</f>
        <v>-1298.3</v>
      </c>
      <c r="E50" s="117">
        <f>DataBaseSpecies_1!E13</f>
        <v>-1269.0999999999999</v>
      </c>
      <c r="F50" s="128">
        <f>DataBaseSpecies_1!E14</f>
        <v>-1219.5</v>
      </c>
      <c r="G50" s="124" t="s">
        <v>127</v>
      </c>
      <c r="H50" s="78"/>
      <c r="I50" s="28"/>
      <c r="J50" s="28"/>
      <c r="K50" s="28"/>
    </row>
    <row r="51" spans="2:11" x14ac:dyDescent="0.35">
      <c r="B51" s="113" t="s">
        <v>262</v>
      </c>
      <c r="C51" s="111" t="s">
        <v>127</v>
      </c>
      <c r="D51" s="126">
        <f>DataBaseSpecies_1!E9</f>
        <v>-237.5</v>
      </c>
      <c r="E51" s="111" t="s">
        <v>127</v>
      </c>
      <c r="F51" s="111" t="s">
        <v>127</v>
      </c>
      <c r="G51" s="124" t="s">
        <v>127</v>
      </c>
      <c r="H51" s="78"/>
      <c r="I51" s="28"/>
      <c r="J51" s="28"/>
      <c r="K51" s="28"/>
    </row>
    <row r="52" spans="2:11" x14ac:dyDescent="0.35">
      <c r="B52" s="113" t="s">
        <v>263</v>
      </c>
      <c r="C52" s="111" t="s">
        <v>127</v>
      </c>
      <c r="D52" s="126">
        <f>DataBaseSpecies_1!E2</f>
        <v>-269.10000000000002</v>
      </c>
      <c r="E52" s="111" t="s">
        <v>127</v>
      </c>
      <c r="F52" s="111" t="s">
        <v>127</v>
      </c>
      <c r="G52" s="124" t="s">
        <v>127</v>
      </c>
      <c r="H52" s="78"/>
      <c r="I52" s="28"/>
      <c r="J52" s="28"/>
      <c r="K52" s="28"/>
    </row>
    <row r="53" spans="2:11" x14ac:dyDescent="0.35">
      <c r="B53" s="113" t="s">
        <v>264</v>
      </c>
      <c r="C53" s="111" t="s">
        <v>127</v>
      </c>
      <c r="D53" s="126">
        <f>DataBaseSpecies_1!E41</f>
        <v>-28.02000000000001</v>
      </c>
      <c r="E53" s="111" t="s">
        <v>127</v>
      </c>
      <c r="F53" s="111" t="s">
        <v>127</v>
      </c>
      <c r="G53" s="124" t="s">
        <v>127</v>
      </c>
      <c r="H53" s="78"/>
      <c r="I53" s="28"/>
      <c r="J53" s="28"/>
      <c r="K53" s="28"/>
    </row>
    <row r="54" spans="2:11" x14ac:dyDescent="0.35">
      <c r="B54" s="113" t="s">
        <v>265</v>
      </c>
      <c r="C54" s="111" t="s">
        <v>127</v>
      </c>
      <c r="D54" s="126">
        <f>DataBaseSpecies_1!E28</f>
        <v>-116.20000000000005</v>
      </c>
      <c r="E54" s="111" t="s">
        <v>127</v>
      </c>
      <c r="F54" s="111" t="s">
        <v>127</v>
      </c>
      <c r="G54" s="124" t="s">
        <v>127</v>
      </c>
      <c r="H54" s="78"/>
      <c r="I54" s="28"/>
      <c r="J54" s="28"/>
      <c r="K54" s="28"/>
    </row>
    <row r="55" spans="2:11" x14ac:dyDescent="0.35">
      <c r="B55" s="113" t="s">
        <v>266</v>
      </c>
      <c r="C55" s="111" t="s">
        <v>127</v>
      </c>
      <c r="D55" s="179">
        <f>E55-(E50-D50)</f>
        <v>-1288.2</v>
      </c>
      <c r="E55" s="179">
        <f>F55-(F50-E50)</f>
        <v>-1259</v>
      </c>
      <c r="F55" s="111">
        <f>DataBaseSpecies_1!E33</f>
        <v>-1209.4000000000001</v>
      </c>
      <c r="G55" s="124" t="s">
        <v>127</v>
      </c>
      <c r="H55" s="78"/>
      <c r="I55" s="28"/>
      <c r="J55" s="28"/>
      <c r="K55" s="28"/>
    </row>
    <row r="56" spans="2:11" x14ac:dyDescent="0.35">
      <c r="B56" s="113" t="s">
        <v>267</v>
      </c>
      <c r="C56" s="111" t="s">
        <v>127</v>
      </c>
      <c r="D56" s="126">
        <f>DataBaseSpecies_1!E65</f>
        <v>-289</v>
      </c>
      <c r="E56" s="111" t="s">
        <v>127</v>
      </c>
      <c r="F56" s="111" t="s">
        <v>127</v>
      </c>
      <c r="G56" s="124" t="s">
        <v>127</v>
      </c>
      <c r="H56" s="78"/>
      <c r="I56" s="28"/>
      <c r="J56" s="28"/>
      <c r="K56" s="28"/>
    </row>
    <row r="57" spans="2:11" x14ac:dyDescent="0.35">
      <c r="B57" s="113" t="s">
        <v>268</v>
      </c>
      <c r="C57" s="111" t="s">
        <v>127</v>
      </c>
      <c r="D57" s="126">
        <f>DataBaseSpecies_1!E15</f>
        <v>-42.1</v>
      </c>
      <c r="E57" s="111" t="s">
        <v>127</v>
      </c>
      <c r="F57" s="111" t="s">
        <v>127</v>
      </c>
      <c r="G57" s="124" t="s">
        <v>127</v>
      </c>
      <c r="H57" s="78"/>
      <c r="I57" s="28"/>
      <c r="J57" s="28"/>
      <c r="K57" s="28"/>
    </row>
    <row r="58" spans="2:11" x14ac:dyDescent="0.35">
      <c r="B58" s="113" t="s">
        <v>269</v>
      </c>
      <c r="C58" s="111" t="s">
        <v>127</v>
      </c>
      <c r="D58" s="126">
        <f>DataBaseSpecies_1!E106</f>
        <v>-485.99999999999994</v>
      </c>
      <c r="E58" s="111">
        <f>DataBaseSpecies_1!E105</f>
        <v>-461.9</v>
      </c>
      <c r="F58" s="111" t="s">
        <v>127</v>
      </c>
      <c r="G58" s="124" t="s">
        <v>127</v>
      </c>
      <c r="H58" s="78"/>
      <c r="I58" s="28"/>
      <c r="J58" s="28"/>
      <c r="K58" s="28"/>
    </row>
    <row r="59" spans="2:11" x14ac:dyDescent="0.35">
      <c r="B59" s="113" t="s">
        <v>270</v>
      </c>
      <c r="C59" s="111" t="s">
        <v>127</v>
      </c>
      <c r="D59" s="126">
        <f>DataBaseSpecies_1!E73</f>
        <v>-478.7</v>
      </c>
      <c r="E59" s="111">
        <f>DataBaseSpecies_1!E72</f>
        <v>-454.7</v>
      </c>
      <c r="F59" s="111" t="s">
        <v>127</v>
      </c>
      <c r="G59" s="124" t="s">
        <v>127</v>
      </c>
      <c r="H59" s="78"/>
      <c r="I59" s="28"/>
      <c r="J59" s="28"/>
      <c r="K59" s="28"/>
    </row>
    <row r="60" spans="2:11" x14ac:dyDescent="0.35">
      <c r="B60" s="113" t="s">
        <v>271</v>
      </c>
      <c r="C60" s="111" t="s">
        <v>127</v>
      </c>
      <c r="D60" s="584">
        <f>DataBaseSpecies_1!E94</f>
        <v>-131.30000000000001</v>
      </c>
      <c r="E60" s="111" t="s">
        <v>127</v>
      </c>
      <c r="F60" s="111" t="s">
        <v>127</v>
      </c>
      <c r="G60" s="124" t="s">
        <v>127</v>
      </c>
      <c r="H60" s="78"/>
      <c r="I60" s="28"/>
      <c r="J60" s="28"/>
      <c r="K60" s="28"/>
    </row>
    <row r="61" spans="2:11" x14ac:dyDescent="0.35">
      <c r="B61" s="113" t="s">
        <v>272</v>
      </c>
      <c r="C61" s="111" t="s">
        <v>127</v>
      </c>
      <c r="D61" s="585">
        <f>DataBaseSpecies_1!E74</f>
        <v>0</v>
      </c>
      <c r="E61" s="111" t="s">
        <v>127</v>
      </c>
      <c r="F61" s="111" t="s">
        <v>127</v>
      </c>
      <c r="G61" s="124" t="s">
        <v>127</v>
      </c>
      <c r="H61" s="78"/>
      <c r="I61" s="28"/>
      <c r="J61" s="28"/>
      <c r="K61" s="28"/>
    </row>
    <row r="62" spans="2:11" x14ac:dyDescent="0.35">
      <c r="B62" s="113" t="s">
        <v>273</v>
      </c>
      <c r="C62" s="111" t="s">
        <v>127</v>
      </c>
      <c r="D62" s="552">
        <f>DataBaseSpecies_1!E75</f>
        <v>22.7</v>
      </c>
      <c r="E62" s="111" t="s">
        <v>127</v>
      </c>
      <c r="F62" s="111" t="s">
        <v>127</v>
      </c>
      <c r="G62" s="124" t="s">
        <v>127</v>
      </c>
      <c r="H62" s="78"/>
      <c r="I62" s="28"/>
      <c r="J62" s="28"/>
      <c r="K62" s="28"/>
    </row>
    <row r="63" spans="2:11" x14ac:dyDescent="0.35">
      <c r="B63" s="113" t="str">
        <f>DataBaseSpecies_1!B76</f>
        <v>NADP+</v>
      </c>
      <c r="C63" s="111" t="s">
        <v>127</v>
      </c>
      <c r="D63" s="585">
        <f>DataBaseSpecies_1!E76</f>
        <v>0</v>
      </c>
      <c r="E63" s="111" t="s">
        <v>127</v>
      </c>
      <c r="F63" s="111" t="s">
        <v>127</v>
      </c>
      <c r="G63" s="124" t="s">
        <v>127</v>
      </c>
      <c r="H63" s="78"/>
      <c r="I63" s="28"/>
      <c r="J63" s="28"/>
      <c r="K63" s="28"/>
    </row>
    <row r="64" spans="2:11" x14ac:dyDescent="0.35">
      <c r="B64" s="113" t="str">
        <f>DataBaseSpecies_1!B77</f>
        <v>NADPH</v>
      </c>
      <c r="C64" s="111" t="s">
        <v>127</v>
      </c>
      <c r="D64" s="585">
        <f>DataBaseSpecies_1!E77</f>
        <v>22.5</v>
      </c>
      <c r="E64" s="111" t="s">
        <v>127</v>
      </c>
      <c r="F64" s="111" t="s">
        <v>127</v>
      </c>
      <c r="G64" s="124" t="s">
        <v>127</v>
      </c>
      <c r="H64" s="78"/>
      <c r="I64" s="28"/>
      <c r="J64" s="28"/>
      <c r="K64" s="28"/>
    </row>
    <row r="65" spans="2:11" x14ac:dyDescent="0.35">
      <c r="B65" s="113" t="s">
        <v>274</v>
      </c>
      <c r="C65" s="111" t="s">
        <v>127</v>
      </c>
      <c r="D65" s="585">
        <f>DataBaseSpecies_1!E45</f>
        <v>0</v>
      </c>
      <c r="E65" s="111" t="s">
        <v>127</v>
      </c>
      <c r="F65" s="111" t="s">
        <v>127</v>
      </c>
      <c r="G65" s="124" t="s">
        <v>127</v>
      </c>
      <c r="H65" s="78"/>
      <c r="I65" s="28"/>
      <c r="J65" s="28"/>
      <c r="K65" s="28"/>
    </row>
    <row r="66" spans="2:11" x14ac:dyDescent="0.35">
      <c r="B66" s="113" t="s">
        <v>275</v>
      </c>
      <c r="C66" s="111" t="s">
        <v>127</v>
      </c>
      <c r="D66" s="586">
        <f>DataBaseSpecies_1!E46</f>
        <v>-38.9</v>
      </c>
      <c r="E66" s="111" t="s">
        <v>127</v>
      </c>
      <c r="F66" s="111" t="s">
        <v>127</v>
      </c>
      <c r="G66" s="124" t="s">
        <v>127</v>
      </c>
      <c r="H66" s="78"/>
      <c r="I66" s="28"/>
      <c r="J66" s="28"/>
      <c r="K66" s="28"/>
    </row>
    <row r="67" spans="2:11" x14ac:dyDescent="0.35">
      <c r="B67" s="113" t="s">
        <v>276</v>
      </c>
      <c r="C67" s="111" t="s">
        <v>127</v>
      </c>
      <c r="D67" s="585">
        <f>DataBaseSpecies_1!E47</f>
        <v>0</v>
      </c>
      <c r="E67" s="111" t="s">
        <v>127</v>
      </c>
      <c r="F67" s="111" t="s">
        <v>127</v>
      </c>
      <c r="G67" s="124" t="s">
        <v>127</v>
      </c>
      <c r="H67" s="78"/>
      <c r="I67" s="28"/>
      <c r="J67" s="28"/>
      <c r="K67" s="28"/>
    </row>
    <row r="68" spans="2:11" x14ac:dyDescent="0.35">
      <c r="B68" s="113" t="s">
        <v>277</v>
      </c>
      <c r="C68" s="111" t="s">
        <v>127</v>
      </c>
      <c r="D68" s="587">
        <f>DataBaseSpecies_1!E48</f>
        <v>38.1</v>
      </c>
      <c r="E68" s="111" t="s">
        <v>127</v>
      </c>
      <c r="F68" s="111" t="s">
        <v>127</v>
      </c>
      <c r="G68" s="124" t="s">
        <v>127</v>
      </c>
      <c r="H68" s="78"/>
      <c r="I68" s="28"/>
      <c r="J68" s="28"/>
      <c r="K68" s="28"/>
    </row>
    <row r="69" spans="2:11" x14ac:dyDescent="0.35">
      <c r="B69" s="113" t="s">
        <v>254</v>
      </c>
      <c r="C69" s="111" t="s">
        <v>127</v>
      </c>
      <c r="D69" s="588">
        <f>DataBaseSpecies_1!E89</f>
        <v>-1142.5999999999999</v>
      </c>
      <c r="E69" s="125">
        <f>DataBaseSpecies_1!E90</f>
        <v>-1130.3</v>
      </c>
      <c r="F69" s="125">
        <f>DataBaseSpecies_1!E91</f>
        <v>-1089.0999999999999</v>
      </c>
      <c r="G69" s="129">
        <f>DataBaseSpecies_1!E92</f>
        <v>-1018.8</v>
      </c>
      <c r="H69" s="78"/>
      <c r="I69" s="28"/>
      <c r="J69" s="28"/>
      <c r="K69" s="28"/>
    </row>
    <row r="70" spans="2:11" x14ac:dyDescent="0.35">
      <c r="B70" s="113" t="s">
        <v>279</v>
      </c>
      <c r="C70" s="111" t="s">
        <v>127</v>
      </c>
      <c r="D70" s="127">
        <f>DataBaseSpecies_1!E22</f>
        <v>-791.43</v>
      </c>
      <c r="E70" s="111" t="s">
        <v>127</v>
      </c>
      <c r="F70" s="111" t="s">
        <v>127</v>
      </c>
      <c r="G70" s="124" t="s">
        <v>127</v>
      </c>
      <c r="H70" s="78"/>
      <c r="I70" s="28"/>
      <c r="J70" s="28"/>
      <c r="K70" s="28"/>
    </row>
    <row r="71" spans="2:11" x14ac:dyDescent="0.35">
      <c r="B71" s="113" t="s">
        <v>280</v>
      </c>
      <c r="C71" s="111" t="s">
        <v>127</v>
      </c>
      <c r="D71" s="111">
        <f>DataBaseSpecies_1!E21</f>
        <v>62.843843355222361</v>
      </c>
      <c r="E71" s="111" t="s">
        <v>127</v>
      </c>
      <c r="F71" s="111" t="s">
        <v>127</v>
      </c>
      <c r="G71" s="124" t="s">
        <v>127</v>
      </c>
      <c r="H71" s="78"/>
      <c r="I71" s="28"/>
      <c r="J71" s="28"/>
      <c r="K71" s="28"/>
    </row>
    <row r="72" spans="2:11" x14ac:dyDescent="0.35">
      <c r="B72" s="113" t="s">
        <v>281</v>
      </c>
      <c r="C72" s="111" t="s">
        <v>127</v>
      </c>
      <c r="D72" s="111">
        <f>DataBaseSpecies_1!E20</f>
        <v>917.11768671044467</v>
      </c>
      <c r="E72" s="111" t="s">
        <v>127</v>
      </c>
      <c r="F72" s="111" t="s">
        <v>127</v>
      </c>
      <c r="G72" s="124" t="s">
        <v>127</v>
      </c>
      <c r="H72" s="82"/>
      <c r="I72" s="28"/>
      <c r="J72" s="28"/>
      <c r="K72" s="28"/>
    </row>
    <row r="73" spans="2:11" x14ac:dyDescent="0.35">
      <c r="B73" s="121" t="s">
        <v>34</v>
      </c>
      <c r="C73" s="130" t="s">
        <v>127</v>
      </c>
      <c r="D73" s="130">
        <f>DataBaseSpecies_1!E23</f>
        <v>-67</v>
      </c>
      <c r="E73" s="130" t="s">
        <v>127</v>
      </c>
      <c r="F73" s="130" t="s">
        <v>127</v>
      </c>
      <c r="G73" s="131" t="s">
        <v>127</v>
      </c>
      <c r="H73" s="83"/>
      <c r="I73" s="28"/>
      <c r="J73" s="28"/>
      <c r="K73" s="28"/>
    </row>
    <row r="74" spans="2:11" x14ac:dyDescent="0.35">
      <c r="B74" s="112" t="s">
        <v>111</v>
      </c>
      <c r="C74" s="122" t="s">
        <v>127</v>
      </c>
      <c r="D74" s="122">
        <f>DataBaseSpecies_1!E60</f>
        <v>0</v>
      </c>
      <c r="E74" s="122" t="s">
        <v>127</v>
      </c>
      <c r="F74" s="122" t="s">
        <v>127</v>
      </c>
      <c r="G74" s="123" t="s">
        <v>127</v>
      </c>
      <c r="H74" s="83"/>
      <c r="I74" s="28"/>
      <c r="J74" s="28"/>
      <c r="K74" s="28"/>
    </row>
    <row r="75" spans="2:11" x14ac:dyDescent="0.35">
      <c r="B75" s="113" t="s">
        <v>112</v>
      </c>
      <c r="C75" s="111" t="s">
        <v>127</v>
      </c>
      <c r="D75" s="125">
        <f>DataBaseSpecies_1!E18</f>
        <v>-16.5</v>
      </c>
      <c r="E75" s="111" t="s">
        <v>127</v>
      </c>
      <c r="F75" s="111" t="s">
        <v>127</v>
      </c>
      <c r="G75" s="124" t="s">
        <v>127</v>
      </c>
      <c r="H75" s="83"/>
      <c r="I75" s="28"/>
      <c r="J75" s="28"/>
      <c r="K75" s="28"/>
    </row>
    <row r="76" spans="2:11" x14ac:dyDescent="0.35">
      <c r="B76" s="114" t="s">
        <v>113</v>
      </c>
      <c r="C76" s="132" t="s">
        <v>127</v>
      </c>
      <c r="D76" s="133">
        <f>DataBaseSpecies_1!E35</f>
        <v>-394.35899999999998</v>
      </c>
      <c r="E76" s="132" t="s">
        <v>127</v>
      </c>
      <c r="F76" s="132" t="s">
        <v>127</v>
      </c>
      <c r="G76" s="134" t="s">
        <v>127</v>
      </c>
      <c r="H76" s="103"/>
      <c r="I76" s="28"/>
      <c r="J76" s="28"/>
      <c r="K76" s="28"/>
    </row>
    <row r="77" spans="2:11" x14ac:dyDescent="0.35">
      <c r="C77" s="103"/>
      <c r="D77" s="103"/>
      <c r="E77" s="103"/>
      <c r="F77" s="103"/>
      <c r="G77" s="103"/>
      <c r="H77" s="103"/>
      <c r="I77" s="28"/>
      <c r="J77" s="28"/>
      <c r="K77" s="28"/>
    </row>
    <row r="78" spans="2:11" x14ac:dyDescent="0.35">
      <c r="I78" s="28"/>
      <c r="J78" s="28"/>
      <c r="K78" s="28"/>
    </row>
  </sheetData>
  <mergeCells count="2">
    <mergeCell ref="I3:J3"/>
    <mergeCell ref="C2:G2"/>
  </mergeCells>
  <conditionalFormatting sqref="H76 I4:J77 C7 G7 C15:G15 C14 C16:C18 C19:G76 C4:G6 C8:G13 G14:G19">
    <cfRule type="containsText" dxfId="481" priority="21" operator="containsText" text="NA">
      <formula>NOT(ISERROR(SEARCH("NA",C4)))</formula>
    </cfRule>
  </conditionalFormatting>
  <conditionalFormatting sqref="H76:H97 I25:J28 C7 G7 C15:G15 C14 C16:C18 C19:G97 C4:G6 C8:G13 G14:G19">
    <cfRule type="cellIs" dxfId="480" priority="20" operator="equal">
      <formula>6666</formula>
    </cfRule>
  </conditionalFormatting>
  <conditionalFormatting sqref="D7:F7">
    <cfRule type="containsText" dxfId="479" priority="6" operator="containsText" text="NA">
      <formula>NOT(ISERROR(SEARCH("NA",D7)))</formula>
    </cfRule>
  </conditionalFormatting>
  <conditionalFormatting sqref="D7:F7">
    <cfRule type="cellIs" dxfId="478" priority="5" operator="equal">
      <formula>6666</formula>
    </cfRule>
  </conditionalFormatting>
  <conditionalFormatting sqref="D14:F14">
    <cfRule type="containsText" dxfId="477" priority="4" operator="containsText" text="NA">
      <formula>NOT(ISERROR(SEARCH("NA",D14)))</formula>
    </cfRule>
  </conditionalFormatting>
  <conditionalFormatting sqref="D14:F14">
    <cfRule type="cellIs" dxfId="476" priority="3" operator="equal">
      <formula>6666</formula>
    </cfRule>
  </conditionalFormatting>
  <conditionalFormatting sqref="D16:F18">
    <cfRule type="containsText" dxfId="475" priority="2" operator="containsText" text="NA">
      <formula>NOT(ISERROR(SEARCH("NA",D16)))</formula>
    </cfRule>
  </conditionalFormatting>
  <conditionalFormatting sqref="D16:F18">
    <cfRule type="cellIs" dxfId="474" priority="1" operator="equal">
      <formula>6666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0000"/>
  </sheetPr>
  <dimension ref="B1:Y132"/>
  <sheetViews>
    <sheetView workbookViewId="0">
      <pane ySplit="1" topLeftCell="A8" activePane="bottomLeft" state="frozen"/>
      <selection activeCell="V24" sqref="V24"/>
      <selection pane="bottomLeft" activeCell="R23" sqref="R23"/>
    </sheetView>
  </sheetViews>
  <sheetFormatPr baseColWidth="10" defaultColWidth="11.453125" defaultRowHeight="14.5" x14ac:dyDescent="0.35"/>
  <cols>
    <col min="1" max="1" width="2.453125" customWidth="1"/>
    <col min="2" max="2" width="19.6328125" customWidth="1"/>
    <col min="3" max="3" width="13.08984375" customWidth="1"/>
    <col min="8" max="8" width="3" customWidth="1"/>
    <col min="9" max="9" width="3.453125" customWidth="1"/>
    <col min="10" max="10" width="3.54296875" customWidth="1"/>
    <col min="11" max="11" width="3.08984375" customWidth="1"/>
    <col min="12" max="12" width="2.90625" customWidth="1"/>
    <col min="13" max="13" width="3.453125" customWidth="1"/>
    <col min="14" max="14" width="3.54296875" customWidth="1"/>
    <col min="15" max="15" width="6.6328125" customWidth="1"/>
    <col min="16" max="16" width="6" customWidth="1"/>
    <col min="17" max="17" width="6.6328125" customWidth="1"/>
    <col min="18" max="18" width="8.6328125" customWidth="1"/>
  </cols>
  <sheetData>
    <row r="1" spans="2:22" ht="54" customHeight="1" thickBot="1" x14ac:dyDescent="0.4">
      <c r="B1" s="238" t="s">
        <v>381</v>
      </c>
      <c r="C1" s="239" t="s">
        <v>382</v>
      </c>
      <c r="D1" s="239" t="s">
        <v>383</v>
      </c>
      <c r="E1" s="240" t="s">
        <v>699</v>
      </c>
      <c r="F1" s="240" t="s">
        <v>700</v>
      </c>
      <c r="G1" s="241" t="s">
        <v>701</v>
      </c>
      <c r="H1" s="242" t="s">
        <v>119</v>
      </c>
      <c r="I1" s="243" t="s">
        <v>120</v>
      </c>
      <c r="J1" s="243" t="s">
        <v>121</v>
      </c>
      <c r="K1" s="243" t="s">
        <v>28</v>
      </c>
      <c r="L1" s="243" t="s">
        <v>122</v>
      </c>
      <c r="M1" s="243" t="s">
        <v>150</v>
      </c>
      <c r="N1" s="243" t="s">
        <v>123</v>
      </c>
      <c r="O1" s="243" t="s">
        <v>384</v>
      </c>
      <c r="P1" s="243" t="s">
        <v>385</v>
      </c>
      <c r="Q1" s="243" t="s">
        <v>125</v>
      </c>
      <c r="R1" s="244" t="s">
        <v>386</v>
      </c>
      <c r="S1" s="244" t="s">
        <v>610</v>
      </c>
      <c r="T1" s="244" t="s">
        <v>611</v>
      </c>
    </row>
    <row r="2" spans="2:22" ht="15.5" thickTop="1" x14ac:dyDescent="0.35">
      <c r="B2" s="34" t="s">
        <v>387</v>
      </c>
      <c r="C2" s="34" t="s">
        <v>388</v>
      </c>
      <c r="D2" s="34" t="s">
        <v>537</v>
      </c>
      <c r="E2" s="521">
        <f>-(31.6-E9)</f>
        <v>-269.10000000000002</v>
      </c>
      <c r="F2" s="522" t="s">
        <v>127</v>
      </c>
      <c r="G2" s="523" t="s">
        <v>127</v>
      </c>
      <c r="H2" s="524">
        <v>4</v>
      </c>
      <c r="I2" s="525">
        <v>7</v>
      </c>
      <c r="J2" s="525">
        <v>2</v>
      </c>
      <c r="K2" s="525">
        <v>0</v>
      </c>
      <c r="L2" s="525">
        <v>0</v>
      </c>
      <c r="M2" s="525">
        <v>0</v>
      </c>
      <c r="N2" s="525">
        <v>0</v>
      </c>
      <c r="O2" s="525">
        <v>1</v>
      </c>
      <c r="P2" s="525">
        <v>0</v>
      </c>
      <c r="Q2" s="525">
        <v>0</v>
      </c>
      <c r="R2" s="526">
        <f t="shared" ref="R2:R35" si="0">SUMPRODUCT(H2:Q2,$H$118:$Q$118)</f>
        <v>87</v>
      </c>
      <c r="S2" s="526">
        <f t="shared" ref="S2:S35" si="1">SUMPRODUCT($H2:$Q2,$H$119:$Q$119)</f>
        <v>19</v>
      </c>
      <c r="T2" s="526">
        <f t="shared" ref="T2:T50" si="2">(IF(H2&lt;&gt;0,SUMPRODUCT($H2:$Q2,$H$119:$Q$119)/$H2,SUMPRODUCT($H2:$Q2,$H$119:$Q$119)))</f>
        <v>4.75</v>
      </c>
    </row>
    <row r="3" spans="2:22" ht="15" x14ac:dyDescent="0.35">
      <c r="B3" s="34" t="s">
        <v>387</v>
      </c>
      <c r="C3" s="34" t="s">
        <v>388</v>
      </c>
      <c r="D3" s="34" t="s">
        <v>822</v>
      </c>
      <c r="E3" s="521">
        <v>-267.39999999999998</v>
      </c>
      <c r="F3" s="522" t="s">
        <v>127</v>
      </c>
      <c r="G3" s="523" t="s">
        <v>127</v>
      </c>
      <c r="H3" s="524">
        <v>4</v>
      </c>
      <c r="I3" s="525">
        <v>6</v>
      </c>
      <c r="J3" s="525">
        <v>2</v>
      </c>
      <c r="K3" s="525">
        <v>0</v>
      </c>
      <c r="L3" s="525">
        <v>0</v>
      </c>
      <c r="M3" s="525">
        <v>0</v>
      </c>
      <c r="N3" s="525">
        <v>0</v>
      </c>
      <c r="O3" s="525">
        <v>1</v>
      </c>
      <c r="P3" s="525">
        <v>0</v>
      </c>
      <c r="Q3" s="525">
        <v>-1</v>
      </c>
      <c r="R3" s="526">
        <f>SUMPRODUCT(H3:Q3,$H$118:$Q$118)</f>
        <v>86</v>
      </c>
      <c r="S3" s="526">
        <f t="shared" si="1"/>
        <v>19</v>
      </c>
      <c r="T3" s="526">
        <f>(IF(H3&lt;&gt;0,SUMPRODUCT($H3:$Q3,$H$119:$Q$119)/$H3,SUMPRODUCT($H3:$Q3,$H$119:$Q$119)))</f>
        <v>4.75</v>
      </c>
    </row>
    <row r="4" spans="2:22" ht="15" x14ac:dyDescent="0.35">
      <c r="B4" s="34" t="s">
        <v>389</v>
      </c>
      <c r="C4" s="34" t="s">
        <v>390</v>
      </c>
      <c r="D4" s="92" t="s">
        <v>538</v>
      </c>
      <c r="E4" s="527">
        <v>-139.9</v>
      </c>
      <c r="F4" s="522" t="s">
        <v>127</v>
      </c>
      <c r="G4" s="523" t="s">
        <v>127</v>
      </c>
      <c r="H4" s="524">
        <v>2</v>
      </c>
      <c r="I4" s="525">
        <v>4</v>
      </c>
      <c r="J4" s="525">
        <v>1</v>
      </c>
      <c r="K4" s="525">
        <v>0</v>
      </c>
      <c r="L4" s="525">
        <v>0</v>
      </c>
      <c r="M4" s="525">
        <v>0</v>
      </c>
      <c r="N4" s="525">
        <v>0</v>
      </c>
      <c r="O4" s="525">
        <v>0</v>
      </c>
      <c r="P4" s="525">
        <v>0</v>
      </c>
      <c r="Q4" s="525">
        <v>0</v>
      </c>
      <c r="R4" s="526">
        <f t="shared" si="0"/>
        <v>44</v>
      </c>
      <c r="S4" s="526">
        <f t="shared" si="1"/>
        <v>10</v>
      </c>
      <c r="T4" s="526">
        <f t="shared" si="2"/>
        <v>5</v>
      </c>
    </row>
    <row r="5" spans="2:22" ht="15" x14ac:dyDescent="0.35">
      <c r="B5" s="34" t="s">
        <v>391</v>
      </c>
      <c r="C5" s="34" t="s">
        <v>392</v>
      </c>
      <c r="D5" s="34" t="s">
        <v>539</v>
      </c>
      <c r="E5" s="528">
        <v>-369.3</v>
      </c>
      <c r="F5" s="528">
        <v>-486</v>
      </c>
      <c r="G5" s="529">
        <v>86.6</v>
      </c>
      <c r="H5" s="524">
        <v>2</v>
      </c>
      <c r="I5" s="525">
        <v>3</v>
      </c>
      <c r="J5" s="525">
        <v>2</v>
      </c>
      <c r="K5" s="525">
        <v>0</v>
      </c>
      <c r="L5" s="525">
        <v>0</v>
      </c>
      <c r="M5" s="525">
        <v>0</v>
      </c>
      <c r="N5" s="525">
        <v>0</v>
      </c>
      <c r="O5" s="525">
        <v>0</v>
      </c>
      <c r="P5" s="525">
        <v>0</v>
      </c>
      <c r="Q5" s="525">
        <v>-1</v>
      </c>
      <c r="R5" s="526">
        <f t="shared" si="0"/>
        <v>59</v>
      </c>
      <c r="S5" s="526">
        <f t="shared" si="1"/>
        <v>8</v>
      </c>
      <c r="T5" s="526">
        <f t="shared" si="2"/>
        <v>4</v>
      </c>
    </row>
    <row r="6" spans="2:22" ht="15" x14ac:dyDescent="0.35">
      <c r="B6" s="34" t="s">
        <v>393</v>
      </c>
      <c r="C6" s="34" t="s">
        <v>234</v>
      </c>
      <c r="D6" s="34" t="s">
        <v>540</v>
      </c>
      <c r="E6" s="528">
        <v>-396.5</v>
      </c>
      <c r="F6" s="528">
        <v>-485.8</v>
      </c>
      <c r="G6" s="529">
        <v>178.7</v>
      </c>
      <c r="H6" s="524">
        <v>2</v>
      </c>
      <c r="I6" s="525">
        <v>4</v>
      </c>
      <c r="J6" s="525">
        <v>2</v>
      </c>
      <c r="K6" s="525">
        <v>0</v>
      </c>
      <c r="L6" s="525">
        <v>0</v>
      </c>
      <c r="M6" s="525">
        <v>0</v>
      </c>
      <c r="N6" s="525">
        <v>0</v>
      </c>
      <c r="O6" s="525">
        <v>0</v>
      </c>
      <c r="P6" s="525">
        <v>0</v>
      </c>
      <c r="Q6" s="525">
        <v>0</v>
      </c>
      <c r="R6" s="526">
        <f t="shared" si="0"/>
        <v>60</v>
      </c>
      <c r="S6" s="526">
        <f t="shared" si="1"/>
        <v>8</v>
      </c>
      <c r="T6" s="526">
        <f t="shared" si="2"/>
        <v>4</v>
      </c>
    </row>
    <row r="7" spans="2:22" ht="15" x14ac:dyDescent="0.35">
      <c r="B7" s="34" t="s">
        <v>394</v>
      </c>
      <c r="C7" s="23" t="s">
        <v>395</v>
      </c>
      <c r="D7" s="34" t="s">
        <v>541</v>
      </c>
      <c r="E7" s="521">
        <f>-0.008314*298.15*LN(10^(-3.58))+E8</f>
        <v>-462.06646296975765</v>
      </c>
      <c r="F7" s="522" t="s">
        <v>127</v>
      </c>
      <c r="G7" s="523" t="s">
        <v>127</v>
      </c>
      <c r="H7" s="524">
        <v>4</v>
      </c>
      <c r="I7" s="525">
        <v>5</v>
      </c>
      <c r="J7" s="525">
        <v>3</v>
      </c>
      <c r="K7" s="525">
        <v>0</v>
      </c>
      <c r="L7" s="525">
        <v>0</v>
      </c>
      <c r="M7" s="525">
        <v>0</v>
      </c>
      <c r="N7" s="525">
        <v>0</v>
      </c>
      <c r="O7" s="525">
        <v>0</v>
      </c>
      <c r="P7" s="525">
        <v>0</v>
      </c>
      <c r="Q7" s="525">
        <v>-1</v>
      </c>
      <c r="R7" s="526">
        <f t="shared" si="0"/>
        <v>101</v>
      </c>
      <c r="S7" s="526">
        <f t="shared" si="1"/>
        <v>16</v>
      </c>
      <c r="T7" s="526">
        <f t="shared" si="2"/>
        <v>4</v>
      </c>
    </row>
    <row r="8" spans="2:22" ht="15" x14ac:dyDescent="0.35">
      <c r="B8" s="34" t="s">
        <v>396</v>
      </c>
      <c r="C8" s="23" t="s">
        <v>241</v>
      </c>
      <c r="D8" s="34" t="s">
        <v>542</v>
      </c>
      <c r="E8" s="521">
        <v>-482.5</v>
      </c>
      <c r="F8" s="522" t="s">
        <v>127</v>
      </c>
      <c r="G8" s="523" t="s">
        <v>127</v>
      </c>
      <c r="H8" s="524">
        <v>4</v>
      </c>
      <c r="I8" s="525">
        <v>6</v>
      </c>
      <c r="J8" s="525">
        <v>3</v>
      </c>
      <c r="K8" s="525">
        <v>0</v>
      </c>
      <c r="L8" s="525">
        <v>0</v>
      </c>
      <c r="M8" s="525">
        <v>0</v>
      </c>
      <c r="N8" s="525">
        <v>0</v>
      </c>
      <c r="O8" s="525">
        <v>0</v>
      </c>
      <c r="P8" s="525">
        <v>0</v>
      </c>
      <c r="Q8" s="525">
        <v>0</v>
      </c>
      <c r="R8" s="526">
        <f t="shared" si="0"/>
        <v>102</v>
      </c>
      <c r="S8" s="526">
        <f t="shared" si="1"/>
        <v>16</v>
      </c>
      <c r="T8" s="526">
        <f t="shared" si="2"/>
        <v>4</v>
      </c>
      <c r="V8" s="233"/>
    </row>
    <row r="9" spans="2:22" ht="15" x14ac:dyDescent="0.35">
      <c r="B9" s="34" t="s">
        <v>397</v>
      </c>
      <c r="C9" s="34" t="s">
        <v>398</v>
      </c>
      <c r="D9" s="34" t="s">
        <v>543</v>
      </c>
      <c r="E9" s="521">
        <f>-285.3+47.8</f>
        <v>-237.5</v>
      </c>
      <c r="F9" s="522" t="s">
        <v>127</v>
      </c>
      <c r="G9" s="523" t="s">
        <v>127</v>
      </c>
      <c r="H9" s="524">
        <v>4</v>
      </c>
      <c r="I9" s="525">
        <v>5</v>
      </c>
      <c r="J9" s="525">
        <v>2</v>
      </c>
      <c r="K9" s="525">
        <v>0</v>
      </c>
      <c r="L9" s="525">
        <v>0</v>
      </c>
      <c r="M9" s="525">
        <v>0</v>
      </c>
      <c r="N9" s="525">
        <v>0</v>
      </c>
      <c r="O9" s="525">
        <v>1</v>
      </c>
      <c r="P9" s="525">
        <v>0</v>
      </c>
      <c r="Q9" s="525">
        <v>0</v>
      </c>
      <c r="R9" s="526">
        <f t="shared" si="0"/>
        <v>85</v>
      </c>
      <c r="S9" s="526">
        <f t="shared" si="1"/>
        <v>17</v>
      </c>
      <c r="T9" s="526">
        <f t="shared" si="2"/>
        <v>4.25</v>
      </c>
      <c r="V9" s="234"/>
    </row>
    <row r="10" spans="2:22" ht="15" x14ac:dyDescent="0.35">
      <c r="B10" s="34" t="s">
        <v>399</v>
      </c>
      <c r="C10" s="34" t="s">
        <v>399</v>
      </c>
      <c r="D10" s="34" t="s">
        <v>544</v>
      </c>
      <c r="E10" s="530">
        <v>-159.69999999999999</v>
      </c>
      <c r="F10" s="530">
        <v>-221.86</v>
      </c>
      <c r="G10" s="523" t="s">
        <v>127</v>
      </c>
      <c r="H10" s="524">
        <v>3</v>
      </c>
      <c r="I10" s="525">
        <v>6</v>
      </c>
      <c r="J10" s="525">
        <v>1</v>
      </c>
      <c r="K10" s="525">
        <v>0</v>
      </c>
      <c r="L10" s="525">
        <v>0</v>
      </c>
      <c r="M10" s="525">
        <v>0</v>
      </c>
      <c r="N10" s="525">
        <v>0</v>
      </c>
      <c r="O10" s="525">
        <v>0</v>
      </c>
      <c r="P10" s="525">
        <v>0</v>
      </c>
      <c r="Q10" s="525">
        <v>0</v>
      </c>
      <c r="R10" s="526">
        <f t="shared" si="0"/>
        <v>58</v>
      </c>
      <c r="S10" s="526">
        <f t="shared" si="1"/>
        <v>16</v>
      </c>
      <c r="T10" s="526">
        <f t="shared" si="2"/>
        <v>5.333333333333333</v>
      </c>
      <c r="U10" s="91"/>
    </row>
    <row r="11" spans="2:22" ht="15" x14ac:dyDescent="0.35">
      <c r="B11" s="34" t="s">
        <v>400</v>
      </c>
      <c r="C11" s="34" t="s">
        <v>401</v>
      </c>
      <c r="D11" s="34" t="s">
        <v>545</v>
      </c>
      <c r="E11" s="527">
        <v>-132.6</v>
      </c>
      <c r="F11" s="522" t="s">
        <v>127</v>
      </c>
      <c r="G11" s="523" t="s">
        <v>127</v>
      </c>
      <c r="H11" s="524">
        <v>2</v>
      </c>
      <c r="I11" s="525">
        <v>3</v>
      </c>
      <c r="J11" s="525">
        <v>1</v>
      </c>
      <c r="K11" s="525">
        <v>0</v>
      </c>
      <c r="L11" s="525">
        <v>0</v>
      </c>
      <c r="M11" s="525">
        <v>0</v>
      </c>
      <c r="N11" s="525">
        <v>0</v>
      </c>
      <c r="O11" s="525">
        <v>1</v>
      </c>
      <c r="P11" s="525">
        <v>0</v>
      </c>
      <c r="Q11" s="525">
        <v>0</v>
      </c>
      <c r="R11" s="526">
        <f t="shared" si="0"/>
        <v>43</v>
      </c>
      <c r="S11" s="526">
        <f t="shared" si="1"/>
        <v>9</v>
      </c>
      <c r="T11" s="526">
        <f t="shared" si="2"/>
        <v>4.5</v>
      </c>
    </row>
    <row r="12" spans="2:22" x14ac:dyDescent="0.35">
      <c r="B12" s="34" t="s">
        <v>402</v>
      </c>
      <c r="C12" s="34" t="s">
        <v>403</v>
      </c>
      <c r="D12" s="34" t="s">
        <v>403</v>
      </c>
      <c r="E12" s="531">
        <v>-1298.3</v>
      </c>
      <c r="F12" s="522" t="s">
        <v>127</v>
      </c>
      <c r="G12" s="523" t="s">
        <v>127</v>
      </c>
      <c r="H12" s="524">
        <v>2</v>
      </c>
      <c r="I12" s="525">
        <v>5</v>
      </c>
      <c r="J12" s="525">
        <v>5</v>
      </c>
      <c r="K12" s="525">
        <v>0</v>
      </c>
      <c r="L12" s="525">
        <v>1</v>
      </c>
      <c r="M12" s="525">
        <v>0</v>
      </c>
      <c r="N12" s="525">
        <v>0</v>
      </c>
      <c r="O12" s="525">
        <v>0</v>
      </c>
      <c r="P12" s="525">
        <v>0</v>
      </c>
      <c r="Q12" s="525">
        <v>0</v>
      </c>
      <c r="R12" s="526">
        <f t="shared" si="0"/>
        <v>140</v>
      </c>
      <c r="S12" s="526">
        <f t="shared" si="1"/>
        <v>8</v>
      </c>
      <c r="T12" s="526">
        <f t="shared" si="2"/>
        <v>4</v>
      </c>
    </row>
    <row r="13" spans="2:22" x14ac:dyDescent="0.35">
      <c r="B13" s="34" t="s">
        <v>402</v>
      </c>
      <c r="C13" s="34" t="s">
        <v>403</v>
      </c>
      <c r="D13" s="34" t="s">
        <v>636</v>
      </c>
      <c r="E13" s="531">
        <v>-1269.0999999999999</v>
      </c>
      <c r="F13" s="522" t="s">
        <v>127</v>
      </c>
      <c r="G13" s="523" t="s">
        <v>127</v>
      </c>
      <c r="H13" s="524">
        <v>2</v>
      </c>
      <c r="I13" s="525">
        <v>4</v>
      </c>
      <c r="J13" s="525">
        <v>5</v>
      </c>
      <c r="K13" s="525">
        <v>0</v>
      </c>
      <c r="L13" s="525">
        <v>1</v>
      </c>
      <c r="M13" s="525">
        <v>0</v>
      </c>
      <c r="N13" s="525">
        <v>0</v>
      </c>
      <c r="O13" s="525">
        <v>0</v>
      </c>
      <c r="P13" s="525">
        <v>0</v>
      </c>
      <c r="Q13" s="525">
        <v>-1</v>
      </c>
      <c r="R13" s="526">
        <f t="shared" si="0"/>
        <v>139</v>
      </c>
      <c r="S13" s="526">
        <f t="shared" si="1"/>
        <v>8</v>
      </c>
      <c r="T13" s="526">
        <f t="shared" si="2"/>
        <v>4</v>
      </c>
    </row>
    <row r="14" spans="2:22" x14ac:dyDescent="0.35">
      <c r="B14" s="34" t="s">
        <v>402</v>
      </c>
      <c r="C14" s="34" t="s">
        <v>403</v>
      </c>
      <c r="D14" s="34" t="s">
        <v>546</v>
      </c>
      <c r="E14" s="527">
        <v>-1219.5</v>
      </c>
      <c r="F14" s="522" t="s">
        <v>127</v>
      </c>
      <c r="G14" s="523" t="s">
        <v>127</v>
      </c>
      <c r="H14" s="524">
        <v>2</v>
      </c>
      <c r="I14" s="525">
        <v>3</v>
      </c>
      <c r="J14" s="525">
        <v>5</v>
      </c>
      <c r="K14" s="525">
        <v>0</v>
      </c>
      <c r="L14" s="525">
        <v>1</v>
      </c>
      <c r="M14" s="525">
        <v>0</v>
      </c>
      <c r="N14" s="525">
        <v>0</v>
      </c>
      <c r="O14" s="525">
        <v>0</v>
      </c>
      <c r="P14" s="525">
        <v>0</v>
      </c>
      <c r="Q14" s="525">
        <v>-2</v>
      </c>
      <c r="R14" s="526">
        <f t="shared" si="0"/>
        <v>138</v>
      </c>
      <c r="S14" s="526">
        <f t="shared" si="1"/>
        <v>8</v>
      </c>
      <c r="T14" s="526">
        <f t="shared" si="2"/>
        <v>4</v>
      </c>
    </row>
    <row r="15" spans="2:22" ht="15" x14ac:dyDescent="0.35">
      <c r="B15" s="34" t="s">
        <v>818</v>
      </c>
      <c r="C15" s="34" t="s">
        <v>404</v>
      </c>
      <c r="D15" s="34" t="s">
        <v>547</v>
      </c>
      <c r="E15" s="521">
        <v>-42.1</v>
      </c>
      <c r="F15" s="522" t="s">
        <v>127</v>
      </c>
      <c r="G15" s="523" t="s">
        <v>127</v>
      </c>
      <c r="H15" s="524">
        <v>3</v>
      </c>
      <c r="I15" s="525">
        <v>3</v>
      </c>
      <c r="J15" s="525">
        <v>1</v>
      </c>
      <c r="K15" s="525">
        <v>0</v>
      </c>
      <c r="L15" s="525">
        <v>0</v>
      </c>
      <c r="M15" s="525">
        <v>0</v>
      </c>
      <c r="N15" s="525">
        <v>0</v>
      </c>
      <c r="O15" s="525">
        <v>1</v>
      </c>
      <c r="P15" s="525">
        <v>0</v>
      </c>
      <c r="Q15" s="525">
        <v>0</v>
      </c>
      <c r="R15" s="526">
        <f t="shared" si="0"/>
        <v>55</v>
      </c>
      <c r="S15" s="526">
        <f t="shared" si="1"/>
        <v>13</v>
      </c>
      <c r="T15" s="526">
        <f t="shared" si="2"/>
        <v>4.333333333333333</v>
      </c>
    </row>
    <row r="16" spans="2:22" x14ac:dyDescent="0.35">
      <c r="B16" s="34" t="s">
        <v>912</v>
      </c>
      <c r="C16" s="34" t="s">
        <v>911</v>
      </c>
      <c r="D16" s="34" t="s">
        <v>913</v>
      </c>
      <c r="E16" s="594">
        <f>DataBaseSpecies_2!E7</f>
        <v>-332.85339999999997</v>
      </c>
      <c r="F16" s="522" t="s">
        <v>127</v>
      </c>
      <c r="G16" s="523" t="s">
        <v>127</v>
      </c>
      <c r="H16" s="524">
        <v>3</v>
      </c>
      <c r="I16" s="525">
        <v>7</v>
      </c>
      <c r="J16" s="525">
        <v>2</v>
      </c>
      <c r="K16" s="525">
        <v>1</v>
      </c>
      <c r="L16" s="525">
        <v>0</v>
      </c>
      <c r="M16" s="525">
        <v>0</v>
      </c>
      <c r="N16" s="525">
        <v>0</v>
      </c>
      <c r="O16" s="525">
        <v>0</v>
      </c>
      <c r="P16" s="525">
        <v>0</v>
      </c>
      <c r="Q16" s="525"/>
      <c r="R16" s="526"/>
      <c r="S16" s="526"/>
      <c r="T16" s="526"/>
    </row>
    <row r="17" spans="2:20" ht="15" x14ac:dyDescent="0.35">
      <c r="B17" s="34" t="s">
        <v>405</v>
      </c>
      <c r="C17" s="34" t="s">
        <v>406</v>
      </c>
      <c r="D17" s="34" t="s">
        <v>549</v>
      </c>
      <c r="E17" s="532">
        <v>-26.57</v>
      </c>
      <c r="F17" s="533">
        <v>-80.3</v>
      </c>
      <c r="G17" s="529">
        <v>111.3</v>
      </c>
      <c r="H17" s="524">
        <v>0</v>
      </c>
      <c r="I17" s="525">
        <v>3</v>
      </c>
      <c r="J17" s="525">
        <v>0</v>
      </c>
      <c r="K17" s="525">
        <v>1</v>
      </c>
      <c r="L17" s="525">
        <v>0</v>
      </c>
      <c r="M17" s="525">
        <v>0</v>
      </c>
      <c r="N17" s="525">
        <v>0</v>
      </c>
      <c r="O17" s="525">
        <v>0</v>
      </c>
      <c r="P17" s="525">
        <v>0</v>
      </c>
      <c r="Q17" s="525">
        <v>0</v>
      </c>
      <c r="R17" s="526">
        <f t="shared" si="0"/>
        <v>17</v>
      </c>
      <c r="S17" s="526">
        <f t="shared" si="1"/>
        <v>0</v>
      </c>
      <c r="T17" s="526">
        <f t="shared" si="2"/>
        <v>0</v>
      </c>
    </row>
    <row r="18" spans="2:20" ht="15" x14ac:dyDescent="0.35">
      <c r="B18" s="34" t="s">
        <v>407</v>
      </c>
      <c r="C18" s="34" t="s">
        <v>549</v>
      </c>
      <c r="D18" s="34" t="s">
        <v>549</v>
      </c>
      <c r="E18" s="533">
        <v>-16.5</v>
      </c>
      <c r="F18" s="533">
        <v>-46.1</v>
      </c>
      <c r="G18" s="529">
        <v>192.7</v>
      </c>
      <c r="H18" s="524">
        <v>0</v>
      </c>
      <c r="I18" s="525">
        <v>3</v>
      </c>
      <c r="J18" s="525">
        <v>0</v>
      </c>
      <c r="K18" s="525">
        <v>1</v>
      </c>
      <c r="L18" s="525">
        <v>0</v>
      </c>
      <c r="M18" s="525">
        <v>0</v>
      </c>
      <c r="N18" s="525">
        <v>0</v>
      </c>
      <c r="O18" s="525">
        <v>0</v>
      </c>
      <c r="P18" s="525">
        <v>0</v>
      </c>
      <c r="Q18" s="525">
        <v>0</v>
      </c>
      <c r="R18" s="526">
        <f t="shared" si="0"/>
        <v>17</v>
      </c>
      <c r="S18" s="526">
        <f t="shared" si="1"/>
        <v>0</v>
      </c>
      <c r="T18" s="526">
        <f t="shared" si="2"/>
        <v>0</v>
      </c>
    </row>
    <row r="19" spans="2:20" ht="15" x14ac:dyDescent="0.35">
      <c r="B19" s="34" t="s">
        <v>408</v>
      </c>
      <c r="C19" s="34" t="s">
        <v>550</v>
      </c>
      <c r="D19" s="34" t="s">
        <v>550</v>
      </c>
      <c r="E19" s="532">
        <v>-79.37</v>
      </c>
      <c r="F19" s="533">
        <v>-133.30000000000001</v>
      </c>
      <c r="G19" s="529">
        <v>111.2</v>
      </c>
      <c r="H19" s="524">
        <v>0</v>
      </c>
      <c r="I19" s="525">
        <v>4</v>
      </c>
      <c r="J19" s="525">
        <v>0</v>
      </c>
      <c r="K19" s="525">
        <v>1</v>
      </c>
      <c r="L19" s="525">
        <v>0</v>
      </c>
      <c r="M19" s="525">
        <v>0</v>
      </c>
      <c r="N19" s="525">
        <v>0</v>
      </c>
      <c r="O19" s="525">
        <v>0</v>
      </c>
      <c r="P19" s="525">
        <v>0</v>
      </c>
      <c r="Q19" s="525">
        <v>1</v>
      </c>
      <c r="R19" s="526">
        <f t="shared" si="0"/>
        <v>18</v>
      </c>
      <c r="S19" s="526">
        <f t="shared" si="1"/>
        <v>0</v>
      </c>
      <c r="T19" s="526">
        <f t="shared" si="2"/>
        <v>0</v>
      </c>
    </row>
    <row r="20" spans="2:20" x14ac:dyDescent="0.35">
      <c r="B20" s="34" t="s">
        <v>281</v>
      </c>
      <c r="C20" s="34" t="s">
        <v>281</v>
      </c>
      <c r="D20" s="34" t="s">
        <v>551</v>
      </c>
      <c r="E20" s="534">
        <f>2*E21-E22</f>
        <v>917.11768671044467</v>
      </c>
      <c r="F20" s="522" t="s">
        <v>127</v>
      </c>
      <c r="G20" s="523" t="s">
        <v>127</v>
      </c>
      <c r="H20" s="524">
        <v>0</v>
      </c>
      <c r="I20" s="525">
        <v>0</v>
      </c>
      <c r="J20" s="525">
        <v>4</v>
      </c>
      <c r="K20" s="525">
        <v>0</v>
      </c>
      <c r="L20" s="525">
        <v>1</v>
      </c>
      <c r="M20" s="525">
        <v>0</v>
      </c>
      <c r="N20" s="525">
        <v>1</v>
      </c>
      <c r="O20" s="525">
        <v>0</v>
      </c>
      <c r="P20" s="525">
        <v>0</v>
      </c>
      <c r="Q20" s="525">
        <v>-2</v>
      </c>
      <c r="R20" s="526">
        <f t="shared" si="0"/>
        <v>95</v>
      </c>
      <c r="S20" s="526">
        <f t="shared" si="1"/>
        <v>-1</v>
      </c>
      <c r="T20" s="526">
        <f t="shared" si="2"/>
        <v>-1</v>
      </c>
    </row>
    <row r="21" spans="2:20" x14ac:dyDescent="0.35">
      <c r="B21" s="34" t="s">
        <v>280</v>
      </c>
      <c r="C21" s="34" t="s">
        <v>280</v>
      </c>
      <c r="D21" s="34" t="s">
        <v>548</v>
      </c>
      <c r="E21" s="534">
        <f>-37.6-F121*F122*LN(0.0000001)+E22+E117-E91</f>
        <v>62.843843355222361</v>
      </c>
      <c r="F21" s="522">
        <v>11.43</v>
      </c>
      <c r="G21" s="523" t="s">
        <v>127</v>
      </c>
      <c r="H21" s="524">
        <v>0</v>
      </c>
      <c r="I21" s="525">
        <v>0</v>
      </c>
      <c r="J21" s="525">
        <v>7</v>
      </c>
      <c r="K21" s="525">
        <v>0</v>
      </c>
      <c r="L21" s="525">
        <v>2</v>
      </c>
      <c r="M21" s="525">
        <v>0</v>
      </c>
      <c r="N21" s="525">
        <v>1</v>
      </c>
      <c r="O21" s="525">
        <v>0</v>
      </c>
      <c r="P21" s="525">
        <v>0</v>
      </c>
      <c r="Q21" s="525">
        <v>-3</v>
      </c>
      <c r="R21" s="526">
        <f t="shared" si="0"/>
        <v>174</v>
      </c>
      <c r="S21" s="526">
        <f t="shared" si="1"/>
        <v>-1</v>
      </c>
      <c r="T21" s="526">
        <f t="shared" si="2"/>
        <v>-1</v>
      </c>
    </row>
    <row r="22" spans="2:20" x14ac:dyDescent="0.35">
      <c r="B22" s="34" t="s">
        <v>279</v>
      </c>
      <c r="C22" s="34" t="s">
        <v>279</v>
      </c>
      <c r="D22" s="34" t="s">
        <v>552</v>
      </c>
      <c r="E22" s="530">
        <v>-791.43</v>
      </c>
      <c r="F22" s="522">
        <v>-979.42</v>
      </c>
      <c r="G22" s="523" t="s">
        <v>127</v>
      </c>
      <c r="H22" s="524">
        <v>0</v>
      </c>
      <c r="I22" s="525">
        <v>0</v>
      </c>
      <c r="J22" s="525">
        <v>10</v>
      </c>
      <c r="K22" s="525">
        <v>0</v>
      </c>
      <c r="L22" s="525">
        <v>3</v>
      </c>
      <c r="M22" s="525">
        <v>0</v>
      </c>
      <c r="N22" s="525">
        <v>1</v>
      </c>
      <c r="O22" s="525">
        <v>0</v>
      </c>
      <c r="P22" s="525">
        <v>0</v>
      </c>
      <c r="Q22" s="525">
        <v>-4</v>
      </c>
      <c r="R22" s="526">
        <f t="shared" si="0"/>
        <v>253</v>
      </c>
      <c r="S22" s="526">
        <f t="shared" si="1"/>
        <v>-1</v>
      </c>
      <c r="T22" s="526">
        <f t="shared" si="2"/>
        <v>-1</v>
      </c>
    </row>
    <row r="23" spans="2:20" ht="15" x14ac:dyDescent="0.35">
      <c r="B23" s="34" t="s">
        <v>409</v>
      </c>
      <c r="C23" s="34" t="s">
        <v>34</v>
      </c>
      <c r="D23" s="34" t="s">
        <v>553</v>
      </c>
      <c r="E23" s="535">
        <v>-67</v>
      </c>
      <c r="F23" s="535">
        <v>-91</v>
      </c>
      <c r="G23" s="523" t="s">
        <v>127</v>
      </c>
      <c r="H23" s="524">
        <v>1</v>
      </c>
      <c r="I23" s="525">
        <v>1.8</v>
      </c>
      <c r="J23" s="525">
        <v>0.5</v>
      </c>
      <c r="K23" s="525">
        <v>0.2</v>
      </c>
      <c r="L23" s="525">
        <v>0</v>
      </c>
      <c r="M23" s="525">
        <v>0</v>
      </c>
      <c r="N23" s="525">
        <v>0</v>
      </c>
      <c r="O23" s="525">
        <v>0</v>
      </c>
      <c r="P23" s="525">
        <v>0</v>
      </c>
      <c r="Q23" s="525">
        <v>0</v>
      </c>
      <c r="R23" s="526">
        <f t="shared" si="0"/>
        <v>24.6</v>
      </c>
      <c r="S23" s="526">
        <f t="shared" si="1"/>
        <v>4.1999999999999993</v>
      </c>
      <c r="T23" s="526">
        <f t="shared" si="2"/>
        <v>4.1999999999999993</v>
      </c>
    </row>
    <row r="24" spans="2:20" x14ac:dyDescent="0.35">
      <c r="B24" s="34" t="s">
        <v>747</v>
      </c>
      <c r="C24" s="34"/>
      <c r="D24" s="34" t="s">
        <v>748</v>
      </c>
      <c r="E24" s="535"/>
      <c r="F24" s="535"/>
      <c r="G24" s="523"/>
      <c r="H24" s="524">
        <v>5</v>
      </c>
      <c r="I24" s="525">
        <v>10</v>
      </c>
      <c r="J24" s="525">
        <v>2</v>
      </c>
      <c r="K24" s="525">
        <v>0</v>
      </c>
      <c r="L24" s="525">
        <v>0</v>
      </c>
      <c r="M24" s="525">
        <v>0</v>
      </c>
      <c r="N24" s="525">
        <v>0</v>
      </c>
      <c r="O24" s="525">
        <v>0</v>
      </c>
      <c r="P24" s="525">
        <v>0</v>
      </c>
      <c r="Q24" s="525">
        <v>0</v>
      </c>
      <c r="R24" s="526">
        <f t="shared" si="0"/>
        <v>102</v>
      </c>
      <c r="S24" s="526">
        <f t="shared" si="1"/>
        <v>26</v>
      </c>
      <c r="T24" s="526">
        <f t="shared" si="2"/>
        <v>5.2</v>
      </c>
    </row>
    <row r="25" spans="2:20" x14ac:dyDescent="0.35">
      <c r="B25" s="34" t="s">
        <v>749</v>
      </c>
      <c r="C25" s="34"/>
      <c r="D25" s="34" t="s">
        <v>750</v>
      </c>
      <c r="E25" s="535"/>
      <c r="F25" s="535"/>
      <c r="G25" s="523"/>
      <c r="H25" s="524">
        <v>4</v>
      </c>
      <c r="I25" s="525">
        <v>8</v>
      </c>
      <c r="J25" s="525">
        <v>2</v>
      </c>
      <c r="K25" s="525">
        <v>0</v>
      </c>
      <c r="L25" s="525">
        <v>0</v>
      </c>
      <c r="M25" s="525">
        <v>0</v>
      </c>
      <c r="N25" s="525">
        <v>0</v>
      </c>
      <c r="O25" s="525">
        <v>0</v>
      </c>
      <c r="P25" s="525">
        <v>0</v>
      </c>
      <c r="Q25" s="525">
        <v>0</v>
      </c>
      <c r="R25" s="526">
        <f t="shared" si="0"/>
        <v>88</v>
      </c>
      <c r="S25" s="526">
        <f t="shared" si="1"/>
        <v>20</v>
      </c>
      <c r="T25" s="526">
        <f t="shared" si="2"/>
        <v>5</v>
      </c>
    </row>
    <row r="26" spans="2:20" ht="15" x14ac:dyDescent="0.35">
      <c r="B26" s="119" t="s">
        <v>410</v>
      </c>
      <c r="C26" s="119" t="s">
        <v>411</v>
      </c>
      <c r="D26" s="119" t="s">
        <v>554</v>
      </c>
      <c r="E26" s="536">
        <v>-365.2</v>
      </c>
      <c r="F26" s="536"/>
      <c r="G26" s="537"/>
      <c r="H26" s="538">
        <v>5</v>
      </c>
      <c r="I26" s="539">
        <v>10</v>
      </c>
      <c r="J26" s="539">
        <v>2</v>
      </c>
      <c r="K26" s="539">
        <v>0</v>
      </c>
      <c r="L26" s="539">
        <v>0</v>
      </c>
      <c r="M26" s="539">
        <v>0</v>
      </c>
      <c r="N26" s="539">
        <v>0</v>
      </c>
      <c r="O26" s="539">
        <v>0</v>
      </c>
      <c r="P26" s="539">
        <v>0</v>
      </c>
      <c r="Q26" s="539">
        <v>0</v>
      </c>
      <c r="R26" s="540">
        <f t="shared" si="0"/>
        <v>102</v>
      </c>
      <c r="S26" s="540">
        <f>SUMPRODUCT($H26:$Q26,$H$119:$Q$119)</f>
        <v>26</v>
      </c>
      <c r="T26" s="540">
        <f t="shared" si="2"/>
        <v>5.2</v>
      </c>
    </row>
    <row r="27" spans="2:20" ht="15" x14ac:dyDescent="0.35">
      <c r="B27" s="119" t="s">
        <v>412</v>
      </c>
      <c r="C27" s="119" t="s">
        <v>413</v>
      </c>
      <c r="D27" s="119" t="s">
        <v>555</v>
      </c>
      <c r="E27" s="541">
        <v>-336.6</v>
      </c>
      <c r="F27" s="536" t="s">
        <v>127</v>
      </c>
      <c r="G27" s="537" t="s">
        <v>127</v>
      </c>
      <c r="H27" s="538">
        <v>5</v>
      </c>
      <c r="I27" s="539">
        <v>9</v>
      </c>
      <c r="J27" s="539">
        <v>2</v>
      </c>
      <c r="K27" s="539">
        <v>0</v>
      </c>
      <c r="L27" s="539">
        <v>0</v>
      </c>
      <c r="M27" s="539">
        <v>0</v>
      </c>
      <c r="N27" s="539">
        <v>0</v>
      </c>
      <c r="O27" s="539">
        <v>0</v>
      </c>
      <c r="P27" s="539">
        <v>0</v>
      </c>
      <c r="Q27" s="539">
        <v>-1</v>
      </c>
      <c r="R27" s="540">
        <f t="shared" si="0"/>
        <v>101</v>
      </c>
      <c r="S27" s="540">
        <f t="shared" si="1"/>
        <v>26</v>
      </c>
      <c r="T27" s="540">
        <f t="shared" si="2"/>
        <v>5.2</v>
      </c>
    </row>
    <row r="28" spans="2:20" ht="15" x14ac:dyDescent="0.35">
      <c r="B28" s="34" t="s">
        <v>414</v>
      </c>
      <c r="C28" s="34" t="s">
        <v>415</v>
      </c>
      <c r="D28" s="34" t="s">
        <v>556</v>
      </c>
      <c r="E28" s="521">
        <f>-(E6-E11-E32)</f>
        <v>-116.20000000000005</v>
      </c>
      <c r="F28" s="522" t="s">
        <v>127</v>
      </c>
      <c r="G28" s="523" t="s">
        <v>127</v>
      </c>
      <c r="H28" s="524">
        <v>4</v>
      </c>
      <c r="I28" s="525">
        <v>7</v>
      </c>
      <c r="J28" s="525">
        <v>1</v>
      </c>
      <c r="K28" s="525">
        <v>0</v>
      </c>
      <c r="L28" s="525">
        <v>0</v>
      </c>
      <c r="M28" s="525">
        <v>0</v>
      </c>
      <c r="N28" s="525">
        <v>0</v>
      </c>
      <c r="O28" s="525">
        <v>1</v>
      </c>
      <c r="P28" s="525">
        <v>0</v>
      </c>
      <c r="Q28" s="525">
        <v>0</v>
      </c>
      <c r="R28" s="526">
        <f t="shared" si="0"/>
        <v>71</v>
      </c>
      <c r="S28" s="526">
        <f t="shared" si="1"/>
        <v>21</v>
      </c>
      <c r="T28" s="526">
        <f t="shared" si="2"/>
        <v>5.25</v>
      </c>
    </row>
    <row r="29" spans="2:20" ht="15" x14ac:dyDescent="0.35">
      <c r="B29" s="34" t="s">
        <v>416</v>
      </c>
      <c r="C29" s="34" t="s">
        <v>417</v>
      </c>
      <c r="D29" s="92" t="s">
        <v>557</v>
      </c>
      <c r="E29" s="535">
        <v>-119.67</v>
      </c>
      <c r="F29" s="522" t="s">
        <v>127</v>
      </c>
      <c r="G29" s="523" t="s">
        <v>127</v>
      </c>
      <c r="H29" s="524">
        <v>4</v>
      </c>
      <c r="I29" s="525">
        <v>8</v>
      </c>
      <c r="J29" s="525">
        <v>1</v>
      </c>
      <c r="K29" s="525">
        <v>0</v>
      </c>
      <c r="L29" s="525">
        <v>0</v>
      </c>
      <c r="M29" s="525">
        <v>0</v>
      </c>
      <c r="N29" s="525">
        <v>0</v>
      </c>
      <c r="O29" s="525">
        <v>0</v>
      </c>
      <c r="P29" s="525">
        <v>0</v>
      </c>
      <c r="Q29" s="525">
        <v>0</v>
      </c>
      <c r="R29" s="526">
        <f t="shared" si="0"/>
        <v>72</v>
      </c>
      <c r="S29" s="526">
        <f t="shared" si="1"/>
        <v>22</v>
      </c>
      <c r="T29" s="526">
        <f t="shared" si="2"/>
        <v>5.5</v>
      </c>
    </row>
    <row r="30" spans="2:20" ht="15" x14ac:dyDescent="0.35">
      <c r="B30" s="34" t="s">
        <v>418</v>
      </c>
      <c r="C30" s="34" t="s">
        <v>419</v>
      </c>
      <c r="D30" s="34" t="s">
        <v>557</v>
      </c>
      <c r="E30" s="535">
        <v>-116.3</v>
      </c>
      <c r="F30" s="522" t="s">
        <v>127</v>
      </c>
      <c r="G30" s="523" t="s">
        <v>127</v>
      </c>
      <c r="H30" s="524">
        <v>4</v>
      </c>
      <c r="I30" s="525">
        <v>8</v>
      </c>
      <c r="J30" s="525">
        <v>1</v>
      </c>
      <c r="K30" s="525">
        <v>0</v>
      </c>
      <c r="L30" s="525">
        <v>0</v>
      </c>
      <c r="M30" s="525">
        <v>0</v>
      </c>
      <c r="N30" s="525">
        <v>0</v>
      </c>
      <c r="O30" s="525">
        <v>0</v>
      </c>
      <c r="P30" s="525">
        <v>0</v>
      </c>
      <c r="Q30" s="525">
        <v>0</v>
      </c>
      <c r="R30" s="526">
        <f t="shared" si="0"/>
        <v>72</v>
      </c>
      <c r="S30" s="526">
        <f t="shared" si="1"/>
        <v>22</v>
      </c>
      <c r="T30" s="526">
        <f t="shared" si="2"/>
        <v>5.5</v>
      </c>
    </row>
    <row r="31" spans="2:20" ht="15" x14ac:dyDescent="0.35">
      <c r="B31" s="34" t="s">
        <v>420</v>
      </c>
      <c r="C31" s="34" t="s">
        <v>421</v>
      </c>
      <c r="D31" s="92" t="s">
        <v>558</v>
      </c>
      <c r="E31" s="535">
        <v>-352.63</v>
      </c>
      <c r="F31" s="522">
        <v>-535</v>
      </c>
      <c r="G31" s="523" t="s">
        <v>127</v>
      </c>
      <c r="H31" s="524">
        <v>4</v>
      </c>
      <c r="I31" s="525">
        <v>7</v>
      </c>
      <c r="J31" s="525">
        <v>2</v>
      </c>
      <c r="K31" s="525">
        <v>0</v>
      </c>
      <c r="L31" s="525">
        <v>0</v>
      </c>
      <c r="M31" s="525">
        <v>0</v>
      </c>
      <c r="N31" s="525">
        <v>0</v>
      </c>
      <c r="O31" s="525">
        <v>0</v>
      </c>
      <c r="P31" s="525">
        <v>0</v>
      </c>
      <c r="Q31" s="525">
        <v>-1</v>
      </c>
      <c r="R31" s="526">
        <f t="shared" si="0"/>
        <v>87</v>
      </c>
      <c r="S31" s="526">
        <f t="shared" si="1"/>
        <v>20</v>
      </c>
      <c r="T31" s="526">
        <f t="shared" si="2"/>
        <v>5</v>
      </c>
    </row>
    <row r="32" spans="2:20" ht="15" x14ac:dyDescent="0.35">
      <c r="B32" s="34" t="s">
        <v>422</v>
      </c>
      <c r="C32" s="34" t="s">
        <v>240</v>
      </c>
      <c r="D32" s="92" t="s">
        <v>559</v>
      </c>
      <c r="E32" s="542">
        <v>-380.1</v>
      </c>
      <c r="F32" s="522" t="s">
        <v>127</v>
      </c>
      <c r="G32" s="523" t="s">
        <v>127</v>
      </c>
      <c r="H32" s="524">
        <v>4</v>
      </c>
      <c r="I32" s="525">
        <v>8</v>
      </c>
      <c r="J32" s="525">
        <v>2</v>
      </c>
      <c r="K32" s="525">
        <v>0</v>
      </c>
      <c r="L32" s="525">
        <v>0</v>
      </c>
      <c r="M32" s="525">
        <v>0</v>
      </c>
      <c r="N32" s="525">
        <v>0</v>
      </c>
      <c r="O32" s="525">
        <v>0</v>
      </c>
      <c r="P32" s="525">
        <v>0</v>
      </c>
      <c r="Q32" s="525">
        <v>0</v>
      </c>
      <c r="R32" s="526">
        <f t="shared" si="0"/>
        <v>88</v>
      </c>
      <c r="S32" s="526">
        <f t="shared" si="1"/>
        <v>20</v>
      </c>
      <c r="T32" s="526">
        <f t="shared" si="2"/>
        <v>5</v>
      </c>
    </row>
    <row r="33" spans="2:20" x14ac:dyDescent="0.35">
      <c r="B33" s="34" t="s">
        <v>423</v>
      </c>
      <c r="C33" s="34" t="s">
        <v>424</v>
      </c>
      <c r="D33" s="34" t="s">
        <v>560</v>
      </c>
      <c r="E33" s="543">
        <v>-1209.4000000000001</v>
      </c>
      <c r="F33" s="522" t="s">
        <v>127</v>
      </c>
      <c r="G33" s="523" t="s">
        <v>127</v>
      </c>
      <c r="H33" s="524">
        <v>4</v>
      </c>
      <c r="I33" s="525">
        <v>7</v>
      </c>
      <c r="J33" s="525">
        <v>5</v>
      </c>
      <c r="K33" s="525">
        <v>0</v>
      </c>
      <c r="L33" s="525">
        <v>1</v>
      </c>
      <c r="M33" s="525">
        <v>0</v>
      </c>
      <c r="N33" s="525">
        <v>0</v>
      </c>
      <c r="O33" s="525">
        <v>0</v>
      </c>
      <c r="P33" s="525">
        <v>0</v>
      </c>
      <c r="Q33" s="525">
        <v>-2</v>
      </c>
      <c r="R33" s="526">
        <f t="shared" si="0"/>
        <v>166</v>
      </c>
      <c r="S33" s="526">
        <f t="shared" si="1"/>
        <v>20</v>
      </c>
      <c r="T33" s="526">
        <f t="shared" si="2"/>
        <v>5</v>
      </c>
    </row>
    <row r="34" spans="2:20" ht="15" x14ac:dyDescent="0.35">
      <c r="B34" s="34" t="s">
        <v>425</v>
      </c>
      <c r="C34" s="34" t="s">
        <v>561</v>
      </c>
      <c r="D34" s="34" t="s">
        <v>561</v>
      </c>
      <c r="E34" s="533">
        <v>-386</v>
      </c>
      <c r="F34" s="522">
        <v>-413.8</v>
      </c>
      <c r="G34" s="523">
        <v>117.6</v>
      </c>
      <c r="H34" s="524">
        <v>1</v>
      </c>
      <c r="I34" s="525">
        <v>0</v>
      </c>
      <c r="J34" s="525">
        <v>2</v>
      </c>
      <c r="K34" s="525">
        <v>0</v>
      </c>
      <c r="L34" s="525">
        <v>0</v>
      </c>
      <c r="M34" s="525">
        <v>0</v>
      </c>
      <c r="N34" s="525">
        <v>0</v>
      </c>
      <c r="O34" s="525">
        <v>0</v>
      </c>
      <c r="P34" s="525">
        <v>0</v>
      </c>
      <c r="Q34" s="525">
        <v>0</v>
      </c>
      <c r="R34" s="526">
        <f t="shared" si="0"/>
        <v>44</v>
      </c>
      <c r="S34" s="526">
        <f t="shared" si="1"/>
        <v>0</v>
      </c>
      <c r="T34" s="526">
        <f t="shared" si="2"/>
        <v>0</v>
      </c>
    </row>
    <row r="35" spans="2:20" ht="15" x14ac:dyDescent="0.35">
      <c r="B35" s="34" t="s">
        <v>426</v>
      </c>
      <c r="C35" s="34" t="s">
        <v>427</v>
      </c>
      <c r="D35" s="34" t="s">
        <v>561</v>
      </c>
      <c r="E35" s="532">
        <v>-394.35899999999998</v>
      </c>
      <c r="F35" s="533">
        <v>-393.5</v>
      </c>
      <c r="G35" s="529">
        <v>213.7</v>
      </c>
      <c r="H35" s="524">
        <v>1</v>
      </c>
      <c r="I35" s="525">
        <v>0</v>
      </c>
      <c r="J35" s="525">
        <v>2</v>
      </c>
      <c r="K35" s="525">
        <v>0</v>
      </c>
      <c r="L35" s="525">
        <v>0</v>
      </c>
      <c r="M35" s="525">
        <v>0</v>
      </c>
      <c r="N35" s="525">
        <v>0</v>
      </c>
      <c r="O35" s="525">
        <v>0</v>
      </c>
      <c r="P35" s="525">
        <v>0</v>
      </c>
      <c r="Q35" s="525">
        <v>0</v>
      </c>
      <c r="R35" s="526">
        <f t="shared" si="0"/>
        <v>44</v>
      </c>
      <c r="S35" s="526">
        <f t="shared" si="1"/>
        <v>0</v>
      </c>
      <c r="T35" s="526">
        <f t="shared" si="2"/>
        <v>0</v>
      </c>
    </row>
    <row r="36" spans="2:20" ht="15" x14ac:dyDescent="0.35">
      <c r="B36" s="34" t="s">
        <v>428</v>
      </c>
      <c r="C36" s="34" t="s">
        <v>562</v>
      </c>
      <c r="D36" s="34" t="s">
        <v>562</v>
      </c>
      <c r="E36" s="532">
        <v>-527.79999999999995</v>
      </c>
      <c r="F36" s="533">
        <v>-677.1</v>
      </c>
      <c r="G36" s="529">
        <v>-56.9</v>
      </c>
      <c r="H36" s="524">
        <v>1</v>
      </c>
      <c r="I36" s="525">
        <v>0</v>
      </c>
      <c r="J36" s="525">
        <v>3</v>
      </c>
      <c r="K36" s="525">
        <v>0</v>
      </c>
      <c r="L36" s="525">
        <v>0</v>
      </c>
      <c r="M36" s="525">
        <v>0</v>
      </c>
      <c r="N36" s="525">
        <v>0</v>
      </c>
      <c r="O36" s="525">
        <v>0</v>
      </c>
      <c r="P36" s="525">
        <v>0</v>
      </c>
      <c r="Q36" s="525">
        <v>-2</v>
      </c>
      <c r="R36" s="526">
        <f t="shared" ref="R36:R65" si="3">SUMPRODUCT(H36:Q36,$H$118:$Q$118)</f>
        <v>60</v>
      </c>
      <c r="S36" s="526">
        <f t="shared" ref="S36:S69" si="4">SUMPRODUCT($H36:$Q36,$H$119:$Q$119)</f>
        <v>0</v>
      </c>
      <c r="T36" s="526">
        <f t="shared" si="2"/>
        <v>0</v>
      </c>
    </row>
    <row r="37" spans="2:20" ht="15" x14ac:dyDescent="0.35">
      <c r="B37" s="34" t="s">
        <v>429</v>
      </c>
      <c r="C37" s="34" t="s">
        <v>563</v>
      </c>
      <c r="D37" s="34" t="s">
        <v>563</v>
      </c>
      <c r="E37" s="532">
        <v>-623.16</v>
      </c>
      <c r="F37" s="533">
        <v>-699.6</v>
      </c>
      <c r="G37" s="529">
        <v>187.4</v>
      </c>
      <c r="H37" s="524">
        <v>1</v>
      </c>
      <c r="I37" s="525">
        <v>2</v>
      </c>
      <c r="J37" s="525">
        <v>3</v>
      </c>
      <c r="K37" s="525">
        <v>0</v>
      </c>
      <c r="L37" s="525">
        <v>0</v>
      </c>
      <c r="M37" s="525">
        <v>0</v>
      </c>
      <c r="N37" s="525">
        <v>0</v>
      </c>
      <c r="O37" s="525">
        <v>0</v>
      </c>
      <c r="P37" s="525">
        <v>0</v>
      </c>
      <c r="Q37" s="525">
        <v>0</v>
      </c>
      <c r="R37" s="526">
        <f t="shared" si="3"/>
        <v>62</v>
      </c>
      <c r="S37" s="526">
        <f t="shared" si="4"/>
        <v>0</v>
      </c>
      <c r="T37" s="526">
        <f t="shared" si="2"/>
        <v>0</v>
      </c>
    </row>
    <row r="38" spans="2:20" ht="15" x14ac:dyDescent="0.35">
      <c r="B38" s="34" t="s">
        <v>430</v>
      </c>
      <c r="C38" s="34" t="s">
        <v>431</v>
      </c>
      <c r="D38" s="92" t="s">
        <v>564</v>
      </c>
      <c r="E38" s="532">
        <v>-586.85</v>
      </c>
      <c r="F38" s="528">
        <v>-692</v>
      </c>
      <c r="G38" s="529">
        <v>91.2</v>
      </c>
      <c r="H38" s="524">
        <v>1</v>
      </c>
      <c r="I38" s="525">
        <v>1</v>
      </c>
      <c r="J38" s="525">
        <v>3</v>
      </c>
      <c r="K38" s="525">
        <v>0</v>
      </c>
      <c r="L38" s="525">
        <v>0</v>
      </c>
      <c r="M38" s="525">
        <v>0</v>
      </c>
      <c r="N38" s="525">
        <v>0</v>
      </c>
      <c r="O38" s="525">
        <v>0</v>
      </c>
      <c r="P38" s="525">
        <v>0</v>
      </c>
      <c r="Q38" s="525">
        <v>-1</v>
      </c>
      <c r="R38" s="526">
        <f t="shared" si="3"/>
        <v>61</v>
      </c>
      <c r="S38" s="526">
        <f t="shared" si="4"/>
        <v>0</v>
      </c>
      <c r="T38" s="526">
        <f t="shared" si="2"/>
        <v>0</v>
      </c>
    </row>
    <row r="39" spans="2:20" x14ac:dyDescent="0.35">
      <c r="B39" s="34" t="s">
        <v>432</v>
      </c>
      <c r="C39" s="34" t="s">
        <v>433</v>
      </c>
      <c r="D39" s="34" t="s">
        <v>433</v>
      </c>
      <c r="E39" s="525">
        <v>0</v>
      </c>
      <c r="F39" s="522" t="s">
        <v>127</v>
      </c>
      <c r="G39" s="523" t="s">
        <v>127</v>
      </c>
      <c r="H39" s="524">
        <v>0</v>
      </c>
      <c r="I39" s="525">
        <v>1</v>
      </c>
      <c r="J39" s="525">
        <v>0</v>
      </c>
      <c r="K39" s="525">
        <v>0</v>
      </c>
      <c r="L39" s="525">
        <v>0</v>
      </c>
      <c r="M39" s="525">
        <v>0</v>
      </c>
      <c r="N39" s="525">
        <v>0</v>
      </c>
      <c r="O39" s="525">
        <v>1</v>
      </c>
      <c r="P39" s="525">
        <v>0</v>
      </c>
      <c r="Q39" s="525">
        <v>0</v>
      </c>
      <c r="R39" s="526">
        <f t="shared" si="3"/>
        <v>1</v>
      </c>
      <c r="S39" s="526">
        <f t="shared" si="4"/>
        <v>1</v>
      </c>
      <c r="T39" s="526">
        <f t="shared" si="2"/>
        <v>1</v>
      </c>
    </row>
    <row r="40" spans="2:20" ht="15" x14ac:dyDescent="0.35">
      <c r="B40" s="34" t="s">
        <v>434</v>
      </c>
      <c r="C40" s="34" t="s">
        <v>435</v>
      </c>
      <c r="D40" s="34" t="s">
        <v>823</v>
      </c>
      <c r="E40" s="525">
        <v>-26.3</v>
      </c>
      <c r="F40" s="522" t="s">
        <v>127</v>
      </c>
      <c r="G40" s="523" t="s">
        <v>127</v>
      </c>
      <c r="H40" s="524">
        <v>4</v>
      </c>
      <c r="I40" s="525">
        <v>4</v>
      </c>
      <c r="J40" s="525">
        <v>1</v>
      </c>
      <c r="K40" s="525">
        <v>0</v>
      </c>
      <c r="L40" s="525">
        <v>0</v>
      </c>
      <c r="M40" s="525">
        <v>0</v>
      </c>
      <c r="N40" s="525">
        <v>0</v>
      </c>
      <c r="O40" s="525">
        <v>1</v>
      </c>
      <c r="P40" s="525">
        <v>0</v>
      </c>
      <c r="Q40" s="525">
        <v>-1</v>
      </c>
      <c r="R40" s="526">
        <f t="shared" si="3"/>
        <v>68</v>
      </c>
      <c r="S40" s="526">
        <f t="shared" si="4"/>
        <v>19</v>
      </c>
      <c r="T40" s="526">
        <f t="shared" si="2"/>
        <v>4.75</v>
      </c>
    </row>
    <row r="41" spans="2:20" ht="15" x14ac:dyDescent="0.35">
      <c r="B41" s="34" t="s">
        <v>434</v>
      </c>
      <c r="C41" s="34" t="s">
        <v>435</v>
      </c>
      <c r="D41" s="34" t="s">
        <v>565</v>
      </c>
      <c r="E41" s="544">
        <f>3.9-E117+E2</f>
        <v>-28.02000000000001</v>
      </c>
      <c r="F41" s="522" t="s">
        <v>127</v>
      </c>
      <c r="G41" s="523" t="s">
        <v>127</v>
      </c>
      <c r="H41" s="524">
        <v>4</v>
      </c>
      <c r="I41" s="525">
        <v>5</v>
      </c>
      <c r="J41" s="525">
        <v>1</v>
      </c>
      <c r="K41" s="525">
        <v>0</v>
      </c>
      <c r="L41" s="525">
        <v>0</v>
      </c>
      <c r="M41" s="525">
        <v>0</v>
      </c>
      <c r="N41" s="525">
        <v>0</v>
      </c>
      <c r="O41" s="525">
        <v>1</v>
      </c>
      <c r="P41" s="525">
        <v>0</v>
      </c>
      <c r="Q41" s="525">
        <v>0</v>
      </c>
      <c r="R41" s="526">
        <f t="shared" si="3"/>
        <v>69</v>
      </c>
      <c r="S41" s="526">
        <f t="shared" si="4"/>
        <v>19</v>
      </c>
      <c r="T41" s="526">
        <f t="shared" si="2"/>
        <v>4.75</v>
      </c>
    </row>
    <row r="42" spans="2:20" x14ac:dyDescent="0.35">
      <c r="B42" s="34" t="s">
        <v>752</v>
      </c>
      <c r="C42" s="34"/>
      <c r="D42" s="34"/>
      <c r="E42" s="544"/>
      <c r="F42" s="522"/>
      <c r="G42" s="523"/>
      <c r="H42" s="524">
        <v>4</v>
      </c>
      <c r="I42" s="525">
        <v>10</v>
      </c>
      <c r="J42" s="525">
        <v>1</v>
      </c>
      <c r="K42" s="525">
        <v>0</v>
      </c>
      <c r="L42" s="525">
        <v>0</v>
      </c>
      <c r="M42" s="525">
        <v>0</v>
      </c>
      <c r="N42" s="525">
        <v>0</v>
      </c>
      <c r="O42" s="525">
        <v>0</v>
      </c>
      <c r="P42" s="525">
        <v>0</v>
      </c>
      <c r="Q42" s="525">
        <v>0</v>
      </c>
      <c r="R42" s="526">
        <f t="shared" si="3"/>
        <v>74</v>
      </c>
      <c r="S42" s="526">
        <f t="shared" si="4"/>
        <v>24</v>
      </c>
      <c r="T42" s="526">
        <f t="shared" si="2"/>
        <v>6</v>
      </c>
    </row>
    <row r="43" spans="2:20" x14ac:dyDescent="0.35">
      <c r="B43" s="119" t="s">
        <v>436</v>
      </c>
      <c r="C43" s="119" t="s">
        <v>437</v>
      </c>
      <c r="D43" s="119" t="s">
        <v>566</v>
      </c>
      <c r="E43" s="545">
        <v>0</v>
      </c>
      <c r="F43" s="546">
        <v>0</v>
      </c>
      <c r="G43" s="537">
        <v>65.25</v>
      </c>
      <c r="H43" s="538">
        <v>0</v>
      </c>
      <c r="I43" s="539">
        <v>0</v>
      </c>
      <c r="J43" s="539">
        <v>0</v>
      </c>
      <c r="K43" s="539">
        <v>0</v>
      </c>
      <c r="L43" s="539">
        <v>0</v>
      </c>
      <c r="M43" s="539">
        <v>0</v>
      </c>
      <c r="N43" s="539">
        <v>0</v>
      </c>
      <c r="O43" s="539">
        <v>0</v>
      </c>
      <c r="P43" s="539">
        <v>0</v>
      </c>
      <c r="Q43" s="539">
        <v>-1</v>
      </c>
      <c r="R43" s="540">
        <f t="shared" si="3"/>
        <v>0</v>
      </c>
      <c r="S43" s="540">
        <f t="shared" si="4"/>
        <v>1</v>
      </c>
      <c r="T43" s="540">
        <f t="shared" si="2"/>
        <v>1</v>
      </c>
    </row>
    <row r="44" spans="2:20" ht="15" x14ac:dyDescent="0.35">
      <c r="B44" s="34" t="s">
        <v>438</v>
      </c>
      <c r="C44" s="34" t="s">
        <v>247</v>
      </c>
      <c r="D44" s="34" t="s">
        <v>567</v>
      </c>
      <c r="E44" s="547">
        <v>-181.75</v>
      </c>
      <c r="F44" s="522">
        <v>-288</v>
      </c>
      <c r="G44" s="523">
        <v>148.5</v>
      </c>
      <c r="H44" s="524">
        <v>2</v>
      </c>
      <c r="I44" s="525">
        <v>6</v>
      </c>
      <c r="J44" s="525">
        <v>1</v>
      </c>
      <c r="K44" s="525">
        <v>0</v>
      </c>
      <c r="L44" s="525">
        <v>0</v>
      </c>
      <c r="M44" s="525">
        <v>0</v>
      </c>
      <c r="N44" s="525">
        <v>0</v>
      </c>
      <c r="O44" s="525">
        <v>0</v>
      </c>
      <c r="P44" s="525">
        <v>0</v>
      </c>
      <c r="Q44" s="525">
        <v>0</v>
      </c>
      <c r="R44" s="526">
        <f t="shared" si="3"/>
        <v>46</v>
      </c>
      <c r="S44" s="526">
        <f t="shared" si="4"/>
        <v>12</v>
      </c>
      <c r="T44" s="526">
        <f t="shared" si="2"/>
        <v>6</v>
      </c>
    </row>
    <row r="45" spans="2:20" x14ac:dyDescent="0.35">
      <c r="B45" s="34" t="s">
        <v>274</v>
      </c>
      <c r="C45" s="34" t="s">
        <v>274</v>
      </c>
      <c r="D45" s="34" t="s">
        <v>274</v>
      </c>
      <c r="E45" s="548">
        <v>0</v>
      </c>
      <c r="F45" s="522" t="s">
        <v>127</v>
      </c>
      <c r="G45" s="523" t="s">
        <v>127</v>
      </c>
      <c r="H45" s="524">
        <v>0</v>
      </c>
      <c r="I45" s="525">
        <v>0</v>
      </c>
      <c r="J45" s="525">
        <v>0</v>
      </c>
      <c r="K45" s="525">
        <v>0</v>
      </c>
      <c r="L45" s="525">
        <v>0</v>
      </c>
      <c r="M45" s="525">
        <v>0</v>
      </c>
      <c r="N45" s="525">
        <v>0</v>
      </c>
      <c r="O45" s="525">
        <v>0</v>
      </c>
      <c r="P45" s="525">
        <v>0</v>
      </c>
      <c r="Q45" s="525">
        <v>-2</v>
      </c>
      <c r="R45" s="526">
        <f t="shared" si="3"/>
        <v>0</v>
      </c>
      <c r="S45" s="526">
        <f t="shared" si="4"/>
        <v>2</v>
      </c>
      <c r="T45" s="526">
        <f t="shared" si="2"/>
        <v>2</v>
      </c>
    </row>
    <row r="46" spans="2:20" ht="15" x14ac:dyDescent="0.35">
      <c r="B46" s="34" t="s">
        <v>568</v>
      </c>
      <c r="C46" s="34" t="s">
        <v>275</v>
      </c>
      <c r="D46" s="34" t="s">
        <v>568</v>
      </c>
      <c r="E46" s="548">
        <v>-38.9</v>
      </c>
      <c r="F46" s="522" t="s">
        <v>127</v>
      </c>
      <c r="G46" s="523" t="s">
        <v>127</v>
      </c>
      <c r="H46" s="524">
        <v>0</v>
      </c>
      <c r="I46" s="525">
        <v>2</v>
      </c>
      <c r="J46" s="525">
        <v>0</v>
      </c>
      <c r="K46" s="525">
        <v>0</v>
      </c>
      <c r="L46" s="525">
        <v>0</v>
      </c>
      <c r="M46" s="525">
        <v>0</v>
      </c>
      <c r="N46" s="525">
        <v>0</v>
      </c>
      <c r="O46" s="525">
        <v>0</v>
      </c>
      <c r="P46" s="525">
        <v>0</v>
      </c>
      <c r="Q46" s="525">
        <v>-2</v>
      </c>
      <c r="R46" s="526">
        <f t="shared" si="3"/>
        <v>2</v>
      </c>
      <c r="S46" s="526">
        <f t="shared" si="4"/>
        <v>4</v>
      </c>
      <c r="T46" s="526">
        <f t="shared" si="2"/>
        <v>4</v>
      </c>
    </row>
    <row r="47" spans="2:20" x14ac:dyDescent="0.35">
      <c r="B47" s="34" t="s">
        <v>439</v>
      </c>
      <c r="C47" s="34" t="s">
        <v>440</v>
      </c>
      <c r="D47" s="34" t="s">
        <v>440</v>
      </c>
      <c r="E47" s="525">
        <v>0</v>
      </c>
      <c r="F47" s="522" t="s">
        <v>127</v>
      </c>
      <c r="G47" s="523" t="s">
        <v>127</v>
      </c>
      <c r="H47" s="524">
        <v>0</v>
      </c>
      <c r="I47" s="525">
        <v>0</v>
      </c>
      <c r="J47" s="525">
        <v>0</v>
      </c>
      <c r="K47" s="525">
        <v>0</v>
      </c>
      <c r="L47" s="525">
        <v>0</v>
      </c>
      <c r="M47" s="525">
        <v>0</v>
      </c>
      <c r="N47" s="525">
        <v>0</v>
      </c>
      <c r="O47" s="525">
        <v>0</v>
      </c>
      <c r="P47" s="525">
        <v>0</v>
      </c>
      <c r="Q47" s="525">
        <v>-1</v>
      </c>
      <c r="R47" s="526">
        <f t="shared" si="3"/>
        <v>0</v>
      </c>
      <c r="S47" s="526">
        <f t="shared" si="4"/>
        <v>1</v>
      </c>
      <c r="T47" s="526">
        <f t="shared" si="2"/>
        <v>1</v>
      </c>
    </row>
    <row r="48" spans="2:20" x14ac:dyDescent="0.35">
      <c r="B48" s="34" t="s">
        <v>441</v>
      </c>
      <c r="C48" s="34" t="s">
        <v>442</v>
      </c>
      <c r="D48" s="34" t="s">
        <v>442</v>
      </c>
      <c r="E48" s="549">
        <v>38.1</v>
      </c>
      <c r="F48" s="522" t="s">
        <v>127</v>
      </c>
      <c r="G48" s="523" t="s">
        <v>127</v>
      </c>
      <c r="H48" s="524">
        <v>0</v>
      </c>
      <c r="I48" s="525">
        <v>0</v>
      </c>
      <c r="J48" s="525">
        <v>0</v>
      </c>
      <c r="K48" s="525">
        <v>0</v>
      </c>
      <c r="L48" s="525">
        <v>0</v>
      </c>
      <c r="M48" s="525">
        <v>0</v>
      </c>
      <c r="N48" s="525">
        <v>0</v>
      </c>
      <c r="O48" s="525">
        <v>0</v>
      </c>
      <c r="P48" s="525">
        <v>0</v>
      </c>
      <c r="Q48" s="525">
        <v>-3</v>
      </c>
      <c r="R48" s="526">
        <f t="shared" si="3"/>
        <v>0</v>
      </c>
      <c r="S48" s="526">
        <f t="shared" si="4"/>
        <v>3</v>
      </c>
      <c r="T48" s="526">
        <f t="shared" si="2"/>
        <v>3</v>
      </c>
    </row>
    <row r="49" spans="2:25" ht="15" x14ac:dyDescent="0.35">
      <c r="B49" s="119" t="s">
        <v>443</v>
      </c>
      <c r="C49" s="119" t="s">
        <v>444</v>
      </c>
      <c r="D49" s="120" t="s">
        <v>569</v>
      </c>
      <c r="E49" s="536">
        <v>-351</v>
      </c>
      <c r="F49" s="546">
        <v>-425.6</v>
      </c>
      <c r="G49" s="537">
        <v>92</v>
      </c>
      <c r="H49" s="538">
        <v>1</v>
      </c>
      <c r="I49" s="539">
        <v>1</v>
      </c>
      <c r="J49" s="539">
        <v>2</v>
      </c>
      <c r="K49" s="539">
        <v>0</v>
      </c>
      <c r="L49" s="539">
        <v>0</v>
      </c>
      <c r="M49" s="539">
        <v>0</v>
      </c>
      <c r="N49" s="539">
        <v>0</v>
      </c>
      <c r="O49" s="539">
        <v>0</v>
      </c>
      <c r="P49" s="539">
        <v>0</v>
      </c>
      <c r="Q49" s="539">
        <v>-1</v>
      </c>
      <c r="R49" s="540">
        <f t="shared" si="3"/>
        <v>45</v>
      </c>
      <c r="S49" s="540">
        <f t="shared" si="4"/>
        <v>2</v>
      </c>
      <c r="T49" s="540">
        <f t="shared" si="2"/>
        <v>2</v>
      </c>
    </row>
    <row r="50" spans="2:25" ht="15" x14ac:dyDescent="0.35">
      <c r="B50" s="119" t="s">
        <v>445</v>
      </c>
      <c r="C50" s="119" t="s">
        <v>232</v>
      </c>
      <c r="D50" s="119" t="s">
        <v>570</v>
      </c>
      <c r="E50" s="536">
        <v>-372.4</v>
      </c>
      <c r="F50" s="536">
        <v>-425.4</v>
      </c>
      <c r="G50" s="537">
        <v>163.19999999999999</v>
      </c>
      <c r="H50" s="538">
        <v>1</v>
      </c>
      <c r="I50" s="539">
        <v>2</v>
      </c>
      <c r="J50" s="539">
        <v>2</v>
      </c>
      <c r="K50" s="539">
        <v>0</v>
      </c>
      <c r="L50" s="539">
        <v>0</v>
      </c>
      <c r="M50" s="539">
        <v>0</v>
      </c>
      <c r="N50" s="539">
        <v>0</v>
      </c>
      <c r="O50" s="539">
        <v>0</v>
      </c>
      <c r="P50" s="539">
        <v>0</v>
      </c>
      <c r="Q50" s="539">
        <v>0</v>
      </c>
      <c r="R50" s="540">
        <f t="shared" si="3"/>
        <v>46</v>
      </c>
      <c r="S50" s="540">
        <f t="shared" si="4"/>
        <v>2</v>
      </c>
      <c r="T50" s="540">
        <f t="shared" si="2"/>
        <v>2</v>
      </c>
    </row>
    <row r="51" spans="2:25" x14ac:dyDescent="0.35">
      <c r="B51" s="34" t="s">
        <v>626</v>
      </c>
      <c r="C51" s="23" t="s">
        <v>244</v>
      </c>
      <c r="D51" s="23" t="s">
        <v>627</v>
      </c>
      <c r="E51" s="531">
        <v>-645.79999999999995</v>
      </c>
      <c r="F51" s="550" t="s">
        <v>127</v>
      </c>
      <c r="G51" s="551" t="s">
        <v>127</v>
      </c>
      <c r="H51" s="524">
        <v>4</v>
      </c>
      <c r="I51" s="525">
        <v>4</v>
      </c>
      <c r="J51" s="525">
        <v>4</v>
      </c>
      <c r="K51" s="525">
        <v>0</v>
      </c>
      <c r="L51" s="525">
        <v>0</v>
      </c>
      <c r="M51" s="525">
        <v>0</v>
      </c>
      <c r="N51" s="525">
        <v>0</v>
      </c>
      <c r="O51" s="525">
        <v>0</v>
      </c>
      <c r="P51" s="525">
        <v>0</v>
      </c>
      <c r="Q51" s="552">
        <v>0</v>
      </c>
      <c r="R51" s="526">
        <f t="shared" si="3"/>
        <v>116</v>
      </c>
      <c r="S51" s="526">
        <f t="shared" si="4"/>
        <v>12</v>
      </c>
      <c r="T51" s="526">
        <f>(IF(H51&lt;&gt;0,SUMPRODUCT($H51:$Q51,$F$123:$O$123)/$H51,SUMPRODUCT($H51:$Q51,$F$123:$O$123)))</f>
        <v>96.484999999999999</v>
      </c>
      <c r="U51" s="90"/>
      <c r="V51" s="90"/>
      <c r="W51" s="90"/>
      <c r="X51" s="90"/>
      <c r="Y51" s="90"/>
    </row>
    <row r="52" spans="2:25" x14ac:dyDescent="0.35">
      <c r="B52" s="34" t="s">
        <v>446</v>
      </c>
      <c r="C52" s="23" t="s">
        <v>628</v>
      </c>
      <c r="D52" s="23" t="s">
        <v>629</v>
      </c>
      <c r="E52" s="531">
        <v>-628.1</v>
      </c>
      <c r="F52" s="550" t="s">
        <v>127</v>
      </c>
      <c r="G52" s="551" t="s">
        <v>127</v>
      </c>
      <c r="H52" s="524">
        <v>4</v>
      </c>
      <c r="I52" s="525">
        <v>3</v>
      </c>
      <c r="J52" s="525">
        <v>4</v>
      </c>
      <c r="K52" s="525">
        <v>0</v>
      </c>
      <c r="L52" s="525">
        <v>0</v>
      </c>
      <c r="M52" s="525">
        <v>0</v>
      </c>
      <c r="N52" s="525">
        <v>0</v>
      </c>
      <c r="O52" s="525">
        <v>0</v>
      </c>
      <c r="P52" s="525">
        <v>0</v>
      </c>
      <c r="Q52" s="552">
        <v>-1</v>
      </c>
      <c r="R52" s="526">
        <f t="shared" si="3"/>
        <v>115</v>
      </c>
      <c r="S52" s="526">
        <f t="shared" si="4"/>
        <v>12</v>
      </c>
      <c r="T52" s="526">
        <f>(IF(H52&lt;&gt;0,SUMPRODUCT($H52:$Q52,$F$123:$O$123)/$H52,SUMPRODUCT($H52:$Q52,$F$123:$O$123)))</f>
        <v>96.484999999999999</v>
      </c>
      <c r="U52" s="90"/>
      <c r="V52" s="90"/>
      <c r="W52" s="90"/>
      <c r="X52" s="90"/>
      <c r="Y52" s="90"/>
    </row>
    <row r="53" spans="2:25" ht="15" x14ac:dyDescent="0.35">
      <c r="B53" s="34" t="s">
        <v>446</v>
      </c>
      <c r="C53" s="34" t="s">
        <v>571</v>
      </c>
      <c r="D53" s="34" t="s">
        <v>572</v>
      </c>
      <c r="E53" s="530">
        <v>-601.9</v>
      </c>
      <c r="F53" s="530">
        <v>-777.91</v>
      </c>
      <c r="G53" s="553" t="s">
        <v>127</v>
      </c>
      <c r="H53" s="524">
        <v>4</v>
      </c>
      <c r="I53" s="525">
        <v>2</v>
      </c>
      <c r="J53" s="525">
        <v>4</v>
      </c>
      <c r="K53" s="525">
        <v>0</v>
      </c>
      <c r="L53" s="525">
        <v>0</v>
      </c>
      <c r="M53" s="525">
        <v>0</v>
      </c>
      <c r="N53" s="525">
        <v>0</v>
      </c>
      <c r="O53" s="525">
        <v>0</v>
      </c>
      <c r="P53" s="525">
        <v>0</v>
      </c>
      <c r="Q53" s="525">
        <v>-2</v>
      </c>
      <c r="R53" s="526">
        <f t="shared" si="3"/>
        <v>114</v>
      </c>
      <c r="S53" s="526">
        <f t="shared" si="4"/>
        <v>12</v>
      </c>
      <c r="T53" s="526">
        <f t="shared" ref="T53:T65" si="5">(IF(H53&lt;&gt;0,SUMPRODUCT($H53:$Q53,$H$119:$Q$119)/$H53,SUMPRODUCT($H53:$Q53,$H$119:$Q$119)))</f>
        <v>3</v>
      </c>
    </row>
    <row r="54" spans="2:25" ht="15" x14ac:dyDescent="0.35">
      <c r="B54" s="34" t="s">
        <v>447</v>
      </c>
      <c r="C54" s="34" t="s">
        <v>228</v>
      </c>
      <c r="D54" s="34" t="s">
        <v>573</v>
      </c>
      <c r="E54" s="528">
        <v>-917.22</v>
      </c>
      <c r="F54" s="522">
        <v>-1264</v>
      </c>
      <c r="G54" s="523" t="s">
        <v>127</v>
      </c>
      <c r="H54" s="524">
        <v>6</v>
      </c>
      <c r="I54" s="525">
        <v>12</v>
      </c>
      <c r="J54" s="525">
        <v>6</v>
      </c>
      <c r="K54" s="525">
        <v>0</v>
      </c>
      <c r="L54" s="525">
        <v>0</v>
      </c>
      <c r="M54" s="525">
        <v>0</v>
      </c>
      <c r="N54" s="525">
        <v>0</v>
      </c>
      <c r="O54" s="525">
        <v>0</v>
      </c>
      <c r="P54" s="525">
        <v>0</v>
      </c>
      <c r="Q54" s="525">
        <v>0</v>
      </c>
      <c r="R54" s="526">
        <f t="shared" si="3"/>
        <v>180</v>
      </c>
      <c r="S54" s="526">
        <f t="shared" si="4"/>
        <v>24</v>
      </c>
      <c r="T54" s="526">
        <f t="shared" si="5"/>
        <v>4</v>
      </c>
    </row>
    <row r="55" spans="2:25" ht="15" x14ac:dyDescent="0.35">
      <c r="B55" s="119" t="s">
        <v>448</v>
      </c>
      <c r="C55" s="119" t="s">
        <v>449</v>
      </c>
      <c r="D55" s="119" t="s">
        <v>574</v>
      </c>
      <c r="E55" s="536"/>
      <c r="F55" s="546"/>
      <c r="G55" s="537"/>
      <c r="H55" s="538">
        <v>5</v>
      </c>
      <c r="I55" s="539">
        <v>10</v>
      </c>
      <c r="J55" s="539">
        <v>5</v>
      </c>
      <c r="K55" s="539">
        <v>0</v>
      </c>
      <c r="L55" s="539">
        <v>0</v>
      </c>
      <c r="M55" s="539">
        <v>0</v>
      </c>
      <c r="N55" s="539">
        <v>0</v>
      </c>
      <c r="O55" s="539">
        <v>0</v>
      </c>
      <c r="P55" s="539">
        <v>0</v>
      </c>
      <c r="Q55" s="539">
        <v>0</v>
      </c>
      <c r="R55" s="540">
        <f t="shared" si="3"/>
        <v>150</v>
      </c>
      <c r="S55" s="540">
        <f t="shared" si="4"/>
        <v>20</v>
      </c>
      <c r="T55" s="540">
        <f t="shared" si="5"/>
        <v>4</v>
      </c>
    </row>
    <row r="56" spans="2:25" ht="15" x14ac:dyDescent="0.35">
      <c r="B56" s="119" t="s">
        <v>450</v>
      </c>
      <c r="C56" s="119" t="s">
        <v>451</v>
      </c>
      <c r="D56" s="120" t="s">
        <v>575</v>
      </c>
      <c r="E56" s="546">
        <v>-488.5</v>
      </c>
      <c r="F56" s="546">
        <v>-676</v>
      </c>
      <c r="G56" s="537">
        <v>206.3</v>
      </c>
      <c r="H56" s="538">
        <v>3</v>
      </c>
      <c r="I56" s="539">
        <v>8</v>
      </c>
      <c r="J56" s="539">
        <v>3</v>
      </c>
      <c r="K56" s="539">
        <v>0</v>
      </c>
      <c r="L56" s="539">
        <v>0</v>
      </c>
      <c r="M56" s="539">
        <v>0</v>
      </c>
      <c r="N56" s="539">
        <v>0</v>
      </c>
      <c r="O56" s="539">
        <v>0</v>
      </c>
      <c r="P56" s="539">
        <v>0</v>
      </c>
      <c r="Q56" s="539">
        <v>0</v>
      </c>
      <c r="R56" s="540">
        <f t="shared" si="3"/>
        <v>92</v>
      </c>
      <c r="S56" s="540">
        <f t="shared" si="4"/>
        <v>14</v>
      </c>
      <c r="T56" s="540">
        <f t="shared" si="5"/>
        <v>4.666666666666667</v>
      </c>
    </row>
    <row r="57" spans="2:25" ht="15" x14ac:dyDescent="0.35">
      <c r="B57" s="34" t="s">
        <v>452</v>
      </c>
      <c r="C57" s="34" t="s">
        <v>453</v>
      </c>
      <c r="D57" s="92" t="s">
        <v>576</v>
      </c>
      <c r="E57" s="554">
        <v>-34.9</v>
      </c>
      <c r="F57" s="522" t="s">
        <v>127</v>
      </c>
      <c r="G57" s="523" t="s">
        <v>127</v>
      </c>
      <c r="H57" s="524">
        <v>3</v>
      </c>
      <c r="I57" s="525">
        <v>6</v>
      </c>
      <c r="J57" s="525">
        <v>2</v>
      </c>
      <c r="K57" s="525">
        <v>0</v>
      </c>
      <c r="L57" s="525">
        <v>0</v>
      </c>
      <c r="M57" s="525">
        <v>0</v>
      </c>
      <c r="N57" s="525">
        <v>0</v>
      </c>
      <c r="O57" s="525">
        <v>0</v>
      </c>
      <c r="P57" s="525">
        <v>0</v>
      </c>
      <c r="Q57" s="525">
        <v>0</v>
      </c>
      <c r="R57" s="526">
        <f t="shared" si="3"/>
        <v>74</v>
      </c>
      <c r="S57" s="526">
        <f t="shared" si="4"/>
        <v>14</v>
      </c>
      <c r="T57" s="526">
        <f t="shared" si="5"/>
        <v>4.666666666666667</v>
      </c>
    </row>
    <row r="58" spans="2:25" ht="15" x14ac:dyDescent="0.35">
      <c r="B58" s="34" t="s">
        <v>454</v>
      </c>
      <c r="C58" s="34" t="s">
        <v>455</v>
      </c>
      <c r="D58" s="92" t="s">
        <v>577</v>
      </c>
      <c r="E58" s="522">
        <v>-327</v>
      </c>
      <c r="F58" s="522" t="s">
        <v>127</v>
      </c>
      <c r="G58" s="523" t="s">
        <v>127</v>
      </c>
      <c r="H58" s="524">
        <v>3</v>
      </c>
      <c r="I58" s="525">
        <v>8</v>
      </c>
      <c r="J58" s="525">
        <v>2</v>
      </c>
      <c r="K58" s="525">
        <v>0</v>
      </c>
      <c r="L58" s="525">
        <v>0</v>
      </c>
      <c r="M58" s="525">
        <v>0</v>
      </c>
      <c r="N58" s="525">
        <v>0</v>
      </c>
      <c r="O58" s="525">
        <v>0</v>
      </c>
      <c r="P58" s="525">
        <v>0</v>
      </c>
      <c r="Q58" s="525">
        <v>0</v>
      </c>
      <c r="R58" s="526">
        <f t="shared" si="3"/>
        <v>76</v>
      </c>
      <c r="S58" s="526">
        <f t="shared" si="4"/>
        <v>16</v>
      </c>
      <c r="T58" s="526">
        <f t="shared" si="5"/>
        <v>5.333333333333333</v>
      </c>
    </row>
    <row r="59" spans="2:25" ht="15" x14ac:dyDescent="0.35">
      <c r="B59" s="34" t="s">
        <v>456</v>
      </c>
      <c r="C59" s="34" t="s">
        <v>251</v>
      </c>
      <c r="D59" s="34" t="s">
        <v>578</v>
      </c>
      <c r="E59" s="521">
        <v>17.55</v>
      </c>
      <c r="F59" s="522">
        <v>-4.16</v>
      </c>
      <c r="G59" s="523">
        <v>57.7</v>
      </c>
      <c r="H59" s="524">
        <v>0</v>
      </c>
      <c r="I59" s="525">
        <v>2</v>
      </c>
      <c r="J59" s="525">
        <v>0</v>
      </c>
      <c r="K59" s="525">
        <v>0</v>
      </c>
      <c r="L59" s="525">
        <v>0</v>
      </c>
      <c r="M59" s="525">
        <v>0</v>
      </c>
      <c r="N59" s="525">
        <v>0</v>
      </c>
      <c r="O59" s="525">
        <v>0</v>
      </c>
      <c r="P59" s="525">
        <v>0</v>
      </c>
      <c r="Q59" s="525">
        <v>0</v>
      </c>
      <c r="R59" s="526">
        <f t="shared" si="3"/>
        <v>2</v>
      </c>
      <c r="S59" s="526">
        <f t="shared" si="4"/>
        <v>2</v>
      </c>
      <c r="T59" s="526">
        <f t="shared" si="5"/>
        <v>2</v>
      </c>
    </row>
    <row r="60" spans="2:25" ht="15" x14ac:dyDescent="0.35">
      <c r="B60" s="34" t="s">
        <v>457</v>
      </c>
      <c r="C60" s="34" t="s">
        <v>458</v>
      </c>
      <c r="D60" s="34" t="s">
        <v>578</v>
      </c>
      <c r="E60" s="535">
        <v>0</v>
      </c>
      <c r="F60" s="522">
        <v>0</v>
      </c>
      <c r="G60" s="523">
        <v>130.5</v>
      </c>
      <c r="H60" s="524">
        <v>0</v>
      </c>
      <c r="I60" s="525">
        <v>2</v>
      </c>
      <c r="J60" s="525">
        <v>0</v>
      </c>
      <c r="K60" s="525">
        <v>0</v>
      </c>
      <c r="L60" s="525">
        <v>0</v>
      </c>
      <c r="M60" s="525">
        <v>0</v>
      </c>
      <c r="N60" s="525">
        <v>0</v>
      </c>
      <c r="O60" s="525">
        <v>0</v>
      </c>
      <c r="P60" s="525">
        <v>0</v>
      </c>
      <c r="Q60" s="525">
        <v>0</v>
      </c>
      <c r="R60" s="526">
        <f t="shared" si="3"/>
        <v>2</v>
      </c>
      <c r="S60" s="526">
        <f t="shared" si="4"/>
        <v>2</v>
      </c>
      <c r="T60" s="526">
        <f t="shared" si="5"/>
        <v>2</v>
      </c>
    </row>
    <row r="61" spans="2:25" x14ac:dyDescent="0.35">
      <c r="B61" s="34" t="s">
        <v>459</v>
      </c>
      <c r="C61" s="34" t="s">
        <v>460</v>
      </c>
      <c r="D61" s="34" t="s">
        <v>460</v>
      </c>
      <c r="E61" s="528">
        <v>-157.30000000000001</v>
      </c>
      <c r="F61" s="528">
        <v>-230</v>
      </c>
      <c r="G61" s="529">
        <v>-10.7</v>
      </c>
      <c r="H61" s="524">
        <v>0</v>
      </c>
      <c r="I61" s="525">
        <v>1</v>
      </c>
      <c r="J61" s="525">
        <v>1</v>
      </c>
      <c r="K61" s="525">
        <v>0</v>
      </c>
      <c r="L61" s="525">
        <v>0</v>
      </c>
      <c r="M61" s="525">
        <v>0</v>
      </c>
      <c r="N61" s="525">
        <v>0</v>
      </c>
      <c r="O61" s="525">
        <v>0</v>
      </c>
      <c r="P61" s="525">
        <v>0</v>
      </c>
      <c r="Q61" s="525">
        <v>-1</v>
      </c>
      <c r="R61" s="526">
        <f t="shared" si="3"/>
        <v>17</v>
      </c>
      <c r="S61" s="526">
        <f t="shared" si="4"/>
        <v>0</v>
      </c>
      <c r="T61" s="526">
        <f t="shared" si="5"/>
        <v>0</v>
      </c>
    </row>
    <row r="62" spans="2:25" ht="15" x14ac:dyDescent="0.35">
      <c r="B62" s="34" t="s">
        <v>461</v>
      </c>
      <c r="C62" s="34" t="s">
        <v>462</v>
      </c>
      <c r="D62" s="92" t="s">
        <v>579</v>
      </c>
      <c r="E62" s="533">
        <v>-185.9</v>
      </c>
      <c r="F62" s="530">
        <v>-331.05</v>
      </c>
      <c r="G62" s="523" t="s">
        <v>127</v>
      </c>
      <c r="H62" s="524">
        <v>3</v>
      </c>
      <c r="I62" s="525">
        <v>8</v>
      </c>
      <c r="J62" s="525">
        <v>1</v>
      </c>
      <c r="K62" s="525">
        <v>0</v>
      </c>
      <c r="L62" s="525">
        <v>0</v>
      </c>
      <c r="M62" s="525">
        <v>0</v>
      </c>
      <c r="N62" s="525">
        <v>0</v>
      </c>
      <c r="O62" s="525">
        <v>0</v>
      </c>
      <c r="P62" s="525">
        <v>0</v>
      </c>
      <c r="Q62" s="525">
        <v>0</v>
      </c>
      <c r="R62" s="526">
        <f t="shared" si="3"/>
        <v>60</v>
      </c>
      <c r="S62" s="526">
        <f t="shared" si="4"/>
        <v>18</v>
      </c>
      <c r="T62" s="526">
        <f t="shared" si="5"/>
        <v>6</v>
      </c>
    </row>
    <row r="63" spans="2:25" ht="15" x14ac:dyDescent="0.35">
      <c r="B63" s="34" t="s">
        <v>463</v>
      </c>
      <c r="C63" s="34" t="s">
        <v>464</v>
      </c>
      <c r="D63" s="92" t="s">
        <v>580</v>
      </c>
      <c r="E63" s="547">
        <v>-512.20000000000005</v>
      </c>
      <c r="F63" s="522">
        <v>-687</v>
      </c>
      <c r="G63" s="523" t="s">
        <v>127</v>
      </c>
      <c r="H63" s="524">
        <v>3</v>
      </c>
      <c r="I63" s="525">
        <v>5</v>
      </c>
      <c r="J63" s="525">
        <v>3</v>
      </c>
      <c r="K63" s="525">
        <v>0</v>
      </c>
      <c r="L63" s="525">
        <v>0</v>
      </c>
      <c r="M63" s="525">
        <v>0</v>
      </c>
      <c r="N63" s="525">
        <v>0</v>
      </c>
      <c r="O63" s="525">
        <v>0</v>
      </c>
      <c r="P63" s="525">
        <v>0</v>
      </c>
      <c r="Q63" s="525">
        <v>-1</v>
      </c>
      <c r="R63" s="526">
        <f t="shared" si="3"/>
        <v>89</v>
      </c>
      <c r="S63" s="526">
        <f t="shared" si="4"/>
        <v>12</v>
      </c>
      <c r="T63" s="526">
        <f t="shared" si="5"/>
        <v>4</v>
      </c>
    </row>
    <row r="64" spans="2:25" ht="15" x14ac:dyDescent="0.35">
      <c r="B64" s="34" t="s">
        <v>465</v>
      </c>
      <c r="C64" s="34" t="s">
        <v>236</v>
      </c>
      <c r="D64" s="92" t="s">
        <v>581</v>
      </c>
      <c r="E64" s="547">
        <v>-533.79999999999995</v>
      </c>
      <c r="F64" s="522" t="s">
        <v>127</v>
      </c>
      <c r="G64" s="523" t="s">
        <v>127</v>
      </c>
      <c r="H64" s="524">
        <v>3</v>
      </c>
      <c r="I64" s="525">
        <v>6</v>
      </c>
      <c r="J64" s="525">
        <v>3</v>
      </c>
      <c r="K64" s="525">
        <v>0</v>
      </c>
      <c r="L64" s="525">
        <v>0</v>
      </c>
      <c r="M64" s="525">
        <v>0</v>
      </c>
      <c r="N64" s="525">
        <v>0</v>
      </c>
      <c r="O64" s="525">
        <v>0</v>
      </c>
      <c r="P64" s="525">
        <v>0</v>
      </c>
      <c r="Q64" s="525">
        <v>0</v>
      </c>
      <c r="R64" s="526">
        <f t="shared" si="3"/>
        <v>90</v>
      </c>
      <c r="S64" s="526">
        <f t="shared" si="4"/>
        <v>12</v>
      </c>
      <c r="T64" s="526">
        <f t="shared" si="5"/>
        <v>4</v>
      </c>
      <c r="U64" s="22"/>
    </row>
    <row r="65" spans="2:21" ht="15" x14ac:dyDescent="0.35">
      <c r="B65" s="34" t="s">
        <v>466</v>
      </c>
      <c r="C65" s="34" t="s">
        <v>467</v>
      </c>
      <c r="D65" s="34" t="s">
        <v>582</v>
      </c>
      <c r="E65" s="544">
        <v>-289</v>
      </c>
      <c r="F65" s="522" t="s">
        <v>127</v>
      </c>
      <c r="G65" s="523" t="s">
        <v>127</v>
      </c>
      <c r="H65" s="524">
        <v>3</v>
      </c>
      <c r="I65" s="525">
        <v>5</v>
      </c>
      <c r="J65" s="525">
        <v>2</v>
      </c>
      <c r="K65" s="525">
        <v>0</v>
      </c>
      <c r="L65" s="525">
        <v>0</v>
      </c>
      <c r="M65" s="525">
        <v>0</v>
      </c>
      <c r="N65" s="525">
        <v>0</v>
      </c>
      <c r="O65" s="525">
        <v>1</v>
      </c>
      <c r="P65" s="525">
        <v>0</v>
      </c>
      <c r="Q65" s="525">
        <v>0</v>
      </c>
      <c r="R65" s="526">
        <f t="shared" si="3"/>
        <v>73</v>
      </c>
      <c r="S65" s="526">
        <f t="shared" si="4"/>
        <v>13</v>
      </c>
      <c r="T65" s="526">
        <f t="shared" si="5"/>
        <v>4.333333333333333</v>
      </c>
      <c r="U65" s="22"/>
    </row>
    <row r="66" spans="2:21" x14ac:dyDescent="0.35">
      <c r="B66" s="34" t="s">
        <v>897</v>
      </c>
      <c r="C66" s="23" t="s">
        <v>896</v>
      </c>
      <c r="D66" s="23" t="s">
        <v>881</v>
      </c>
      <c r="E66" s="544"/>
      <c r="F66" s="552"/>
      <c r="G66" s="523"/>
      <c r="H66" s="524"/>
      <c r="I66" s="525"/>
      <c r="J66" s="525"/>
      <c r="K66" s="525"/>
      <c r="L66" s="525"/>
      <c r="M66" s="525"/>
      <c r="N66" s="525"/>
      <c r="O66" s="525"/>
      <c r="P66" s="525"/>
      <c r="Q66" s="525"/>
      <c r="R66" s="526"/>
      <c r="S66" s="526"/>
      <c r="T66" s="526"/>
      <c r="U66" s="22"/>
    </row>
    <row r="67" spans="2:21" x14ac:dyDescent="0.35">
      <c r="B67" s="34" t="s">
        <v>622</v>
      </c>
      <c r="C67" s="23" t="s">
        <v>243</v>
      </c>
      <c r="D67" s="23" t="s">
        <v>623</v>
      </c>
      <c r="E67" s="531">
        <f>F121*F122*LN(10^(-3.46))+E68</f>
        <v>-891.55784273152915</v>
      </c>
      <c r="F67" s="524" t="s">
        <v>127</v>
      </c>
      <c r="G67" s="523" t="s">
        <v>127</v>
      </c>
      <c r="H67" s="524">
        <v>4</v>
      </c>
      <c r="I67" s="525">
        <v>6</v>
      </c>
      <c r="J67" s="525">
        <v>5</v>
      </c>
      <c r="K67" s="525">
        <v>0</v>
      </c>
      <c r="L67" s="525">
        <v>0</v>
      </c>
      <c r="M67" s="525">
        <v>0</v>
      </c>
      <c r="N67" s="525">
        <v>0</v>
      </c>
      <c r="O67" s="525">
        <v>0</v>
      </c>
      <c r="P67" s="525">
        <v>0</v>
      </c>
      <c r="Q67" s="525">
        <v>0</v>
      </c>
      <c r="R67" s="526">
        <f>SUMPRODUCT(H67:Q67,$F$124:$O$124)</f>
        <v>0</v>
      </c>
      <c r="S67" s="526">
        <f t="shared" si="4"/>
        <v>12</v>
      </c>
      <c r="T67" s="526">
        <f>(IF(H67&lt;&gt;0,SUMPRODUCT($H67:$Q67,$F$125:$O$125)/$H67,SUMPRODUCT($H67:$Q67,$F$125:$O$125)))</f>
        <v>0</v>
      </c>
      <c r="U67" s="22"/>
    </row>
    <row r="68" spans="2:21" x14ac:dyDescent="0.35">
      <c r="B68" s="34" t="s">
        <v>468</v>
      </c>
      <c r="C68" s="23" t="s">
        <v>624</v>
      </c>
      <c r="D68" s="22" t="s">
        <v>625</v>
      </c>
      <c r="E68" s="531">
        <f>F121*F122*LN(10^(-5.1))+E69</f>
        <v>-871.80922873023349</v>
      </c>
      <c r="F68" s="524" t="s">
        <v>127</v>
      </c>
      <c r="G68" s="523" t="s">
        <v>127</v>
      </c>
      <c r="H68" s="524">
        <v>4</v>
      </c>
      <c r="I68" s="525">
        <v>5</v>
      </c>
      <c r="J68" s="525">
        <v>5</v>
      </c>
      <c r="K68" s="525">
        <v>0</v>
      </c>
      <c r="L68" s="525">
        <v>0</v>
      </c>
      <c r="M68" s="525">
        <v>0</v>
      </c>
      <c r="N68" s="525">
        <v>0</v>
      </c>
      <c r="O68" s="525">
        <v>0</v>
      </c>
      <c r="P68" s="525">
        <v>0</v>
      </c>
      <c r="Q68" s="525">
        <v>-1</v>
      </c>
      <c r="R68" s="526">
        <f>SUMPRODUCT(H68:Q68,$F$124:$O$124)</f>
        <v>0</v>
      </c>
      <c r="S68" s="526">
        <f t="shared" si="4"/>
        <v>12</v>
      </c>
      <c r="T68" s="526">
        <f>(IF(H68&lt;&gt;0,SUMPRODUCT($H68:$Q68,$F$125:$O$125)/$H68,SUMPRODUCT($H68:$Q68,$F$125:$O$125)))</f>
        <v>0</v>
      </c>
    </row>
    <row r="69" spans="2:21" ht="15" x14ac:dyDescent="0.35">
      <c r="B69" s="34" t="s">
        <v>468</v>
      </c>
      <c r="C69" s="34" t="s">
        <v>583</v>
      </c>
      <c r="D69" s="23" t="s">
        <v>584</v>
      </c>
      <c r="E69" s="555">
        <v>-842.7</v>
      </c>
      <c r="F69" s="530" t="s">
        <v>355</v>
      </c>
      <c r="G69" s="553" t="s">
        <v>127</v>
      </c>
      <c r="H69" s="525">
        <v>4</v>
      </c>
      <c r="I69" s="525">
        <v>4</v>
      </c>
      <c r="J69" s="525">
        <v>5</v>
      </c>
      <c r="K69" s="525">
        <v>0</v>
      </c>
      <c r="L69" s="525">
        <v>0</v>
      </c>
      <c r="M69" s="525">
        <v>0</v>
      </c>
      <c r="N69" s="525">
        <v>0</v>
      </c>
      <c r="O69" s="525">
        <v>0</v>
      </c>
      <c r="P69" s="525">
        <v>0</v>
      </c>
      <c r="Q69" s="525">
        <v>-2</v>
      </c>
      <c r="R69" s="526">
        <f t="shared" ref="R69:R86" si="6">SUMPRODUCT(H69:Q69,$H$118:$Q$118)</f>
        <v>132</v>
      </c>
      <c r="S69" s="526">
        <f t="shared" si="4"/>
        <v>12</v>
      </c>
      <c r="T69" s="526">
        <f t="shared" ref="T69:T106" si="7">(IF(H69&lt;&gt;0,SUMPRODUCT($H69:$Q69,$H$119:$Q$119)/$H69,SUMPRODUCT($H69:$Q69,$H$119:$Q$119)))</f>
        <v>3</v>
      </c>
    </row>
    <row r="70" spans="2:21" ht="15" x14ac:dyDescent="0.35">
      <c r="B70" s="34" t="s">
        <v>469</v>
      </c>
      <c r="C70" s="34" t="s">
        <v>470</v>
      </c>
      <c r="D70" s="34" t="s">
        <v>585</v>
      </c>
      <c r="E70" s="547">
        <v>-34.4</v>
      </c>
      <c r="F70" s="522">
        <v>-89</v>
      </c>
      <c r="G70" s="523">
        <v>83.7</v>
      </c>
      <c r="H70" s="524">
        <v>1</v>
      </c>
      <c r="I70" s="525">
        <v>4</v>
      </c>
      <c r="J70" s="525">
        <v>0</v>
      </c>
      <c r="K70" s="525">
        <v>0</v>
      </c>
      <c r="L70" s="525">
        <v>0</v>
      </c>
      <c r="M70" s="525">
        <v>0</v>
      </c>
      <c r="N70" s="525">
        <v>0</v>
      </c>
      <c r="O70" s="525">
        <v>0</v>
      </c>
      <c r="P70" s="525">
        <v>0</v>
      </c>
      <c r="Q70" s="525">
        <v>0</v>
      </c>
      <c r="R70" s="526">
        <f t="shared" si="6"/>
        <v>16</v>
      </c>
      <c r="S70" s="526">
        <f t="shared" ref="S70:S106" si="8">SUMPRODUCT($H70:$Q70,$H$119:$Q$119)</f>
        <v>8</v>
      </c>
      <c r="T70" s="526">
        <f t="shared" si="7"/>
        <v>8</v>
      </c>
    </row>
    <row r="71" spans="2:21" ht="15" x14ac:dyDescent="0.35">
      <c r="B71" s="119" t="s">
        <v>471</v>
      </c>
      <c r="C71" s="119" t="s">
        <v>472</v>
      </c>
      <c r="D71" s="119" t="s">
        <v>585</v>
      </c>
      <c r="E71" s="545">
        <v>-50.8</v>
      </c>
      <c r="F71" s="546">
        <v>-74.8</v>
      </c>
      <c r="G71" s="537">
        <v>186.2</v>
      </c>
      <c r="H71" s="538">
        <v>1</v>
      </c>
      <c r="I71" s="539">
        <v>4</v>
      </c>
      <c r="J71" s="539">
        <v>0</v>
      </c>
      <c r="K71" s="539">
        <v>0</v>
      </c>
      <c r="L71" s="539">
        <v>0</v>
      </c>
      <c r="M71" s="539">
        <v>0</v>
      </c>
      <c r="N71" s="539">
        <v>0</v>
      </c>
      <c r="O71" s="539">
        <v>0</v>
      </c>
      <c r="P71" s="539">
        <v>0</v>
      </c>
      <c r="Q71" s="539">
        <v>0</v>
      </c>
      <c r="R71" s="540">
        <f t="shared" si="6"/>
        <v>16</v>
      </c>
      <c r="S71" s="540">
        <f t="shared" si="8"/>
        <v>8</v>
      </c>
      <c r="T71" s="540">
        <f t="shared" si="7"/>
        <v>8</v>
      </c>
    </row>
    <row r="72" spans="2:21" ht="15" x14ac:dyDescent="0.35">
      <c r="B72" s="34" t="s">
        <v>821</v>
      </c>
      <c r="C72" s="34" t="s">
        <v>474</v>
      </c>
      <c r="D72" s="34" t="s">
        <v>820</v>
      </c>
      <c r="E72" s="556">
        <f>-502.5+47.8</f>
        <v>-454.7</v>
      </c>
      <c r="F72" s="522" t="s">
        <v>127</v>
      </c>
      <c r="G72" s="523" t="s">
        <v>127</v>
      </c>
      <c r="H72" s="524">
        <v>4</v>
      </c>
      <c r="I72" s="525">
        <v>4</v>
      </c>
      <c r="J72" s="525">
        <v>3</v>
      </c>
      <c r="K72" s="525">
        <v>0</v>
      </c>
      <c r="L72" s="525">
        <v>0</v>
      </c>
      <c r="M72" s="525">
        <v>0</v>
      </c>
      <c r="N72" s="525">
        <v>0</v>
      </c>
      <c r="O72" s="525">
        <v>0</v>
      </c>
      <c r="P72" s="525">
        <v>0</v>
      </c>
      <c r="Q72" s="525">
        <v>0</v>
      </c>
      <c r="R72" s="526">
        <f t="shared" si="6"/>
        <v>100</v>
      </c>
      <c r="S72" s="526">
        <f t="shared" si="8"/>
        <v>14</v>
      </c>
      <c r="T72" s="526">
        <f t="shared" si="7"/>
        <v>3.5</v>
      </c>
    </row>
    <row r="73" spans="2:21" ht="15" x14ac:dyDescent="0.35">
      <c r="B73" s="34" t="s">
        <v>473</v>
      </c>
      <c r="C73" s="34" t="s">
        <v>474</v>
      </c>
      <c r="D73" s="34" t="s">
        <v>586</v>
      </c>
      <c r="E73" s="556">
        <f>-526.5+47.8</f>
        <v>-478.7</v>
      </c>
      <c r="F73" s="522" t="s">
        <v>127</v>
      </c>
      <c r="G73" s="523" t="s">
        <v>127</v>
      </c>
      <c r="H73" s="524">
        <v>4</v>
      </c>
      <c r="I73" s="525">
        <v>5</v>
      </c>
      <c r="J73" s="525">
        <v>3</v>
      </c>
      <c r="K73" s="525">
        <v>0</v>
      </c>
      <c r="L73" s="525">
        <v>0</v>
      </c>
      <c r="M73" s="525">
        <v>0</v>
      </c>
      <c r="N73" s="525">
        <v>0</v>
      </c>
      <c r="O73" s="525">
        <v>1</v>
      </c>
      <c r="P73" s="525">
        <v>0</v>
      </c>
      <c r="Q73" s="525">
        <v>0</v>
      </c>
      <c r="R73" s="526">
        <f t="shared" si="6"/>
        <v>101</v>
      </c>
      <c r="S73" s="526">
        <f t="shared" si="8"/>
        <v>15</v>
      </c>
      <c r="T73" s="526">
        <f t="shared" si="7"/>
        <v>3.75</v>
      </c>
    </row>
    <row r="74" spans="2:21" x14ac:dyDescent="0.35">
      <c r="B74" s="34" t="s">
        <v>475</v>
      </c>
      <c r="C74" s="34" t="s">
        <v>475</v>
      </c>
      <c r="D74" s="34" t="s">
        <v>587</v>
      </c>
      <c r="E74" s="525">
        <v>0</v>
      </c>
      <c r="F74" s="522" t="s">
        <v>127</v>
      </c>
      <c r="G74" s="523" t="s">
        <v>127</v>
      </c>
      <c r="H74" s="524">
        <v>0</v>
      </c>
      <c r="I74" s="525">
        <v>0</v>
      </c>
      <c r="J74" s="525">
        <v>0</v>
      </c>
      <c r="K74" s="525">
        <v>0</v>
      </c>
      <c r="L74" s="525">
        <v>0</v>
      </c>
      <c r="M74" s="525">
        <v>0</v>
      </c>
      <c r="N74" s="525">
        <v>0</v>
      </c>
      <c r="O74" s="525">
        <v>0</v>
      </c>
      <c r="P74" s="525">
        <v>0</v>
      </c>
      <c r="Q74" s="525">
        <v>1</v>
      </c>
      <c r="R74" s="526">
        <f t="shared" si="6"/>
        <v>0</v>
      </c>
      <c r="S74" s="526">
        <f t="shared" si="8"/>
        <v>-1</v>
      </c>
      <c r="T74" s="526">
        <f t="shared" si="7"/>
        <v>-1</v>
      </c>
    </row>
    <row r="75" spans="2:21" x14ac:dyDescent="0.35">
      <c r="B75" s="34" t="s">
        <v>273</v>
      </c>
      <c r="C75" s="34" t="s">
        <v>273</v>
      </c>
      <c r="D75" s="34" t="s">
        <v>273</v>
      </c>
      <c r="E75" s="557">
        <v>22.7</v>
      </c>
      <c r="F75" s="522" t="s">
        <v>127</v>
      </c>
      <c r="G75" s="523" t="s">
        <v>127</v>
      </c>
      <c r="H75" s="524">
        <v>0</v>
      </c>
      <c r="I75" s="525">
        <v>1</v>
      </c>
      <c r="J75" s="525">
        <v>0</v>
      </c>
      <c r="K75" s="525">
        <v>0</v>
      </c>
      <c r="L75" s="525">
        <v>0</v>
      </c>
      <c r="M75" s="525">
        <v>0</v>
      </c>
      <c r="N75" s="525">
        <v>0</v>
      </c>
      <c r="O75" s="525">
        <v>0</v>
      </c>
      <c r="P75" s="525">
        <v>0</v>
      </c>
      <c r="Q75" s="525">
        <v>0</v>
      </c>
      <c r="R75" s="526">
        <f t="shared" si="6"/>
        <v>1</v>
      </c>
      <c r="S75" s="526">
        <f t="shared" si="8"/>
        <v>1</v>
      </c>
      <c r="T75" s="526">
        <f t="shared" si="7"/>
        <v>1</v>
      </c>
    </row>
    <row r="76" spans="2:21" x14ac:dyDescent="0.35">
      <c r="B76" s="34" t="s">
        <v>476</v>
      </c>
      <c r="C76" s="23" t="s">
        <v>476</v>
      </c>
      <c r="D76" s="23" t="s">
        <v>588</v>
      </c>
      <c r="E76" s="525">
        <v>0</v>
      </c>
      <c r="F76" s="522" t="s">
        <v>127</v>
      </c>
      <c r="G76" s="523" t="s">
        <v>127</v>
      </c>
      <c r="H76" s="524">
        <v>0</v>
      </c>
      <c r="I76" s="525">
        <v>1</v>
      </c>
      <c r="J76" s="525">
        <v>3</v>
      </c>
      <c r="K76" s="525">
        <v>0</v>
      </c>
      <c r="L76" s="525">
        <v>1</v>
      </c>
      <c r="M76" s="525">
        <v>0</v>
      </c>
      <c r="N76" s="525">
        <v>0</v>
      </c>
      <c r="O76" s="525">
        <v>0</v>
      </c>
      <c r="P76" s="525">
        <v>0</v>
      </c>
      <c r="Q76" s="525">
        <v>1</v>
      </c>
      <c r="R76" s="526">
        <f t="shared" si="6"/>
        <v>80</v>
      </c>
      <c r="S76" s="526">
        <f t="shared" si="8"/>
        <v>-1</v>
      </c>
      <c r="T76" s="526">
        <f t="shared" si="7"/>
        <v>-1</v>
      </c>
    </row>
    <row r="77" spans="2:21" x14ac:dyDescent="0.35">
      <c r="B77" s="34" t="s">
        <v>477</v>
      </c>
      <c r="C77" s="23" t="s">
        <v>477</v>
      </c>
      <c r="D77" s="23" t="s">
        <v>477</v>
      </c>
      <c r="E77" s="557">
        <v>22.5</v>
      </c>
      <c r="F77" s="522" t="s">
        <v>127</v>
      </c>
      <c r="G77" s="523" t="s">
        <v>127</v>
      </c>
      <c r="H77" s="524">
        <v>0</v>
      </c>
      <c r="I77" s="525">
        <v>2</v>
      </c>
      <c r="J77" s="525">
        <v>3</v>
      </c>
      <c r="K77" s="525">
        <v>0</v>
      </c>
      <c r="L77" s="525">
        <v>1</v>
      </c>
      <c r="M77" s="525">
        <v>0</v>
      </c>
      <c r="N77" s="525">
        <v>0</v>
      </c>
      <c r="O77" s="525">
        <v>0</v>
      </c>
      <c r="P77" s="525">
        <v>0</v>
      </c>
      <c r="Q77" s="525">
        <v>0</v>
      </c>
      <c r="R77" s="526">
        <f t="shared" si="6"/>
        <v>81</v>
      </c>
      <c r="S77" s="526">
        <f t="shared" si="8"/>
        <v>1</v>
      </c>
      <c r="T77" s="526">
        <f t="shared" si="7"/>
        <v>1</v>
      </c>
    </row>
    <row r="78" spans="2:21" ht="15" x14ac:dyDescent="0.35">
      <c r="B78" s="34" t="s">
        <v>478</v>
      </c>
      <c r="C78" s="23" t="s">
        <v>479</v>
      </c>
      <c r="D78" s="23" t="s">
        <v>589</v>
      </c>
      <c r="E78" s="533">
        <v>-171.8</v>
      </c>
      <c r="F78" s="522" t="s">
        <v>127</v>
      </c>
      <c r="G78" s="523" t="s">
        <v>127</v>
      </c>
      <c r="H78" s="524">
        <v>4</v>
      </c>
      <c r="I78" s="525">
        <v>10</v>
      </c>
      <c r="J78" s="525">
        <v>1</v>
      </c>
      <c r="K78" s="525">
        <v>0</v>
      </c>
      <c r="L78" s="525">
        <v>0</v>
      </c>
      <c r="M78" s="525">
        <v>0</v>
      </c>
      <c r="N78" s="525">
        <v>0</v>
      </c>
      <c r="O78" s="525">
        <v>0</v>
      </c>
      <c r="P78" s="525">
        <v>0</v>
      </c>
      <c r="Q78" s="525">
        <v>0</v>
      </c>
      <c r="R78" s="526">
        <f t="shared" si="6"/>
        <v>74</v>
      </c>
      <c r="S78" s="526">
        <f t="shared" si="8"/>
        <v>24</v>
      </c>
      <c r="T78" s="526">
        <f t="shared" si="7"/>
        <v>6</v>
      </c>
    </row>
    <row r="79" spans="2:21" x14ac:dyDescent="0.35">
      <c r="B79" s="34" t="s">
        <v>751</v>
      </c>
      <c r="C79" s="23"/>
      <c r="D79" s="23"/>
      <c r="E79" s="533"/>
      <c r="F79" s="522"/>
      <c r="G79" s="523"/>
      <c r="H79" s="524">
        <v>0</v>
      </c>
      <c r="I79" s="525">
        <v>0</v>
      </c>
      <c r="J79" s="525">
        <v>0</v>
      </c>
      <c r="K79" s="525">
        <v>2</v>
      </c>
      <c r="L79" s="525">
        <v>0</v>
      </c>
      <c r="M79" s="525">
        <v>0</v>
      </c>
      <c r="N79" s="525">
        <v>0</v>
      </c>
      <c r="O79" s="525">
        <v>0</v>
      </c>
      <c r="P79" s="525">
        <v>0</v>
      </c>
      <c r="Q79" s="525">
        <v>0</v>
      </c>
      <c r="R79" s="526">
        <f t="shared" si="6"/>
        <v>28</v>
      </c>
      <c r="S79" s="526">
        <f t="shared" si="8"/>
        <v>-6</v>
      </c>
      <c r="T79" s="526">
        <f t="shared" si="7"/>
        <v>-6</v>
      </c>
    </row>
    <row r="80" spans="2:21" x14ac:dyDescent="0.35">
      <c r="B80" s="119" t="s">
        <v>480</v>
      </c>
      <c r="C80" s="118" t="s">
        <v>481</v>
      </c>
      <c r="D80" s="118" t="s">
        <v>481</v>
      </c>
      <c r="E80" s="545">
        <v>-111.3</v>
      </c>
      <c r="F80" s="546">
        <v>-207.4</v>
      </c>
      <c r="G80" s="537">
        <v>146.4</v>
      </c>
      <c r="H80" s="538">
        <v>0</v>
      </c>
      <c r="I80" s="539">
        <v>0</v>
      </c>
      <c r="J80" s="539">
        <v>3</v>
      </c>
      <c r="K80" s="539">
        <v>1</v>
      </c>
      <c r="L80" s="539">
        <v>0</v>
      </c>
      <c r="M80" s="539">
        <v>0</v>
      </c>
      <c r="N80" s="539">
        <v>0</v>
      </c>
      <c r="O80" s="539">
        <v>0</v>
      </c>
      <c r="P80" s="539">
        <v>0</v>
      </c>
      <c r="Q80" s="539">
        <v>-1</v>
      </c>
      <c r="R80" s="540">
        <f t="shared" si="6"/>
        <v>62</v>
      </c>
      <c r="S80" s="540">
        <f t="shared" si="8"/>
        <v>-8</v>
      </c>
      <c r="T80" s="540">
        <f t="shared" si="7"/>
        <v>-8</v>
      </c>
    </row>
    <row r="81" spans="2:20" x14ac:dyDescent="0.35">
      <c r="B81" s="119" t="s">
        <v>482</v>
      </c>
      <c r="C81" s="119" t="s">
        <v>483</v>
      </c>
      <c r="D81" s="119" t="s">
        <v>484</v>
      </c>
      <c r="E81" s="545">
        <v>-111.3</v>
      </c>
      <c r="F81" s="546">
        <v>-207.4</v>
      </c>
      <c r="G81" s="537">
        <v>146.4</v>
      </c>
      <c r="H81" s="538">
        <v>0</v>
      </c>
      <c r="I81" s="539">
        <v>1</v>
      </c>
      <c r="J81" s="539">
        <v>3</v>
      </c>
      <c r="K81" s="539">
        <v>1</v>
      </c>
      <c r="L81" s="539">
        <v>0</v>
      </c>
      <c r="M81" s="539">
        <v>0</v>
      </c>
      <c r="N81" s="539">
        <v>0</v>
      </c>
      <c r="O81" s="539">
        <v>0</v>
      </c>
      <c r="P81" s="539">
        <v>0</v>
      </c>
      <c r="Q81" s="539">
        <v>0</v>
      </c>
      <c r="R81" s="540">
        <f t="shared" si="6"/>
        <v>63</v>
      </c>
      <c r="S81" s="540">
        <f t="shared" si="8"/>
        <v>-8</v>
      </c>
      <c r="T81" s="540">
        <f t="shared" si="7"/>
        <v>-8</v>
      </c>
    </row>
    <row r="82" spans="2:20" x14ac:dyDescent="0.35">
      <c r="B82" s="119" t="s">
        <v>485</v>
      </c>
      <c r="C82" s="119" t="s">
        <v>486</v>
      </c>
      <c r="D82" s="119" t="s">
        <v>486</v>
      </c>
      <c r="E82" s="545">
        <v>-32.200000000000003</v>
      </c>
      <c r="F82" s="546">
        <v>-104.6</v>
      </c>
      <c r="G82" s="537">
        <v>123</v>
      </c>
      <c r="H82" s="538">
        <v>0</v>
      </c>
      <c r="I82" s="539">
        <v>0</v>
      </c>
      <c r="J82" s="539">
        <v>2</v>
      </c>
      <c r="K82" s="539">
        <v>1</v>
      </c>
      <c r="L82" s="539">
        <v>0</v>
      </c>
      <c r="M82" s="539">
        <v>0</v>
      </c>
      <c r="N82" s="539">
        <v>0</v>
      </c>
      <c r="O82" s="539">
        <v>0</v>
      </c>
      <c r="P82" s="539">
        <v>0</v>
      </c>
      <c r="Q82" s="539">
        <v>-1</v>
      </c>
      <c r="R82" s="540">
        <f t="shared" si="6"/>
        <v>46</v>
      </c>
      <c r="S82" s="540">
        <f t="shared" si="8"/>
        <v>-6</v>
      </c>
      <c r="T82" s="540">
        <f t="shared" si="7"/>
        <v>-6</v>
      </c>
    </row>
    <row r="83" spans="2:20" x14ac:dyDescent="0.35">
      <c r="B83" s="119" t="s">
        <v>487</v>
      </c>
      <c r="C83" s="119" t="s">
        <v>488</v>
      </c>
      <c r="D83" s="119" t="s">
        <v>489</v>
      </c>
      <c r="E83" s="545">
        <v>-50.6</v>
      </c>
      <c r="F83" s="546">
        <v>-119.2</v>
      </c>
      <c r="G83" s="537">
        <v>135.6</v>
      </c>
      <c r="H83" s="538">
        <v>0</v>
      </c>
      <c r="I83" s="539">
        <v>1</v>
      </c>
      <c r="J83" s="539">
        <v>2</v>
      </c>
      <c r="K83" s="539">
        <v>1</v>
      </c>
      <c r="L83" s="539">
        <v>0</v>
      </c>
      <c r="M83" s="539">
        <v>0</v>
      </c>
      <c r="N83" s="539">
        <v>0</v>
      </c>
      <c r="O83" s="539">
        <v>0</v>
      </c>
      <c r="P83" s="539">
        <v>0</v>
      </c>
      <c r="Q83" s="539">
        <v>0</v>
      </c>
      <c r="R83" s="540">
        <f t="shared" si="6"/>
        <v>47</v>
      </c>
      <c r="S83" s="540">
        <f t="shared" si="8"/>
        <v>-6</v>
      </c>
      <c r="T83" s="540">
        <f t="shared" si="7"/>
        <v>-6</v>
      </c>
    </row>
    <row r="84" spans="2:20" ht="15" x14ac:dyDescent="0.35">
      <c r="B84" s="34" t="s">
        <v>490</v>
      </c>
      <c r="C84" s="34" t="s">
        <v>590</v>
      </c>
      <c r="D84" s="34" t="s">
        <v>591</v>
      </c>
      <c r="E84" s="555">
        <v>-793.82</v>
      </c>
      <c r="F84" s="530" t="s">
        <v>354</v>
      </c>
      <c r="G84" s="553" t="s">
        <v>127</v>
      </c>
      <c r="H84" s="524">
        <v>4</v>
      </c>
      <c r="I84" s="525">
        <v>2</v>
      </c>
      <c r="J84" s="525">
        <v>5</v>
      </c>
      <c r="K84" s="525">
        <v>0</v>
      </c>
      <c r="L84" s="525">
        <v>0</v>
      </c>
      <c r="M84" s="525">
        <v>0</v>
      </c>
      <c r="N84" s="525">
        <v>0</v>
      </c>
      <c r="O84" s="525">
        <v>0</v>
      </c>
      <c r="P84" s="525">
        <v>0</v>
      </c>
      <c r="Q84" s="525">
        <v>-2</v>
      </c>
      <c r="R84" s="526">
        <f t="shared" si="6"/>
        <v>130</v>
      </c>
      <c r="S84" s="526">
        <f t="shared" si="8"/>
        <v>10</v>
      </c>
      <c r="T84" s="526">
        <f t="shared" si="7"/>
        <v>2.5</v>
      </c>
    </row>
    <row r="85" spans="2:20" x14ac:dyDescent="0.35">
      <c r="B85" s="34" t="s">
        <v>490</v>
      </c>
      <c r="C85" s="23" t="s">
        <v>618</v>
      </c>
      <c r="D85" s="23" t="s">
        <v>619</v>
      </c>
      <c r="E85" s="558">
        <f>F121*F122*LN(10^(-3.89))+E84</f>
        <v>-816.02292152168798</v>
      </c>
      <c r="F85" s="524" t="s">
        <v>127</v>
      </c>
      <c r="G85" s="523" t="s">
        <v>127</v>
      </c>
      <c r="H85" s="524">
        <v>4</v>
      </c>
      <c r="I85" s="524">
        <v>3</v>
      </c>
      <c r="J85" s="524">
        <v>5</v>
      </c>
      <c r="K85" s="524">
        <v>0</v>
      </c>
      <c r="L85" s="524">
        <v>0</v>
      </c>
      <c r="M85" s="524">
        <v>0</v>
      </c>
      <c r="N85" s="524">
        <v>0</v>
      </c>
      <c r="O85" s="524">
        <v>0</v>
      </c>
      <c r="P85" s="524">
        <v>0</v>
      </c>
      <c r="Q85" s="524">
        <v>-1</v>
      </c>
      <c r="R85" s="526">
        <f t="shared" si="6"/>
        <v>131</v>
      </c>
      <c r="S85" s="526">
        <f t="shared" si="8"/>
        <v>10</v>
      </c>
      <c r="T85" s="526">
        <f t="shared" si="7"/>
        <v>2.5</v>
      </c>
    </row>
    <row r="86" spans="2:20" x14ac:dyDescent="0.35">
      <c r="B86" s="34" t="s">
        <v>620</v>
      </c>
      <c r="C86" s="23" t="s">
        <v>242</v>
      </c>
      <c r="D86" s="22" t="s">
        <v>621</v>
      </c>
      <c r="E86" s="531">
        <f>F121*F122*LN(10^(-2.22))+E85</f>
        <v>-828.69399755720133</v>
      </c>
      <c r="F86" s="524" t="s">
        <v>127</v>
      </c>
      <c r="G86" s="523" t="s">
        <v>127</v>
      </c>
      <c r="H86" s="524">
        <v>4</v>
      </c>
      <c r="I86" s="524">
        <v>4</v>
      </c>
      <c r="J86" s="524">
        <v>5</v>
      </c>
      <c r="K86" s="524">
        <v>0</v>
      </c>
      <c r="L86" s="524">
        <v>0</v>
      </c>
      <c r="M86" s="524">
        <v>0</v>
      </c>
      <c r="N86" s="524">
        <v>0</v>
      </c>
      <c r="O86" s="524">
        <v>0</v>
      </c>
      <c r="P86" s="524">
        <v>0</v>
      </c>
      <c r="Q86" s="524">
        <v>0</v>
      </c>
      <c r="R86" s="526">
        <f t="shared" si="6"/>
        <v>132</v>
      </c>
      <c r="S86" s="526">
        <f t="shared" si="8"/>
        <v>10</v>
      </c>
      <c r="T86" s="526">
        <f t="shared" si="7"/>
        <v>2.5</v>
      </c>
    </row>
    <row r="87" spans="2:20" x14ac:dyDescent="0.35">
      <c r="B87" s="119" t="s">
        <v>491</v>
      </c>
      <c r="C87" s="119" t="s">
        <v>492</v>
      </c>
      <c r="D87" s="119" t="s">
        <v>493</v>
      </c>
      <c r="E87" s="545">
        <v>16.399999999999999</v>
      </c>
      <c r="F87" s="546">
        <v>-11.7</v>
      </c>
      <c r="G87" s="537">
        <v>110.9</v>
      </c>
      <c r="H87" s="538">
        <v>0</v>
      </c>
      <c r="I87" s="539">
        <v>0</v>
      </c>
      <c r="J87" s="539">
        <v>2</v>
      </c>
      <c r="K87" s="539">
        <v>0</v>
      </c>
      <c r="L87" s="539">
        <v>0</v>
      </c>
      <c r="M87" s="539">
        <v>0</v>
      </c>
      <c r="N87" s="539">
        <v>0</v>
      </c>
      <c r="O87" s="539">
        <v>0</v>
      </c>
      <c r="P87" s="539">
        <v>0</v>
      </c>
      <c r="Q87" s="539">
        <v>0</v>
      </c>
      <c r="R87" s="540">
        <f t="shared" ref="R87:R106" si="9">SUMPRODUCT(H87:Q87,$H$118:$Q$118)</f>
        <v>32</v>
      </c>
      <c r="S87" s="540">
        <f t="shared" si="8"/>
        <v>-4</v>
      </c>
      <c r="T87" s="540">
        <f t="shared" si="7"/>
        <v>-4</v>
      </c>
    </row>
    <row r="88" spans="2:20" x14ac:dyDescent="0.35">
      <c r="B88" s="119" t="s">
        <v>494</v>
      </c>
      <c r="C88" s="119" t="s">
        <v>493</v>
      </c>
      <c r="D88" s="119" t="s">
        <v>493</v>
      </c>
      <c r="E88" s="545">
        <v>0</v>
      </c>
      <c r="F88" s="546">
        <v>0</v>
      </c>
      <c r="G88" s="537">
        <v>205</v>
      </c>
      <c r="H88" s="538">
        <v>0</v>
      </c>
      <c r="I88" s="539">
        <v>0</v>
      </c>
      <c r="J88" s="539">
        <v>2</v>
      </c>
      <c r="K88" s="539">
        <v>0</v>
      </c>
      <c r="L88" s="539">
        <v>0</v>
      </c>
      <c r="M88" s="539">
        <v>0</v>
      </c>
      <c r="N88" s="539">
        <v>0</v>
      </c>
      <c r="O88" s="539">
        <v>0</v>
      </c>
      <c r="P88" s="539">
        <v>0</v>
      </c>
      <c r="Q88" s="539">
        <v>0</v>
      </c>
      <c r="R88" s="540">
        <f t="shared" si="9"/>
        <v>32</v>
      </c>
      <c r="S88" s="540">
        <f t="shared" si="8"/>
        <v>-4</v>
      </c>
      <c r="T88" s="540">
        <f t="shared" si="7"/>
        <v>-4</v>
      </c>
    </row>
    <row r="89" spans="2:20" ht="15" x14ac:dyDescent="0.35">
      <c r="B89" s="34" t="s">
        <v>495</v>
      </c>
      <c r="C89" s="34" t="s">
        <v>592</v>
      </c>
      <c r="D89" s="34" t="s">
        <v>592</v>
      </c>
      <c r="E89" s="533">
        <v>-1142.5999999999999</v>
      </c>
      <c r="F89" s="533">
        <v>-1288.3</v>
      </c>
      <c r="G89" s="529">
        <v>158.19999999999999</v>
      </c>
      <c r="H89" s="524">
        <v>0</v>
      </c>
      <c r="I89" s="525">
        <v>3</v>
      </c>
      <c r="J89" s="525">
        <v>4</v>
      </c>
      <c r="K89" s="525">
        <v>0</v>
      </c>
      <c r="L89" s="525">
        <v>1</v>
      </c>
      <c r="M89" s="525">
        <v>0</v>
      </c>
      <c r="N89" s="525">
        <v>0</v>
      </c>
      <c r="O89" s="525">
        <v>0</v>
      </c>
      <c r="P89" s="525">
        <v>0</v>
      </c>
      <c r="Q89" s="525">
        <v>0</v>
      </c>
      <c r="R89" s="526">
        <f t="shared" si="9"/>
        <v>98</v>
      </c>
      <c r="S89" s="526">
        <f t="shared" si="8"/>
        <v>0</v>
      </c>
      <c r="T89" s="526">
        <f t="shared" si="7"/>
        <v>0</v>
      </c>
    </row>
    <row r="90" spans="2:20" ht="15" x14ac:dyDescent="0.35">
      <c r="B90" s="34" t="s">
        <v>496</v>
      </c>
      <c r="C90" s="34" t="s">
        <v>593</v>
      </c>
      <c r="D90" s="34" t="s">
        <v>593</v>
      </c>
      <c r="E90" s="533">
        <v>-1130.3</v>
      </c>
      <c r="F90" s="533">
        <v>-1296.3</v>
      </c>
      <c r="G90" s="529">
        <v>90.4</v>
      </c>
      <c r="H90" s="524">
        <v>0</v>
      </c>
      <c r="I90" s="525">
        <v>2</v>
      </c>
      <c r="J90" s="525">
        <v>4</v>
      </c>
      <c r="K90" s="525">
        <v>0</v>
      </c>
      <c r="L90" s="525">
        <v>1</v>
      </c>
      <c r="M90" s="525">
        <v>0</v>
      </c>
      <c r="N90" s="525">
        <v>0</v>
      </c>
      <c r="O90" s="525">
        <v>0</v>
      </c>
      <c r="P90" s="525">
        <v>0</v>
      </c>
      <c r="Q90" s="525">
        <v>-1</v>
      </c>
      <c r="R90" s="526">
        <f t="shared" si="9"/>
        <v>97</v>
      </c>
      <c r="S90" s="526">
        <f t="shared" si="8"/>
        <v>0</v>
      </c>
      <c r="T90" s="526">
        <f t="shared" si="7"/>
        <v>0</v>
      </c>
    </row>
    <row r="91" spans="2:20" ht="15" x14ac:dyDescent="0.35">
      <c r="B91" s="34" t="s">
        <v>497</v>
      </c>
      <c r="C91" s="34" t="s">
        <v>254</v>
      </c>
      <c r="D91" s="34" t="s">
        <v>594</v>
      </c>
      <c r="E91" s="533">
        <v>-1089.0999999999999</v>
      </c>
      <c r="F91" s="533">
        <v>-1292.0999999999999</v>
      </c>
      <c r="G91" s="529">
        <v>-33.5</v>
      </c>
      <c r="H91" s="524">
        <v>0</v>
      </c>
      <c r="I91" s="525">
        <v>1</v>
      </c>
      <c r="J91" s="525">
        <v>4</v>
      </c>
      <c r="K91" s="525">
        <v>0</v>
      </c>
      <c r="L91" s="525">
        <v>1</v>
      </c>
      <c r="M91" s="525">
        <v>0</v>
      </c>
      <c r="N91" s="525">
        <v>0</v>
      </c>
      <c r="O91" s="525">
        <v>0</v>
      </c>
      <c r="P91" s="525">
        <v>0</v>
      </c>
      <c r="Q91" s="525">
        <v>-2</v>
      </c>
      <c r="R91" s="526">
        <f t="shared" si="9"/>
        <v>96</v>
      </c>
      <c r="S91" s="526">
        <f t="shared" si="8"/>
        <v>0</v>
      </c>
      <c r="T91" s="526">
        <f t="shared" si="7"/>
        <v>0</v>
      </c>
    </row>
    <row r="92" spans="2:20" ht="15" x14ac:dyDescent="0.35">
      <c r="B92" s="34" t="s">
        <v>498</v>
      </c>
      <c r="C92" s="34" t="s">
        <v>595</v>
      </c>
      <c r="D92" s="34" t="s">
        <v>595</v>
      </c>
      <c r="E92" s="533">
        <v>-1018.8</v>
      </c>
      <c r="F92" s="533">
        <v>-1277.4000000000001</v>
      </c>
      <c r="G92" s="529">
        <v>-222</v>
      </c>
      <c r="H92" s="524">
        <v>0</v>
      </c>
      <c r="I92" s="525">
        <v>0</v>
      </c>
      <c r="J92" s="525">
        <v>4</v>
      </c>
      <c r="K92" s="525">
        <v>0</v>
      </c>
      <c r="L92" s="525">
        <v>1</v>
      </c>
      <c r="M92" s="525">
        <v>0</v>
      </c>
      <c r="N92" s="525">
        <v>0</v>
      </c>
      <c r="O92" s="525">
        <v>0</v>
      </c>
      <c r="P92" s="525">
        <v>0</v>
      </c>
      <c r="Q92" s="525">
        <v>-3</v>
      </c>
      <c r="R92" s="526">
        <f t="shared" si="9"/>
        <v>95</v>
      </c>
      <c r="S92" s="526">
        <f t="shared" si="8"/>
        <v>0</v>
      </c>
      <c r="T92" s="526">
        <f t="shared" si="7"/>
        <v>0</v>
      </c>
    </row>
    <row r="93" spans="2:20" x14ac:dyDescent="0.35">
      <c r="B93" s="34" t="s">
        <v>499</v>
      </c>
      <c r="C93" s="34" t="s">
        <v>500</v>
      </c>
      <c r="D93" s="34" t="s">
        <v>500</v>
      </c>
      <c r="E93" s="525">
        <v>0</v>
      </c>
      <c r="F93" s="522" t="s">
        <v>127</v>
      </c>
      <c r="G93" s="523" t="s">
        <v>127</v>
      </c>
      <c r="H93" s="524">
        <v>0</v>
      </c>
      <c r="I93" s="525">
        <v>0</v>
      </c>
      <c r="J93" s="525">
        <v>0</v>
      </c>
      <c r="K93" s="525">
        <v>0</v>
      </c>
      <c r="L93" s="525">
        <v>0</v>
      </c>
      <c r="M93" s="525">
        <v>0</v>
      </c>
      <c r="N93" s="525">
        <v>0</v>
      </c>
      <c r="O93" s="525">
        <v>0</v>
      </c>
      <c r="P93" s="525">
        <v>0</v>
      </c>
      <c r="Q93" s="525">
        <v>1</v>
      </c>
      <c r="R93" s="526">
        <f t="shared" si="9"/>
        <v>0</v>
      </c>
      <c r="S93" s="526">
        <f t="shared" si="8"/>
        <v>-1</v>
      </c>
      <c r="T93" s="526">
        <f t="shared" si="7"/>
        <v>-1</v>
      </c>
    </row>
    <row r="94" spans="2:20" ht="15" x14ac:dyDescent="0.35">
      <c r="B94" s="34" t="s">
        <v>501</v>
      </c>
      <c r="C94" s="34" t="s">
        <v>502</v>
      </c>
      <c r="D94" s="34" t="s">
        <v>596</v>
      </c>
      <c r="E94" s="544">
        <f>-179.1+47.8</f>
        <v>-131.30000000000001</v>
      </c>
      <c r="F94" s="522" t="s">
        <v>127</v>
      </c>
      <c r="G94" s="523" t="s">
        <v>127</v>
      </c>
      <c r="H94" s="524">
        <v>3</v>
      </c>
      <c r="I94" s="525">
        <v>5</v>
      </c>
      <c r="J94" s="525">
        <v>1</v>
      </c>
      <c r="K94" s="525">
        <v>0</v>
      </c>
      <c r="L94" s="525">
        <v>0</v>
      </c>
      <c r="M94" s="525">
        <v>0</v>
      </c>
      <c r="N94" s="525">
        <v>0</v>
      </c>
      <c r="O94" s="525">
        <v>1</v>
      </c>
      <c r="P94" s="525">
        <v>0</v>
      </c>
      <c r="Q94" s="525">
        <v>0</v>
      </c>
      <c r="R94" s="526">
        <f t="shared" si="9"/>
        <v>57</v>
      </c>
      <c r="S94" s="526">
        <f t="shared" si="8"/>
        <v>15</v>
      </c>
      <c r="T94" s="526">
        <f t="shared" si="7"/>
        <v>5</v>
      </c>
    </row>
    <row r="95" spans="2:20" ht="15" x14ac:dyDescent="0.35">
      <c r="B95" s="34" t="s">
        <v>503</v>
      </c>
      <c r="C95" s="34" t="s">
        <v>504</v>
      </c>
      <c r="D95" s="92" t="s">
        <v>597</v>
      </c>
      <c r="E95" s="547">
        <v>-361.08</v>
      </c>
      <c r="F95" s="522" t="s">
        <v>127</v>
      </c>
      <c r="G95" s="523" t="s">
        <v>127</v>
      </c>
      <c r="H95" s="524">
        <v>3</v>
      </c>
      <c r="I95" s="525">
        <v>5</v>
      </c>
      <c r="J95" s="525">
        <v>2</v>
      </c>
      <c r="K95" s="525">
        <v>0</v>
      </c>
      <c r="L95" s="525">
        <v>0</v>
      </c>
      <c r="M95" s="525">
        <v>0</v>
      </c>
      <c r="N95" s="525">
        <v>0</v>
      </c>
      <c r="O95" s="525">
        <v>0</v>
      </c>
      <c r="P95" s="525">
        <v>0</v>
      </c>
      <c r="Q95" s="525">
        <v>-1</v>
      </c>
      <c r="R95" s="526">
        <f t="shared" si="9"/>
        <v>73</v>
      </c>
      <c r="S95" s="526">
        <f t="shared" si="8"/>
        <v>14</v>
      </c>
      <c r="T95" s="526">
        <f t="shared" si="7"/>
        <v>4.666666666666667</v>
      </c>
    </row>
    <row r="96" spans="2:20" ht="15" x14ac:dyDescent="0.35">
      <c r="B96" s="34" t="s">
        <v>505</v>
      </c>
      <c r="C96" s="34" t="s">
        <v>238</v>
      </c>
      <c r="D96" s="92" t="s">
        <v>576</v>
      </c>
      <c r="E96" s="533">
        <v>-389</v>
      </c>
      <c r="F96" s="522" t="s">
        <v>127</v>
      </c>
      <c r="G96" s="523" t="s">
        <v>127</v>
      </c>
      <c r="H96" s="524">
        <v>3</v>
      </c>
      <c r="I96" s="525">
        <v>6</v>
      </c>
      <c r="J96" s="525">
        <v>2</v>
      </c>
      <c r="K96" s="525">
        <v>0</v>
      </c>
      <c r="L96" s="525">
        <v>0</v>
      </c>
      <c r="M96" s="525">
        <v>0</v>
      </c>
      <c r="N96" s="525">
        <v>0</v>
      </c>
      <c r="O96" s="525">
        <v>0</v>
      </c>
      <c r="P96" s="525">
        <v>0</v>
      </c>
      <c r="Q96" s="525">
        <v>0</v>
      </c>
      <c r="R96" s="526">
        <f t="shared" si="9"/>
        <v>74</v>
      </c>
      <c r="S96" s="526">
        <f t="shared" si="8"/>
        <v>14</v>
      </c>
      <c r="T96" s="526">
        <f t="shared" si="7"/>
        <v>4.666666666666667</v>
      </c>
    </row>
    <row r="97" spans="2:21" x14ac:dyDescent="0.35">
      <c r="B97" s="34" t="s">
        <v>506</v>
      </c>
      <c r="C97" s="34" t="s">
        <v>507</v>
      </c>
      <c r="D97" s="34" t="s">
        <v>598</v>
      </c>
      <c r="E97" s="547">
        <v>0</v>
      </c>
      <c r="F97" s="522">
        <v>0</v>
      </c>
      <c r="G97" s="523">
        <v>0</v>
      </c>
      <c r="H97" s="524">
        <v>0</v>
      </c>
      <c r="I97" s="525">
        <v>1</v>
      </c>
      <c r="J97" s="525">
        <v>0</v>
      </c>
      <c r="K97" s="525">
        <v>0</v>
      </c>
      <c r="L97" s="525">
        <v>0</v>
      </c>
      <c r="M97" s="525">
        <v>0</v>
      </c>
      <c r="N97" s="525">
        <v>0</v>
      </c>
      <c r="O97" s="525">
        <v>0</v>
      </c>
      <c r="P97" s="525">
        <v>0</v>
      </c>
      <c r="Q97" s="525">
        <v>1</v>
      </c>
      <c r="R97" s="526">
        <f t="shared" si="9"/>
        <v>1</v>
      </c>
      <c r="S97" s="526">
        <f t="shared" si="8"/>
        <v>0</v>
      </c>
      <c r="T97" s="526">
        <f t="shared" si="7"/>
        <v>0</v>
      </c>
    </row>
    <row r="98" spans="2:21" ht="15" x14ac:dyDescent="0.35">
      <c r="B98" s="119" t="s">
        <v>508</v>
      </c>
      <c r="C98" s="119" t="s">
        <v>278</v>
      </c>
      <c r="D98" s="119" t="s">
        <v>599</v>
      </c>
      <c r="E98" s="559">
        <f>2*E91-E117+21.92-F121*F122*LN(0.0000001)</f>
        <v>-1879.1461566447772</v>
      </c>
      <c r="F98" s="546" t="s">
        <v>127</v>
      </c>
      <c r="G98" s="537" t="s">
        <v>127</v>
      </c>
      <c r="H98" s="538">
        <v>0</v>
      </c>
      <c r="I98" s="539">
        <v>0</v>
      </c>
      <c r="J98" s="539">
        <v>7</v>
      </c>
      <c r="K98" s="539">
        <v>0</v>
      </c>
      <c r="L98" s="539">
        <v>2</v>
      </c>
      <c r="M98" s="539">
        <v>0</v>
      </c>
      <c r="N98" s="539">
        <v>0</v>
      </c>
      <c r="O98" s="539">
        <v>0</v>
      </c>
      <c r="P98" s="539">
        <v>0</v>
      </c>
      <c r="Q98" s="539">
        <v>-4</v>
      </c>
      <c r="R98" s="540">
        <f t="shared" si="9"/>
        <v>174</v>
      </c>
      <c r="S98" s="540">
        <f t="shared" si="8"/>
        <v>0</v>
      </c>
      <c r="T98" s="540">
        <f t="shared" si="7"/>
        <v>0</v>
      </c>
    </row>
    <row r="99" spans="2:21" x14ac:dyDescent="0.35">
      <c r="B99" s="34" t="s">
        <v>633</v>
      </c>
      <c r="C99" s="23" t="s">
        <v>230</v>
      </c>
      <c r="D99" s="34" t="s">
        <v>634</v>
      </c>
      <c r="E99" s="531">
        <v>-486</v>
      </c>
      <c r="F99" s="522" t="s">
        <v>127</v>
      </c>
      <c r="G99" s="523" t="s">
        <v>127</v>
      </c>
      <c r="H99" s="524">
        <v>3</v>
      </c>
      <c r="I99" s="525">
        <v>4</v>
      </c>
      <c r="J99" s="525">
        <v>3</v>
      </c>
      <c r="K99" s="525">
        <v>0</v>
      </c>
      <c r="L99" s="525">
        <v>0</v>
      </c>
      <c r="M99" s="525">
        <v>0</v>
      </c>
      <c r="N99" s="525">
        <v>0</v>
      </c>
      <c r="O99" s="525">
        <v>0</v>
      </c>
      <c r="P99" s="525">
        <v>0</v>
      </c>
      <c r="Q99" s="525">
        <v>0</v>
      </c>
      <c r="R99" s="526">
        <f t="shared" si="9"/>
        <v>88</v>
      </c>
      <c r="S99" s="526">
        <f t="shared" si="8"/>
        <v>10</v>
      </c>
      <c r="T99" s="526">
        <f t="shared" si="7"/>
        <v>3.3333333333333335</v>
      </c>
    </row>
    <row r="100" spans="2:21" ht="15" x14ac:dyDescent="0.35">
      <c r="B100" s="34" t="s">
        <v>509</v>
      </c>
      <c r="C100" s="23" t="s">
        <v>510</v>
      </c>
      <c r="D100" s="34" t="s">
        <v>600</v>
      </c>
      <c r="E100" s="560">
        <v>-472.3</v>
      </c>
      <c r="F100" s="522">
        <v>-596</v>
      </c>
      <c r="G100" s="523" t="s">
        <v>127</v>
      </c>
      <c r="H100" s="524">
        <v>3</v>
      </c>
      <c r="I100" s="525">
        <v>3</v>
      </c>
      <c r="J100" s="525">
        <v>3</v>
      </c>
      <c r="K100" s="525">
        <v>0</v>
      </c>
      <c r="L100" s="525">
        <v>0</v>
      </c>
      <c r="M100" s="525">
        <v>0</v>
      </c>
      <c r="N100" s="525">
        <v>0</v>
      </c>
      <c r="O100" s="525">
        <v>0</v>
      </c>
      <c r="P100" s="525">
        <v>0</v>
      </c>
      <c r="Q100" s="525">
        <v>-1</v>
      </c>
      <c r="R100" s="526">
        <f t="shared" si="9"/>
        <v>87</v>
      </c>
      <c r="S100" s="526">
        <f t="shared" si="8"/>
        <v>10</v>
      </c>
      <c r="T100" s="526">
        <f t="shared" si="7"/>
        <v>3.3333333333333335</v>
      </c>
    </row>
    <row r="101" spans="2:21" x14ac:dyDescent="0.35">
      <c r="B101" s="34" t="s">
        <v>511</v>
      </c>
      <c r="C101" s="34" t="s">
        <v>512</v>
      </c>
      <c r="D101" s="34" t="s">
        <v>512</v>
      </c>
      <c r="E101" s="525">
        <v>0</v>
      </c>
      <c r="F101" s="522" t="s">
        <v>127</v>
      </c>
      <c r="G101" s="523" t="s">
        <v>127</v>
      </c>
      <c r="H101" s="524">
        <v>0</v>
      </c>
      <c r="I101" s="525">
        <v>0</v>
      </c>
      <c r="J101" s="525">
        <v>0</v>
      </c>
      <c r="K101" s="525">
        <v>0</v>
      </c>
      <c r="L101" s="525">
        <v>0</v>
      </c>
      <c r="M101" s="525">
        <v>0</v>
      </c>
      <c r="N101" s="525">
        <v>0</v>
      </c>
      <c r="O101" s="525">
        <v>0</v>
      </c>
      <c r="P101" s="525">
        <v>0</v>
      </c>
      <c r="Q101" s="525">
        <v>1</v>
      </c>
      <c r="R101" s="526">
        <f t="shared" si="9"/>
        <v>0</v>
      </c>
      <c r="S101" s="526">
        <f t="shared" si="8"/>
        <v>-1</v>
      </c>
      <c r="T101" s="526">
        <f t="shared" si="7"/>
        <v>-1</v>
      </c>
    </row>
    <row r="102" spans="2:21" ht="15" x14ac:dyDescent="0.35">
      <c r="B102" s="34" t="s">
        <v>514</v>
      </c>
      <c r="C102" s="23" t="s">
        <v>246</v>
      </c>
      <c r="D102" s="23" t="s">
        <v>603</v>
      </c>
      <c r="E102" s="531">
        <v>-746.6</v>
      </c>
      <c r="F102" s="522" t="s">
        <v>127</v>
      </c>
      <c r="G102" s="553" t="s">
        <v>127</v>
      </c>
      <c r="H102" s="524">
        <v>4</v>
      </c>
      <c r="I102" s="525">
        <v>6</v>
      </c>
      <c r="J102" s="525">
        <v>4</v>
      </c>
      <c r="K102" s="525">
        <v>0</v>
      </c>
      <c r="L102" s="525">
        <v>0</v>
      </c>
      <c r="M102" s="525">
        <v>0</v>
      </c>
      <c r="N102" s="525">
        <v>0</v>
      </c>
      <c r="O102" s="525">
        <v>0</v>
      </c>
      <c r="P102" s="525">
        <v>0</v>
      </c>
      <c r="Q102" s="525">
        <v>0</v>
      </c>
      <c r="R102" s="526">
        <f t="shared" si="9"/>
        <v>118</v>
      </c>
      <c r="S102" s="526">
        <f t="shared" si="8"/>
        <v>14</v>
      </c>
      <c r="T102" s="526">
        <f t="shared" si="7"/>
        <v>3.5</v>
      </c>
      <c r="U102" s="358">
        <f>E102-E106</f>
        <v>-260.60000000000008</v>
      </c>
    </row>
    <row r="103" spans="2:21" x14ac:dyDescent="0.35">
      <c r="B103" s="34" t="s">
        <v>513</v>
      </c>
      <c r="C103" s="23" t="s">
        <v>630</v>
      </c>
      <c r="D103" s="22" t="s">
        <v>631</v>
      </c>
      <c r="E103" s="531">
        <v>-722.6</v>
      </c>
      <c r="F103" s="522" t="s">
        <v>127</v>
      </c>
      <c r="G103" s="561" t="s">
        <v>127</v>
      </c>
      <c r="H103" s="524">
        <v>4</v>
      </c>
      <c r="I103" s="525">
        <v>5</v>
      </c>
      <c r="J103" s="525">
        <v>4</v>
      </c>
      <c r="K103" s="525">
        <v>0</v>
      </c>
      <c r="L103" s="525">
        <v>0</v>
      </c>
      <c r="M103" s="525">
        <v>0</v>
      </c>
      <c r="N103" s="525">
        <v>0</v>
      </c>
      <c r="O103" s="525">
        <v>0</v>
      </c>
      <c r="P103" s="525">
        <v>0</v>
      </c>
      <c r="Q103" s="525">
        <v>0</v>
      </c>
      <c r="R103" s="526">
        <f t="shared" si="9"/>
        <v>117</v>
      </c>
      <c r="S103" s="526">
        <f t="shared" si="8"/>
        <v>13</v>
      </c>
      <c r="T103" s="526">
        <f t="shared" si="7"/>
        <v>3.25</v>
      </c>
    </row>
    <row r="104" spans="2:21" ht="15" x14ac:dyDescent="0.35">
      <c r="B104" s="34" t="s">
        <v>513</v>
      </c>
      <c r="C104" s="34" t="s">
        <v>601</v>
      </c>
      <c r="D104" s="34" t="s">
        <v>602</v>
      </c>
      <c r="E104" s="555">
        <v>-690.4</v>
      </c>
      <c r="F104" s="530">
        <v>-909.29</v>
      </c>
      <c r="G104" s="553" t="s">
        <v>127</v>
      </c>
      <c r="H104" s="524">
        <v>4</v>
      </c>
      <c r="I104" s="525">
        <v>4</v>
      </c>
      <c r="J104" s="525">
        <v>4</v>
      </c>
      <c r="K104" s="525">
        <v>0</v>
      </c>
      <c r="L104" s="525">
        <v>0</v>
      </c>
      <c r="M104" s="525">
        <v>0</v>
      </c>
      <c r="N104" s="525">
        <v>0</v>
      </c>
      <c r="O104" s="525">
        <v>0</v>
      </c>
      <c r="P104" s="525">
        <v>0</v>
      </c>
      <c r="Q104" s="525">
        <v>-2</v>
      </c>
      <c r="R104" s="526">
        <f t="shared" si="9"/>
        <v>116</v>
      </c>
      <c r="S104" s="526">
        <f t="shared" si="8"/>
        <v>14</v>
      </c>
      <c r="T104" s="526">
        <f t="shared" si="7"/>
        <v>3.5</v>
      </c>
    </row>
    <row r="105" spans="2:21" ht="15" x14ac:dyDescent="0.35">
      <c r="B105" s="34" t="s">
        <v>819</v>
      </c>
      <c r="C105" s="23" t="s">
        <v>516</v>
      </c>
      <c r="D105" s="23" t="s">
        <v>820</v>
      </c>
      <c r="E105" s="556">
        <f>-509.7-(-47.8)</f>
        <v>-461.9</v>
      </c>
      <c r="F105" s="530"/>
      <c r="G105" s="553"/>
      <c r="H105" s="524">
        <v>4</v>
      </c>
      <c r="I105" s="525">
        <v>4</v>
      </c>
      <c r="J105" s="525">
        <v>3</v>
      </c>
      <c r="K105" s="525">
        <v>0</v>
      </c>
      <c r="L105" s="525">
        <v>0</v>
      </c>
      <c r="M105" s="525">
        <v>0</v>
      </c>
      <c r="N105" s="525">
        <v>0</v>
      </c>
      <c r="O105" s="525">
        <v>1</v>
      </c>
      <c r="P105" s="525">
        <v>0</v>
      </c>
      <c r="Q105" s="525">
        <v>-1</v>
      </c>
      <c r="R105" s="526">
        <f t="shared" si="9"/>
        <v>100</v>
      </c>
      <c r="S105" s="526">
        <f t="shared" si="8"/>
        <v>15</v>
      </c>
      <c r="T105" s="526">
        <f t="shared" si="7"/>
        <v>3.75</v>
      </c>
      <c r="U105" s="358"/>
    </row>
    <row r="106" spans="2:21" ht="15" x14ac:dyDescent="0.35">
      <c r="B106" s="34" t="s">
        <v>515</v>
      </c>
      <c r="C106" s="23" t="s">
        <v>516</v>
      </c>
      <c r="D106" s="23" t="s">
        <v>586</v>
      </c>
      <c r="E106" s="556">
        <f>-533.8-(-47.8)</f>
        <v>-485.99999999999994</v>
      </c>
      <c r="F106" s="522" t="s">
        <v>127</v>
      </c>
      <c r="G106" s="523" t="s">
        <v>127</v>
      </c>
      <c r="H106" s="524">
        <v>4</v>
      </c>
      <c r="I106" s="525">
        <v>5</v>
      </c>
      <c r="J106" s="525">
        <v>3</v>
      </c>
      <c r="K106" s="525">
        <v>0</v>
      </c>
      <c r="L106" s="525">
        <v>0</v>
      </c>
      <c r="M106" s="525">
        <v>0</v>
      </c>
      <c r="N106" s="525">
        <v>0</v>
      </c>
      <c r="O106" s="525">
        <v>1</v>
      </c>
      <c r="P106" s="525">
        <v>0</v>
      </c>
      <c r="Q106" s="525">
        <v>0</v>
      </c>
      <c r="R106" s="526">
        <f t="shared" si="9"/>
        <v>101</v>
      </c>
      <c r="S106" s="526">
        <f t="shared" si="8"/>
        <v>15</v>
      </c>
      <c r="T106" s="526">
        <f t="shared" si="7"/>
        <v>3.75</v>
      </c>
    </row>
    <row r="107" spans="2:21" x14ac:dyDescent="0.35">
      <c r="B107" s="34" t="s">
        <v>755</v>
      </c>
      <c r="C107" s="23"/>
      <c r="D107" s="23" t="s">
        <v>754</v>
      </c>
      <c r="E107" s="544"/>
      <c r="F107" s="522"/>
      <c r="G107" s="523"/>
      <c r="H107" s="524"/>
      <c r="I107" s="525"/>
      <c r="J107" s="525"/>
      <c r="K107" s="525"/>
      <c r="L107" s="525"/>
      <c r="M107" s="525"/>
      <c r="N107" s="525"/>
      <c r="O107" s="525"/>
      <c r="P107" s="525"/>
      <c r="Q107" s="525"/>
      <c r="R107" s="526"/>
      <c r="S107" s="526"/>
      <c r="T107" s="526"/>
    </row>
    <row r="108" spans="2:21" x14ac:dyDescent="0.35">
      <c r="B108" s="34" t="s">
        <v>753</v>
      </c>
      <c r="C108" s="23"/>
      <c r="D108" s="23" t="s">
        <v>754</v>
      </c>
      <c r="E108" s="544"/>
      <c r="F108" s="522"/>
      <c r="G108" s="523"/>
      <c r="H108" s="524">
        <v>5</v>
      </c>
      <c r="I108" s="525">
        <v>10</v>
      </c>
      <c r="J108" s="525">
        <v>5</v>
      </c>
      <c r="K108" s="525">
        <v>0</v>
      </c>
      <c r="L108" s="525">
        <v>0</v>
      </c>
      <c r="M108" s="525">
        <v>0</v>
      </c>
      <c r="N108" s="525">
        <v>0</v>
      </c>
      <c r="O108" s="525">
        <v>0</v>
      </c>
      <c r="P108" s="525">
        <v>0</v>
      </c>
      <c r="Q108" s="525">
        <v>0</v>
      </c>
      <c r="R108" s="526">
        <f t="shared" ref="R108:R117" si="10">SUMPRODUCT(H108:Q108,$H$118:$Q$118)</f>
        <v>150</v>
      </c>
      <c r="S108" s="526">
        <f t="shared" ref="S108:S117" si="11">SUMPRODUCT($H108:$Q108,$H$119:$Q$119)</f>
        <v>20</v>
      </c>
      <c r="T108" s="526">
        <f t="shared" ref="T108:T117" si="12">(IF(H108&lt;&gt;0,SUMPRODUCT($H108:$Q108,$H$119:$Q$119)/$H108,SUMPRODUCT($H108:$Q108,$H$119:$Q$119)))</f>
        <v>4</v>
      </c>
    </row>
    <row r="109" spans="2:21" x14ac:dyDescent="0.35">
      <c r="B109" s="34" t="s">
        <v>756</v>
      </c>
      <c r="C109" s="23"/>
      <c r="D109" s="23" t="s">
        <v>757</v>
      </c>
      <c r="E109" s="544"/>
      <c r="F109" s="522"/>
      <c r="G109" s="523"/>
      <c r="H109" s="524">
        <v>6</v>
      </c>
      <c r="I109" s="525">
        <v>12</v>
      </c>
      <c r="J109" s="525">
        <v>6</v>
      </c>
      <c r="K109" s="525"/>
      <c r="L109" s="525"/>
      <c r="M109" s="525"/>
      <c r="N109" s="525"/>
      <c r="O109" s="525"/>
      <c r="P109" s="525"/>
      <c r="Q109" s="525"/>
      <c r="R109" s="526">
        <f t="shared" si="10"/>
        <v>180</v>
      </c>
      <c r="S109" s="526">
        <f t="shared" si="11"/>
        <v>24</v>
      </c>
      <c r="T109" s="526">
        <f t="shared" si="12"/>
        <v>4</v>
      </c>
    </row>
    <row r="110" spans="2:21" ht="15" x14ac:dyDescent="0.35">
      <c r="B110" s="119" t="s">
        <v>517</v>
      </c>
      <c r="C110" s="119" t="s">
        <v>518</v>
      </c>
      <c r="D110" s="119" t="s">
        <v>604</v>
      </c>
      <c r="E110" s="539">
        <v>-1008.78</v>
      </c>
      <c r="F110" s="546" t="s">
        <v>127</v>
      </c>
      <c r="G110" s="537" t="s">
        <v>127</v>
      </c>
      <c r="H110" s="538">
        <v>12</v>
      </c>
      <c r="I110" s="539">
        <v>22</v>
      </c>
      <c r="J110" s="539">
        <v>11</v>
      </c>
      <c r="K110" s="539">
        <v>0</v>
      </c>
      <c r="L110" s="539">
        <v>0</v>
      </c>
      <c r="M110" s="539">
        <v>0</v>
      </c>
      <c r="N110" s="539">
        <v>0</v>
      </c>
      <c r="O110" s="539">
        <v>0</v>
      </c>
      <c r="P110" s="539">
        <v>0</v>
      </c>
      <c r="Q110" s="539">
        <v>0</v>
      </c>
      <c r="R110" s="540">
        <f t="shared" si="10"/>
        <v>342</v>
      </c>
      <c r="S110" s="540">
        <f t="shared" si="11"/>
        <v>48</v>
      </c>
      <c r="T110" s="540">
        <f t="shared" si="12"/>
        <v>4</v>
      </c>
    </row>
    <row r="111" spans="2:21" x14ac:dyDescent="0.35">
      <c r="B111" s="119" t="s">
        <v>519</v>
      </c>
      <c r="C111" s="119" t="s">
        <v>605</v>
      </c>
      <c r="D111" s="119" t="s">
        <v>605</v>
      </c>
      <c r="E111" s="541">
        <v>85.8</v>
      </c>
      <c r="F111" s="541">
        <v>33.1</v>
      </c>
      <c r="G111" s="562">
        <v>-14.6</v>
      </c>
      <c r="H111" s="538">
        <v>0</v>
      </c>
      <c r="I111" s="539">
        <v>0</v>
      </c>
      <c r="J111" s="539">
        <v>0</v>
      </c>
      <c r="K111" s="539">
        <v>0</v>
      </c>
      <c r="L111" s="539">
        <v>0</v>
      </c>
      <c r="M111" s="539">
        <v>1</v>
      </c>
      <c r="N111" s="539">
        <v>0</v>
      </c>
      <c r="O111" s="539">
        <v>0</v>
      </c>
      <c r="P111" s="539">
        <v>0</v>
      </c>
      <c r="Q111" s="539">
        <v>-2</v>
      </c>
      <c r="R111" s="540">
        <f t="shared" si="10"/>
        <v>32</v>
      </c>
      <c r="S111" s="540">
        <f t="shared" si="11"/>
        <v>8</v>
      </c>
      <c r="T111" s="540">
        <f t="shared" si="12"/>
        <v>8</v>
      </c>
    </row>
    <row r="112" spans="2:21" x14ac:dyDescent="0.35">
      <c r="B112" s="119" t="s">
        <v>520</v>
      </c>
      <c r="C112" s="119" t="s">
        <v>606</v>
      </c>
      <c r="D112" s="119" t="s">
        <v>606</v>
      </c>
      <c r="E112" s="541">
        <v>12.1</v>
      </c>
      <c r="F112" s="541">
        <v>-17.600000000000001</v>
      </c>
      <c r="G112" s="562">
        <v>62.8</v>
      </c>
      <c r="H112" s="538">
        <v>0</v>
      </c>
      <c r="I112" s="539">
        <v>1</v>
      </c>
      <c r="J112" s="539">
        <v>0</v>
      </c>
      <c r="K112" s="539">
        <v>0</v>
      </c>
      <c r="L112" s="539">
        <v>0</v>
      </c>
      <c r="M112" s="539">
        <v>1</v>
      </c>
      <c r="N112" s="539">
        <v>0</v>
      </c>
      <c r="O112" s="539">
        <v>0</v>
      </c>
      <c r="P112" s="539">
        <v>0</v>
      </c>
      <c r="Q112" s="539">
        <v>-1</v>
      </c>
      <c r="R112" s="540">
        <f t="shared" si="10"/>
        <v>33</v>
      </c>
      <c r="S112" s="540">
        <f t="shared" si="11"/>
        <v>8</v>
      </c>
      <c r="T112" s="540">
        <f t="shared" si="12"/>
        <v>8</v>
      </c>
    </row>
    <row r="113" spans="2:20" ht="15" x14ac:dyDescent="0.35">
      <c r="B113" s="119" t="s">
        <v>521</v>
      </c>
      <c r="C113" s="119" t="s">
        <v>607</v>
      </c>
      <c r="D113" s="119" t="s">
        <v>607</v>
      </c>
      <c r="E113" s="541">
        <v>-27.9</v>
      </c>
      <c r="F113" s="541">
        <v>-39.700000000000003</v>
      </c>
      <c r="G113" s="562">
        <v>121</v>
      </c>
      <c r="H113" s="538">
        <v>0</v>
      </c>
      <c r="I113" s="539">
        <v>2</v>
      </c>
      <c r="J113" s="539">
        <v>0</v>
      </c>
      <c r="K113" s="539">
        <v>0</v>
      </c>
      <c r="L113" s="539">
        <v>0</v>
      </c>
      <c r="M113" s="539">
        <v>1</v>
      </c>
      <c r="N113" s="539">
        <v>0</v>
      </c>
      <c r="O113" s="539">
        <v>0</v>
      </c>
      <c r="P113" s="539">
        <v>0</v>
      </c>
      <c r="Q113" s="539">
        <v>0</v>
      </c>
      <c r="R113" s="540">
        <f t="shared" si="10"/>
        <v>34</v>
      </c>
      <c r="S113" s="540">
        <f t="shared" si="11"/>
        <v>8</v>
      </c>
      <c r="T113" s="540">
        <f t="shared" si="12"/>
        <v>8</v>
      </c>
    </row>
    <row r="114" spans="2:20" ht="15" x14ac:dyDescent="0.35">
      <c r="B114" s="119" t="s">
        <v>522</v>
      </c>
      <c r="C114" s="119" t="s">
        <v>608</v>
      </c>
      <c r="D114" s="119" t="s">
        <v>607</v>
      </c>
      <c r="E114" s="541">
        <v>-33.6</v>
      </c>
      <c r="F114" s="541">
        <v>-20.6</v>
      </c>
      <c r="G114" s="562">
        <v>205.8</v>
      </c>
      <c r="H114" s="538">
        <v>0</v>
      </c>
      <c r="I114" s="539">
        <v>2</v>
      </c>
      <c r="J114" s="539">
        <v>0</v>
      </c>
      <c r="K114" s="539">
        <v>0</v>
      </c>
      <c r="L114" s="539">
        <v>0</v>
      </c>
      <c r="M114" s="539">
        <v>1</v>
      </c>
      <c r="N114" s="539">
        <v>0</v>
      </c>
      <c r="O114" s="539">
        <v>0</v>
      </c>
      <c r="P114" s="539">
        <v>0</v>
      </c>
      <c r="Q114" s="539">
        <v>0</v>
      </c>
      <c r="R114" s="540">
        <f t="shared" si="10"/>
        <v>34</v>
      </c>
      <c r="S114" s="540">
        <f t="shared" si="11"/>
        <v>8</v>
      </c>
      <c r="T114" s="540">
        <f t="shared" si="12"/>
        <v>8</v>
      </c>
    </row>
    <row r="115" spans="2:20" x14ac:dyDescent="0.35">
      <c r="B115" s="119" t="s">
        <v>523</v>
      </c>
      <c r="C115" s="119" t="s">
        <v>524</v>
      </c>
      <c r="D115" s="119" t="s">
        <v>524</v>
      </c>
      <c r="E115" s="563">
        <v>0</v>
      </c>
      <c r="F115" s="546" t="s">
        <v>127</v>
      </c>
      <c r="G115" s="537" t="s">
        <v>127</v>
      </c>
      <c r="H115" s="538">
        <v>0</v>
      </c>
      <c r="I115" s="539">
        <v>0</v>
      </c>
      <c r="J115" s="539">
        <v>0</v>
      </c>
      <c r="K115" s="539">
        <v>0</v>
      </c>
      <c r="L115" s="539">
        <v>0</v>
      </c>
      <c r="M115" s="539">
        <v>0</v>
      </c>
      <c r="N115" s="539">
        <v>0</v>
      </c>
      <c r="O115" s="539">
        <v>0</v>
      </c>
      <c r="P115" s="539">
        <v>0</v>
      </c>
      <c r="Q115" s="539">
        <v>0</v>
      </c>
      <c r="R115" s="540">
        <f t="shared" si="10"/>
        <v>0</v>
      </c>
      <c r="S115" s="540">
        <f t="shared" si="11"/>
        <v>0</v>
      </c>
      <c r="T115" s="540">
        <f t="shared" si="12"/>
        <v>0</v>
      </c>
    </row>
    <row r="116" spans="2:20" x14ac:dyDescent="0.35">
      <c r="B116" s="119" t="s">
        <v>525</v>
      </c>
      <c r="C116" s="119" t="s">
        <v>526</v>
      </c>
      <c r="D116" s="119" t="s">
        <v>526</v>
      </c>
      <c r="E116" s="563">
        <v>-60.57048495627221</v>
      </c>
      <c r="F116" s="546" t="s">
        <v>127</v>
      </c>
      <c r="G116" s="537" t="s">
        <v>127</v>
      </c>
      <c r="H116" s="538">
        <v>0</v>
      </c>
      <c r="I116" s="539">
        <v>2</v>
      </c>
      <c r="J116" s="539">
        <v>0</v>
      </c>
      <c r="K116" s="539">
        <v>0</v>
      </c>
      <c r="L116" s="539">
        <v>0</v>
      </c>
      <c r="M116" s="539">
        <v>0</v>
      </c>
      <c r="N116" s="539">
        <v>0</v>
      </c>
      <c r="O116" s="539">
        <v>0</v>
      </c>
      <c r="P116" s="539">
        <v>0</v>
      </c>
      <c r="Q116" s="539">
        <v>0</v>
      </c>
      <c r="R116" s="540">
        <f t="shared" si="10"/>
        <v>2</v>
      </c>
      <c r="S116" s="540">
        <f t="shared" si="11"/>
        <v>2</v>
      </c>
      <c r="T116" s="540">
        <f t="shared" si="12"/>
        <v>2</v>
      </c>
    </row>
    <row r="117" spans="2:20" ht="15.5" thickBot="1" x14ac:dyDescent="0.4">
      <c r="B117" s="97" t="s">
        <v>527</v>
      </c>
      <c r="C117" s="97" t="s">
        <v>255</v>
      </c>
      <c r="D117" s="97" t="s">
        <v>609</v>
      </c>
      <c r="E117" s="564">
        <v>-237.18</v>
      </c>
      <c r="F117" s="564">
        <v>-285.8</v>
      </c>
      <c r="G117" s="565">
        <v>69.900000000000006</v>
      </c>
      <c r="H117" s="566">
        <v>0</v>
      </c>
      <c r="I117" s="567">
        <v>2</v>
      </c>
      <c r="J117" s="567">
        <v>1</v>
      </c>
      <c r="K117" s="567">
        <v>0</v>
      </c>
      <c r="L117" s="567">
        <v>0</v>
      </c>
      <c r="M117" s="567">
        <v>0</v>
      </c>
      <c r="N117" s="567">
        <v>0</v>
      </c>
      <c r="O117" s="567">
        <v>0</v>
      </c>
      <c r="P117" s="567">
        <v>0</v>
      </c>
      <c r="Q117" s="567">
        <v>0</v>
      </c>
      <c r="R117" s="568">
        <f t="shared" si="10"/>
        <v>18</v>
      </c>
      <c r="S117" s="568">
        <f t="shared" si="11"/>
        <v>0</v>
      </c>
      <c r="T117" s="568">
        <f t="shared" si="12"/>
        <v>0</v>
      </c>
    </row>
    <row r="118" spans="2:20" ht="15" thickTop="1" x14ac:dyDescent="0.35">
      <c r="B118" s="22"/>
      <c r="C118" s="22"/>
      <c r="D118" s="77"/>
      <c r="E118" s="98"/>
      <c r="F118" s="22"/>
      <c r="G118" s="102" t="s">
        <v>528</v>
      </c>
      <c r="H118" s="569">
        <v>12</v>
      </c>
      <c r="I118" s="570">
        <v>1</v>
      </c>
      <c r="J118" s="570">
        <v>16</v>
      </c>
      <c r="K118" s="570">
        <v>14</v>
      </c>
      <c r="L118" s="571">
        <v>31</v>
      </c>
      <c r="M118" s="571">
        <v>32</v>
      </c>
      <c r="N118" s="571">
        <v>0</v>
      </c>
      <c r="O118" s="571">
        <v>0</v>
      </c>
      <c r="P118" s="571">
        <v>0</v>
      </c>
      <c r="Q118" s="572">
        <v>0</v>
      </c>
      <c r="R118" s="22"/>
      <c r="S118" s="22"/>
      <c r="T118" s="22"/>
    </row>
    <row r="119" spans="2:20" ht="15" thickBot="1" x14ac:dyDescent="0.4">
      <c r="B119" s="22"/>
      <c r="C119" s="22"/>
      <c r="D119" s="77"/>
      <c r="E119" s="98"/>
      <c r="F119" s="22"/>
      <c r="G119" s="99" t="s">
        <v>529</v>
      </c>
      <c r="H119" s="573">
        <v>4</v>
      </c>
      <c r="I119" s="574">
        <v>1</v>
      </c>
      <c r="J119" s="574">
        <v>-2</v>
      </c>
      <c r="K119" s="574">
        <v>-3</v>
      </c>
      <c r="L119" s="575">
        <v>5</v>
      </c>
      <c r="M119" s="575">
        <v>6</v>
      </c>
      <c r="N119" s="575">
        <v>0</v>
      </c>
      <c r="O119" s="575">
        <v>0</v>
      </c>
      <c r="P119" s="575">
        <v>0</v>
      </c>
      <c r="Q119" s="576">
        <v>-1</v>
      </c>
      <c r="R119" s="22"/>
      <c r="S119" s="22"/>
      <c r="T119" s="22"/>
    </row>
    <row r="120" spans="2:20" ht="15" thickTop="1" x14ac:dyDescent="0.35">
      <c r="B120" s="775" t="s">
        <v>612</v>
      </c>
      <c r="C120" s="776"/>
      <c r="D120" s="77"/>
      <c r="E120" s="98"/>
      <c r="F120" s="22"/>
      <c r="G120" s="100"/>
      <c r="H120" s="101"/>
      <c r="I120" s="101"/>
      <c r="J120" s="101"/>
      <c r="K120" s="101"/>
      <c r="L120" s="90"/>
      <c r="M120" s="90"/>
      <c r="N120" s="90"/>
      <c r="O120" s="90"/>
      <c r="P120" s="90"/>
      <c r="Q120" s="101"/>
      <c r="R120" s="22"/>
      <c r="S120" s="22"/>
      <c r="T120" s="22"/>
    </row>
    <row r="121" spans="2:20" x14ac:dyDescent="0.35">
      <c r="B121" s="104" t="s">
        <v>530</v>
      </c>
      <c r="C121" s="579">
        <v>-123.45</v>
      </c>
      <c r="D121" s="77"/>
      <c r="E121" s="25" t="s">
        <v>136</v>
      </c>
      <c r="F121" s="577">
        <v>8.3140000000000002E-3</v>
      </c>
      <c r="G121" s="26" t="s">
        <v>335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90"/>
    </row>
    <row r="122" spans="2:20" x14ac:dyDescent="0.35">
      <c r="B122" s="105" t="s">
        <v>531</v>
      </c>
      <c r="C122" s="533">
        <v>-123.45</v>
      </c>
      <c r="D122" s="77"/>
      <c r="E122" s="27" t="s">
        <v>137</v>
      </c>
      <c r="F122" s="578">
        <v>298.14999999999998</v>
      </c>
      <c r="G122" s="26" t="s">
        <v>138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90"/>
    </row>
    <row r="123" spans="2:20" x14ac:dyDescent="0.35">
      <c r="B123" s="106" t="s">
        <v>532</v>
      </c>
      <c r="C123" s="555">
        <v>-123.45</v>
      </c>
      <c r="E123" s="27" t="s">
        <v>143</v>
      </c>
      <c r="F123" s="578">
        <v>96.484999999999999</v>
      </c>
      <c r="G123" s="26" t="s">
        <v>144</v>
      </c>
      <c r="J123" s="22"/>
      <c r="K123" s="22"/>
      <c r="L123" s="22"/>
      <c r="M123" s="22"/>
      <c r="N123" s="22"/>
      <c r="O123" s="22"/>
      <c r="P123" s="22"/>
      <c r="Q123" s="22"/>
      <c r="R123" s="90"/>
    </row>
    <row r="124" spans="2:20" x14ac:dyDescent="0.35">
      <c r="B124" s="107" t="s">
        <v>533</v>
      </c>
      <c r="C124" s="544">
        <v>-123.45</v>
      </c>
      <c r="F124" s="24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90"/>
    </row>
    <row r="125" spans="2:20" x14ac:dyDescent="0.35">
      <c r="B125" s="108" t="s">
        <v>534</v>
      </c>
      <c r="C125" s="548">
        <v>-123.45</v>
      </c>
      <c r="D125" s="28"/>
      <c r="E125" s="28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90"/>
    </row>
    <row r="126" spans="2:20" x14ac:dyDescent="0.35">
      <c r="B126" s="109" t="s">
        <v>535</v>
      </c>
      <c r="C126" s="580">
        <v>-123.45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90"/>
    </row>
    <row r="127" spans="2:20" x14ac:dyDescent="0.35">
      <c r="B127" s="135" t="s">
        <v>637</v>
      </c>
      <c r="C127" s="531">
        <v>-123.45</v>
      </c>
      <c r="D127" s="88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90"/>
    </row>
    <row r="128" spans="2:20" x14ac:dyDescent="0.35">
      <c r="B128" s="209" t="s">
        <v>652</v>
      </c>
      <c r="C128" s="581">
        <v>-123.45</v>
      </c>
      <c r="D128" s="88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90"/>
    </row>
    <row r="129" spans="2:20" x14ac:dyDescent="0.35">
      <c r="B129" s="177" t="s">
        <v>727</v>
      </c>
      <c r="C129" s="582">
        <v>-123.45</v>
      </c>
      <c r="D129" s="88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90"/>
    </row>
    <row r="130" spans="2:20" x14ac:dyDescent="0.35">
      <c r="B130" s="110" t="s">
        <v>536</v>
      </c>
      <c r="C130" s="583">
        <v>-123.45</v>
      </c>
      <c r="D130" s="88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90"/>
    </row>
    <row r="131" spans="2:20" x14ac:dyDescent="0.35">
      <c r="B131" s="357" t="s">
        <v>769</v>
      </c>
      <c r="C131" s="208"/>
      <c r="D131" s="87"/>
      <c r="E131" s="89"/>
      <c r="F131" s="88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90"/>
    </row>
    <row r="132" spans="2:20" x14ac:dyDescent="0.35">
      <c r="B132" s="359" t="s">
        <v>775</v>
      </c>
      <c r="C132" s="87"/>
    </row>
  </sheetData>
  <mergeCells count="1">
    <mergeCell ref="B120:C120"/>
  </mergeCells>
  <conditionalFormatting sqref="B131 B121:C130 E100">
    <cfRule type="containsText" dxfId="473" priority="7" operator="containsText" text="NA">
      <formula>NOT(ISERROR(SEARCH("NA",B100)))</formula>
    </cfRule>
  </conditionalFormatting>
  <conditionalFormatting sqref="B127:C129">
    <cfRule type="cellIs" dxfId="472" priority="6" operator="equal">
      <formula>6666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H277"/>
  <sheetViews>
    <sheetView zoomScaleNormal="100" workbookViewId="0">
      <selection activeCell="G24" sqref="G24"/>
    </sheetView>
  </sheetViews>
  <sheetFormatPr baseColWidth="10" defaultColWidth="11.453125" defaultRowHeight="13" x14ac:dyDescent="0.3"/>
  <cols>
    <col min="1" max="1" width="11.6328125" style="7" customWidth="1"/>
    <col min="2" max="2" width="12.54296875" style="8" bestFit="1" customWidth="1"/>
    <col min="3" max="3" width="12.453125" style="8" bestFit="1" customWidth="1"/>
    <col min="4" max="4" width="13.08984375" style="8" bestFit="1" customWidth="1"/>
    <col min="5" max="5" width="14" style="8" bestFit="1" customWidth="1"/>
    <col min="6" max="6" width="13.54296875" style="8" bestFit="1" customWidth="1"/>
    <col min="7" max="7" width="5.90625" style="8" customWidth="1"/>
    <col min="8" max="8" width="11.453125" style="498"/>
    <col min="9" max="16384" width="11.453125" style="8"/>
  </cols>
  <sheetData>
    <row r="1" spans="1:7" x14ac:dyDescent="0.3">
      <c r="A1" s="78" t="s">
        <v>154</v>
      </c>
      <c r="B1" s="79" t="s">
        <v>155</v>
      </c>
      <c r="C1" s="79">
        <f>DataBaseSpecies_2!D4</f>
        <v>-917.22</v>
      </c>
      <c r="D1" s="79" t="s">
        <v>155</v>
      </c>
      <c r="E1" s="79" t="s">
        <v>155</v>
      </c>
      <c r="F1" s="79" t="s">
        <v>155</v>
      </c>
      <c r="G1" s="81" t="s">
        <v>156</v>
      </c>
    </row>
    <row r="2" spans="1:7" x14ac:dyDescent="0.3">
      <c r="A2" s="78" t="s">
        <v>157</v>
      </c>
      <c r="B2" s="79" t="s">
        <v>155</v>
      </c>
      <c r="C2" s="79">
        <f>DataBaseSpecies_2!D5</f>
        <v>-486</v>
      </c>
      <c r="D2" s="79">
        <f>DataBaseSpecies_2!E5</f>
        <v>-472.3</v>
      </c>
      <c r="E2" s="79" t="s">
        <v>155</v>
      </c>
      <c r="F2" s="79" t="s">
        <v>155</v>
      </c>
      <c r="G2" s="81" t="s">
        <v>156</v>
      </c>
    </row>
    <row r="3" spans="1:7" x14ac:dyDescent="0.3">
      <c r="A3" s="427" t="s">
        <v>915</v>
      </c>
      <c r="B3" s="420" t="s">
        <v>155</v>
      </c>
      <c r="C3" s="79">
        <f>DataBaseSpecies_2!D6</f>
        <v>-295</v>
      </c>
      <c r="D3" s="79">
        <f>DataBaseSpecies_2!E6</f>
        <v>-281.2</v>
      </c>
      <c r="E3" s="79">
        <f>DataBaseSpecies_2!F6</f>
        <v>-229.2</v>
      </c>
      <c r="F3" s="79">
        <f>DataBaseSpecies_2!G6</f>
        <v>-158.4</v>
      </c>
      <c r="G3" s="81" t="s">
        <v>156</v>
      </c>
    </row>
    <row r="4" spans="1:7" x14ac:dyDescent="0.3">
      <c r="A4" s="427" t="s">
        <v>920</v>
      </c>
      <c r="B4" s="420" t="s">
        <v>155</v>
      </c>
      <c r="C4" s="79">
        <f>DataBaseSpecies_2!D7</f>
        <v>-346.85339999999997</v>
      </c>
      <c r="D4" s="79">
        <f>DataBaseSpecies_2!E7</f>
        <v>-332.85339999999997</v>
      </c>
      <c r="E4" s="79">
        <f>DataBaseSpecies_2!F7</f>
        <v>-278.7534</v>
      </c>
      <c r="F4" s="79">
        <f>DataBaseSpecies_2!G7</f>
        <v>0</v>
      </c>
      <c r="G4" s="81" t="s">
        <v>156</v>
      </c>
    </row>
    <row r="5" spans="1:7" x14ac:dyDescent="0.3">
      <c r="A5" s="427" t="s">
        <v>945</v>
      </c>
      <c r="B5" s="420" t="s">
        <v>155</v>
      </c>
      <c r="C5" s="79">
        <f>DataBaseSpecies_2!D8</f>
        <v>-696.98280000000011</v>
      </c>
      <c r="D5" s="79">
        <f>DataBaseSpecies_2!E8</f>
        <v>-687.28280000000007</v>
      </c>
      <c r="E5" s="79">
        <f>DataBaseSpecies_2!F8</f>
        <v>-658.18280000000004</v>
      </c>
      <c r="F5" s="79">
        <f>DataBaseSpecies_2!G8</f>
        <v>-603.28280000000007</v>
      </c>
      <c r="G5" s="81" t="s">
        <v>156</v>
      </c>
    </row>
    <row r="6" spans="1:7" x14ac:dyDescent="0.3">
      <c r="A6" s="427" t="s">
        <v>969</v>
      </c>
      <c r="B6" s="420" t="s">
        <v>155</v>
      </c>
      <c r="C6" s="79">
        <f>DataBaseSpecies_2!D9</f>
        <v>-297.58279999999991</v>
      </c>
      <c r="D6" s="79">
        <f>DataBaseSpecies_2!E9</f>
        <v>-281.98279999999994</v>
      </c>
      <c r="E6" s="79">
        <f>DataBaseSpecies_2!F9</f>
        <v>-228.18279999999993</v>
      </c>
      <c r="F6" s="79">
        <f>DataBaseSpecies_2!G9</f>
        <v>-169.48279999999991</v>
      </c>
      <c r="G6" s="81" t="s">
        <v>156</v>
      </c>
    </row>
    <row r="7" spans="1:7" x14ac:dyDescent="0.3">
      <c r="A7" s="427" t="s">
        <v>980</v>
      </c>
      <c r="B7" s="420" t="s">
        <v>155</v>
      </c>
      <c r="C7" s="79">
        <f>DataBaseSpecies_2!D10</f>
        <v>-686.51120000000003</v>
      </c>
      <c r="D7" s="79">
        <f>DataBaseSpecies_2!E10</f>
        <v>-675.71119999999996</v>
      </c>
      <c r="E7" s="79">
        <f>DataBaseSpecies_2!F10</f>
        <v>-651.41120000000001</v>
      </c>
      <c r="F7" s="79">
        <f>DataBaseSpecies_2!G10</f>
        <v>-597.01120000000003</v>
      </c>
      <c r="G7" s="81" t="s">
        <v>156</v>
      </c>
    </row>
    <row r="8" spans="1:7" x14ac:dyDescent="0.3">
      <c r="A8" s="427" t="s">
        <v>1008</v>
      </c>
      <c r="B8" s="420" t="s">
        <v>155</v>
      </c>
      <c r="C8" s="79">
        <f>DataBaseSpecies_2!D11</f>
        <v>-495.89479999999998</v>
      </c>
      <c r="D8" s="79">
        <f>DataBaseSpecies_2!E11</f>
        <v>-484.29479999999995</v>
      </c>
      <c r="E8" s="79">
        <f>DataBaseSpecies_2!F11</f>
        <v>-433.39479999999998</v>
      </c>
      <c r="F8" s="79" t="str">
        <f>DataBaseSpecies_2!G11</f>
        <v>NA</v>
      </c>
      <c r="G8" s="81" t="s">
        <v>156</v>
      </c>
    </row>
    <row r="9" spans="1:7" x14ac:dyDescent="0.3">
      <c r="A9" s="427" t="s">
        <v>1034</v>
      </c>
      <c r="B9" s="420" t="s">
        <v>155</v>
      </c>
      <c r="C9" s="79">
        <f>DataBaseSpecies_2!D12</f>
        <v>-497.68899999999996</v>
      </c>
      <c r="D9" s="79">
        <f>DataBaseSpecies_2!E12</f>
        <v>-485.08899999999994</v>
      </c>
      <c r="E9" s="79">
        <f>DataBaseSpecies_2!F12</f>
        <v>-433.68899999999996</v>
      </c>
      <c r="F9" s="79" t="str">
        <f>DataBaseSpecies_2!G12</f>
        <v>NA</v>
      </c>
      <c r="G9" s="81" t="s">
        <v>156</v>
      </c>
    </row>
    <row r="10" spans="1:7" x14ac:dyDescent="0.3">
      <c r="A10" s="427" t="s">
        <v>1052</v>
      </c>
      <c r="B10" s="420" t="s">
        <v>155</v>
      </c>
      <c r="C10" s="79">
        <f>DataBaseSpecies_2!D13</f>
        <v>-327.33472</v>
      </c>
      <c r="D10" s="79">
        <f>DataBaseSpecies_2!E13</f>
        <v>-313.93471999999997</v>
      </c>
      <c r="E10" s="79">
        <f>DataBaseSpecies_2!F13</f>
        <v>-262.23471999999998</v>
      </c>
      <c r="F10" s="79">
        <f>DataBaseSpecies_2!G13</f>
        <v>-204.23471999999998</v>
      </c>
      <c r="G10" s="81" t="s">
        <v>156</v>
      </c>
    </row>
    <row r="11" spans="1:7" x14ac:dyDescent="0.3">
      <c r="A11" s="427" t="s">
        <v>1083</v>
      </c>
      <c r="B11" s="420" t="s">
        <v>155</v>
      </c>
      <c r="C11" s="79">
        <f>DataBaseSpecies_2!D14</f>
        <v>-345.25919999999996</v>
      </c>
      <c r="D11" s="79">
        <f>DataBaseSpecies_2!E14</f>
        <v>-332.05919999999998</v>
      </c>
      <c r="E11" s="79">
        <f>DataBaseSpecies_2!F14</f>
        <v>-279.35919999999993</v>
      </c>
      <c r="F11" s="79" t="str">
        <f>DataBaseSpecies_2!G14</f>
        <v>NA</v>
      </c>
      <c r="G11" s="81" t="s">
        <v>156</v>
      </c>
    </row>
    <row r="12" spans="1:7" x14ac:dyDescent="0.3">
      <c r="A12" s="427" t="s">
        <v>1094</v>
      </c>
      <c r="B12" s="420" t="s">
        <v>155</v>
      </c>
      <c r="C12" s="79">
        <f>DataBaseSpecies_2!D15</f>
        <v>-272.51719999999995</v>
      </c>
      <c r="D12" s="79">
        <f>DataBaseSpecies_2!E15</f>
        <v>-261.41719999999998</v>
      </c>
      <c r="E12" s="79">
        <f>DataBaseSpecies_2!F15</f>
        <v>-196.81719999999996</v>
      </c>
      <c r="F12" s="79" t="str">
        <f>DataBaseSpecies_2!G15</f>
        <v>NA</v>
      </c>
      <c r="G12" s="81" t="s">
        <v>156</v>
      </c>
    </row>
    <row r="13" spans="1:7" x14ac:dyDescent="0.3">
      <c r="A13" s="427" t="s">
        <v>1130</v>
      </c>
      <c r="B13" s="420" t="s">
        <v>155</v>
      </c>
      <c r="C13" s="79">
        <f>DataBaseSpecies_2!D16</f>
        <v>-342.37599999999998</v>
      </c>
      <c r="D13" s="79">
        <f>DataBaseSpecies_2!E16</f>
        <v>-326.87599999999998</v>
      </c>
      <c r="E13" s="79">
        <f>DataBaseSpecies_2!F16</f>
        <v>-272.07599999999996</v>
      </c>
      <c r="F13" s="79" t="str">
        <f>DataBaseSpecies_2!G16</f>
        <v>NA</v>
      </c>
      <c r="G13" s="81" t="s">
        <v>156</v>
      </c>
    </row>
    <row r="14" spans="1:7" x14ac:dyDescent="0.3">
      <c r="A14" s="427" t="s">
        <v>1131</v>
      </c>
      <c r="B14" s="420" t="s">
        <v>155</v>
      </c>
      <c r="C14" s="79">
        <f>DataBaseSpecies_2!D17</f>
        <v>-336.00440000000003</v>
      </c>
      <c r="D14" s="79">
        <f>DataBaseSpecies_2!E17</f>
        <v>-320.1044</v>
      </c>
      <c r="E14" s="79">
        <f>DataBaseSpecies_2!F17</f>
        <v>-265.40440000000001</v>
      </c>
      <c r="F14" s="79" t="str">
        <f>DataBaseSpecies_2!G17</f>
        <v>NA</v>
      </c>
      <c r="G14" s="81" t="s">
        <v>156</v>
      </c>
    </row>
    <row r="15" spans="1:7" x14ac:dyDescent="0.3">
      <c r="A15" s="427" t="s">
        <v>1132</v>
      </c>
      <c r="B15" s="420" t="s">
        <v>155</v>
      </c>
      <c r="C15" s="79">
        <f>DataBaseSpecies_2!D18</f>
        <v>-336.00440000000003</v>
      </c>
      <c r="D15" s="79">
        <f>DataBaseSpecies_2!E18</f>
        <v>-320.1044</v>
      </c>
      <c r="E15" s="79">
        <f>DataBaseSpecies_2!F18</f>
        <v>-265.70440000000002</v>
      </c>
      <c r="F15" s="79" t="str">
        <f>DataBaseSpecies_2!G18</f>
        <v>NA</v>
      </c>
      <c r="G15" s="81" t="s">
        <v>156</v>
      </c>
    </row>
    <row r="16" spans="1:7" x14ac:dyDescent="0.3">
      <c r="A16" s="427" t="s">
        <v>1185</v>
      </c>
      <c r="B16" s="420" t="s">
        <v>155</v>
      </c>
      <c r="C16" s="79">
        <f>DataBaseSpecies_2!D19</f>
        <v>-297.05159999999995</v>
      </c>
      <c r="D16" s="79">
        <f>DataBaseSpecies_2!E19</f>
        <v>-282.65159999999997</v>
      </c>
      <c r="E16" s="79">
        <f>DataBaseSpecies_2!F19</f>
        <v>-228.45159999999998</v>
      </c>
      <c r="F16" s="79" t="str">
        <f>DataBaseSpecies_2!G19</f>
        <v>NA</v>
      </c>
      <c r="G16" s="81" t="s">
        <v>156</v>
      </c>
    </row>
    <row r="17" spans="1:7" x14ac:dyDescent="0.3">
      <c r="A17" s="427" t="s">
        <v>1242</v>
      </c>
      <c r="B17" s="420" t="s">
        <v>155</v>
      </c>
      <c r="C17" s="79">
        <f>DataBaseSpecies_2!D20</f>
        <v>-485.81200000000007</v>
      </c>
      <c r="D17" s="79">
        <f>DataBaseSpecies_2!E20</f>
        <v>-474.012</v>
      </c>
      <c r="E17" s="79">
        <f>DataBaseSpecies_2!F20</f>
        <v>-419.71200000000005</v>
      </c>
      <c r="F17" s="79">
        <f>DataBaseSpecies_2!G20</f>
        <v>-345.11200000000002</v>
      </c>
      <c r="G17" s="81" t="s">
        <v>156</v>
      </c>
    </row>
    <row r="18" spans="1:7" x14ac:dyDescent="0.3">
      <c r="A18" s="427" t="s">
        <v>1260</v>
      </c>
      <c r="B18" s="420" t="s">
        <v>155</v>
      </c>
      <c r="C18" s="79">
        <f>DataBaseSpecies_2!D21</f>
        <v>-492.58359999999993</v>
      </c>
      <c r="D18" s="79">
        <f>DataBaseSpecies_2!E21</f>
        <v>-480.78359999999998</v>
      </c>
      <c r="E18" s="79">
        <f>DataBaseSpecies_2!F21</f>
        <v>-426.58359999999999</v>
      </c>
      <c r="F18" s="79">
        <f>DataBaseSpecies_2!G21</f>
        <v>-352.78359999999998</v>
      </c>
      <c r="G18" s="81" t="s">
        <v>156</v>
      </c>
    </row>
    <row r="19" spans="1:7" x14ac:dyDescent="0.3">
      <c r="A19" s="427" t="s">
        <v>1274</v>
      </c>
      <c r="B19" s="420" t="s">
        <v>155</v>
      </c>
      <c r="C19" s="79">
        <f>DataBaseSpecies_2!D22</f>
        <v>-204.38119999999998</v>
      </c>
      <c r="D19" s="79">
        <f>DataBaseSpecies_2!E22</f>
        <v>-193.88119999999998</v>
      </c>
      <c r="E19" s="79">
        <f>DataBaseSpecies_2!F22</f>
        <v>-156.0812</v>
      </c>
      <c r="F19" s="79">
        <f>DataBaseSpecies_2!G22</f>
        <v>-102.28119999999998</v>
      </c>
      <c r="G19" s="81" t="s">
        <v>156</v>
      </c>
    </row>
    <row r="20" spans="1:7" x14ac:dyDescent="0.3">
      <c r="A20" s="78" t="s">
        <v>158</v>
      </c>
      <c r="B20" s="79" t="s">
        <v>155</v>
      </c>
      <c r="C20" s="79">
        <f>DataBaseSpecies_2!D23</f>
        <v>-372.4</v>
      </c>
      <c r="D20" s="79">
        <f>DataBaseSpecies_2!E23</f>
        <v>-351</v>
      </c>
      <c r="E20" s="79" t="s">
        <v>155</v>
      </c>
      <c r="F20" s="79" t="s">
        <v>155</v>
      </c>
      <c r="G20" s="81" t="s">
        <v>156</v>
      </c>
    </row>
    <row r="21" spans="1:7" x14ac:dyDescent="0.3">
      <c r="A21" s="78" t="s">
        <v>159</v>
      </c>
      <c r="B21" s="79" t="s">
        <v>155</v>
      </c>
      <c r="C21" s="79">
        <f>DataBaseSpecies_2!D24</f>
        <v>-396.5</v>
      </c>
      <c r="D21" s="79">
        <f>DataBaseSpecies_2!E24</f>
        <v>-369.3</v>
      </c>
      <c r="E21" s="79" t="s">
        <v>155</v>
      </c>
      <c r="F21" s="79" t="s">
        <v>155</v>
      </c>
      <c r="G21" s="81" t="s">
        <v>156</v>
      </c>
    </row>
    <row r="22" spans="1:7" x14ac:dyDescent="0.3">
      <c r="A22" s="78" t="s">
        <v>160</v>
      </c>
      <c r="B22" s="79" t="s">
        <v>155</v>
      </c>
      <c r="C22" s="79">
        <f>DataBaseSpecies_2!D25</f>
        <v>-533.79999999999995</v>
      </c>
      <c r="D22" s="79">
        <f>DataBaseSpecies_2!E25</f>
        <v>-512.20000000000005</v>
      </c>
      <c r="E22" s="79" t="s">
        <v>155</v>
      </c>
      <c r="F22" s="79" t="s">
        <v>155</v>
      </c>
      <c r="G22" s="81" t="s">
        <v>156</v>
      </c>
    </row>
    <row r="23" spans="1:7" x14ac:dyDescent="0.3">
      <c r="A23" s="78" t="s">
        <v>161</v>
      </c>
      <c r="B23" s="79" t="s">
        <v>155</v>
      </c>
      <c r="C23" s="79">
        <f>DataBaseSpecies_2!D26</f>
        <v>-389</v>
      </c>
      <c r="D23" s="79">
        <f>DataBaseSpecies_2!E26</f>
        <v>-361.08</v>
      </c>
      <c r="E23" s="79" t="s">
        <v>155</v>
      </c>
      <c r="F23" s="79" t="s">
        <v>155</v>
      </c>
      <c r="G23" s="81" t="s">
        <v>156</v>
      </c>
    </row>
    <row r="24" spans="1:7" x14ac:dyDescent="0.3">
      <c r="A24" s="78" t="s">
        <v>162</v>
      </c>
      <c r="B24" s="79" t="s">
        <v>155</v>
      </c>
      <c r="C24" s="79">
        <f>DataBaseSpecies_2!D27</f>
        <v>-380.1</v>
      </c>
      <c r="D24" s="79">
        <f>DataBaseSpecies_2!E27</f>
        <v>-352.63</v>
      </c>
      <c r="E24" s="79" t="s">
        <v>155</v>
      </c>
      <c r="F24" s="79" t="s">
        <v>155</v>
      </c>
      <c r="G24" s="81" t="s">
        <v>156</v>
      </c>
    </row>
    <row r="25" spans="1:7" x14ac:dyDescent="0.3">
      <c r="A25" s="78" t="s">
        <v>1114</v>
      </c>
      <c r="B25" s="79" t="s">
        <v>155</v>
      </c>
      <c r="C25" s="79">
        <f>DataBaseSpecies_2!D28</f>
        <v>-368.6</v>
      </c>
      <c r="D25" s="79">
        <f>DataBaseSpecies_2!E28</f>
        <v>-340.9</v>
      </c>
      <c r="E25" s="79" t="s">
        <v>155</v>
      </c>
      <c r="F25" s="79" t="s">
        <v>155</v>
      </c>
      <c r="G25" s="81" t="s">
        <v>156</v>
      </c>
    </row>
    <row r="26" spans="1:7" x14ac:dyDescent="0.3">
      <c r="A26" s="78" t="s">
        <v>886</v>
      </c>
      <c r="B26" s="79" t="s">
        <v>155</v>
      </c>
      <c r="C26" s="79">
        <f>DataBaseSpecies_2!D29</f>
        <v>-365.2</v>
      </c>
      <c r="D26" s="79">
        <f>DataBaseSpecies_2!E29</f>
        <v>-336.6</v>
      </c>
      <c r="E26" s="79" t="s">
        <v>155</v>
      </c>
      <c r="F26" s="79" t="s">
        <v>155</v>
      </c>
      <c r="G26" s="81" t="s">
        <v>156</v>
      </c>
    </row>
    <row r="27" spans="1:7" x14ac:dyDescent="0.3">
      <c r="A27" s="78" t="s">
        <v>1115</v>
      </c>
      <c r="B27" s="79" t="s">
        <v>155</v>
      </c>
      <c r="C27" s="79">
        <f>DataBaseSpecies_2!D30</f>
        <v>-362.2</v>
      </c>
      <c r="D27" s="79">
        <f>DataBaseSpecies_2!E30</f>
        <v>-333.9</v>
      </c>
      <c r="E27" s="79" t="s">
        <v>155</v>
      </c>
      <c r="F27" s="79" t="s">
        <v>155</v>
      </c>
      <c r="G27" s="81" t="s">
        <v>156</v>
      </c>
    </row>
    <row r="28" spans="1:7" x14ac:dyDescent="0.3">
      <c r="A28" s="78" t="s">
        <v>1145</v>
      </c>
      <c r="B28" s="79" t="s">
        <v>155</v>
      </c>
      <c r="C28" s="79">
        <f>DataBaseSpecies_2!D31</f>
        <v>-355.9</v>
      </c>
      <c r="D28" s="79">
        <f>DataBaseSpecies_2!E31</f>
        <v>-326.89999999999998</v>
      </c>
      <c r="E28" s="79" t="s">
        <v>155</v>
      </c>
      <c r="F28" s="79" t="s">
        <v>155</v>
      </c>
      <c r="G28" s="81" t="s">
        <v>156</v>
      </c>
    </row>
    <row r="29" spans="1:7" x14ac:dyDescent="0.3">
      <c r="A29" s="78" t="s">
        <v>163</v>
      </c>
      <c r="B29" s="79" t="s">
        <v>155</v>
      </c>
      <c r="C29" s="79">
        <f>DataBaseSpecies_2!D32</f>
        <v>-746.6</v>
      </c>
      <c r="D29" s="79">
        <f>DataBaseSpecies_2!E32</f>
        <v>-722.6</v>
      </c>
      <c r="E29" s="79">
        <f>DataBaseSpecies_2!F32</f>
        <v>-690.4</v>
      </c>
      <c r="F29" s="79" t="s">
        <v>155</v>
      </c>
      <c r="G29" s="81" t="s">
        <v>156</v>
      </c>
    </row>
    <row r="30" spans="1:7" x14ac:dyDescent="0.3">
      <c r="A30" s="78" t="s">
        <v>164</v>
      </c>
      <c r="B30" s="79" t="s">
        <v>155</v>
      </c>
      <c r="C30" s="79">
        <f>DataBaseSpecies_2!D33</f>
        <v>-181.75</v>
      </c>
      <c r="D30" s="79" t="s">
        <v>155</v>
      </c>
      <c r="E30" s="79" t="s">
        <v>155</v>
      </c>
      <c r="F30" s="79" t="s">
        <v>155</v>
      </c>
      <c r="G30" s="81" t="s">
        <v>156</v>
      </c>
    </row>
    <row r="31" spans="1:7" x14ac:dyDescent="0.3">
      <c r="A31" s="78" t="s">
        <v>165</v>
      </c>
      <c r="B31" s="79" t="s">
        <v>155</v>
      </c>
      <c r="C31" s="79">
        <f>DataBaseSpecies_2!D34</f>
        <v>-171.8</v>
      </c>
      <c r="D31" s="79" t="s">
        <v>155</v>
      </c>
      <c r="E31" s="79" t="s">
        <v>155</v>
      </c>
      <c r="F31" s="79" t="s">
        <v>155</v>
      </c>
      <c r="G31" s="81" t="s">
        <v>156</v>
      </c>
    </row>
    <row r="32" spans="1:7" x14ac:dyDescent="0.3">
      <c r="A32" s="78" t="s">
        <v>1053</v>
      </c>
      <c r="B32" s="79" t="s">
        <v>155</v>
      </c>
      <c r="C32" s="79">
        <f>DataBaseSpecies_2!D37</f>
        <v>-27.8</v>
      </c>
      <c r="D32" s="79">
        <f>DataBaseSpecies_2!E37</f>
        <v>12.1</v>
      </c>
      <c r="E32" s="79">
        <f>DataBaseSpecies_2!F37</f>
        <v>85.8</v>
      </c>
      <c r="F32" s="79" t="s">
        <v>155</v>
      </c>
      <c r="G32" s="81" t="s">
        <v>156</v>
      </c>
    </row>
    <row r="33" spans="1:8" x14ac:dyDescent="0.3">
      <c r="A33" s="78" t="s">
        <v>1186</v>
      </c>
      <c r="B33" s="79" t="s">
        <v>155</v>
      </c>
      <c r="C33" s="79">
        <f>DataBaseSpecies_2!D38</f>
        <v>-13.5</v>
      </c>
      <c r="D33" s="79">
        <f>DataBaseSpecies_2!E38</f>
        <v>45.5</v>
      </c>
      <c r="E33" s="79" t="s">
        <v>155</v>
      </c>
      <c r="F33" s="79" t="s">
        <v>155</v>
      </c>
      <c r="G33" s="81" t="s">
        <v>156</v>
      </c>
    </row>
    <row r="34" spans="1:8" x14ac:dyDescent="0.3">
      <c r="A34" s="78" t="s">
        <v>1362</v>
      </c>
      <c r="B34" s="79" t="s">
        <v>155</v>
      </c>
      <c r="C34" s="79">
        <f>DataBaseSpecies_2!D39</f>
        <v>-379.9</v>
      </c>
      <c r="D34" s="79">
        <f>DataBaseSpecies_2!E39</f>
        <v>-353.4</v>
      </c>
      <c r="E34" s="79">
        <f>DataBaseSpecies_2!F39</f>
        <v>-295.2</v>
      </c>
      <c r="F34" s="79" t="s">
        <v>155</v>
      </c>
      <c r="G34" s="81" t="s">
        <v>156</v>
      </c>
    </row>
    <row r="35" spans="1:8" x14ac:dyDescent="0.3">
      <c r="A35" s="78" t="s">
        <v>168</v>
      </c>
      <c r="B35" s="79" t="s">
        <v>155</v>
      </c>
      <c r="C35" s="79">
        <f>DataBaseSpecies_2!D40</f>
        <v>17.55</v>
      </c>
      <c r="D35" s="79" t="s">
        <v>155</v>
      </c>
      <c r="E35" s="79" t="s">
        <v>155</v>
      </c>
      <c r="F35" s="79" t="s">
        <v>155</v>
      </c>
      <c r="G35" s="81" t="s">
        <v>156</v>
      </c>
    </row>
    <row r="36" spans="1:8" x14ac:dyDescent="0.3">
      <c r="A36" s="78" t="s">
        <v>169</v>
      </c>
      <c r="B36" s="79" t="s">
        <v>155</v>
      </c>
      <c r="C36" s="79">
        <f>DataBaseSpecies_2!D41</f>
        <v>-79.37</v>
      </c>
      <c r="D36" s="79">
        <f>DataBaseSpecies_2!E41</f>
        <v>-26.57</v>
      </c>
      <c r="E36" s="79" t="s">
        <v>155</v>
      </c>
      <c r="F36" s="79" t="s">
        <v>155</v>
      </c>
      <c r="G36" s="81" t="s">
        <v>156</v>
      </c>
    </row>
    <row r="37" spans="1:8" x14ac:dyDescent="0.3">
      <c r="A37" s="78" t="s">
        <v>170</v>
      </c>
      <c r="B37" s="79">
        <f>DataBaseSpecies_2!C42</f>
        <v>-386</v>
      </c>
      <c r="C37" s="79">
        <f>DataBaseSpecies_2!D42</f>
        <v>-623.16</v>
      </c>
      <c r="D37" s="79">
        <f>DataBaseSpecies_2!E42</f>
        <v>-586.85</v>
      </c>
      <c r="E37" s="79">
        <f>DataBaseSpecies_2!F42</f>
        <v>-527.79999999999995</v>
      </c>
      <c r="F37" s="79" t="s">
        <v>155</v>
      </c>
      <c r="G37" s="81" t="s">
        <v>156</v>
      </c>
    </row>
    <row r="38" spans="1:8" x14ac:dyDescent="0.3">
      <c r="A38" s="78" t="s">
        <v>173</v>
      </c>
      <c r="B38" s="79" t="s">
        <v>155</v>
      </c>
      <c r="C38" s="79">
        <f>DataBaseSpecies_2!D43</f>
        <v>0</v>
      </c>
      <c r="D38" s="79" t="s">
        <v>155</v>
      </c>
      <c r="E38" s="79" t="s">
        <v>155</v>
      </c>
      <c r="F38" s="79" t="s">
        <v>155</v>
      </c>
      <c r="G38" s="81" t="s">
        <v>156</v>
      </c>
    </row>
    <row r="39" spans="1:8" x14ac:dyDescent="0.3">
      <c r="A39" s="78" t="s">
        <v>743</v>
      </c>
      <c r="B39" s="79" t="s">
        <v>155</v>
      </c>
      <c r="C39" s="79">
        <f>DataBaseSpecies_2!D44</f>
        <v>0</v>
      </c>
      <c r="D39" s="79" t="s">
        <v>155</v>
      </c>
      <c r="E39" s="79" t="s">
        <v>155</v>
      </c>
      <c r="F39" s="79" t="s">
        <v>155</v>
      </c>
      <c r="G39" s="81" t="s">
        <v>156</v>
      </c>
    </row>
    <row r="40" spans="1:8" x14ac:dyDescent="0.3">
      <c r="A40" s="78" t="s">
        <v>175</v>
      </c>
      <c r="B40" s="79" t="s">
        <v>155</v>
      </c>
      <c r="C40" s="79">
        <f>DataBaseSpecies_2!D45</f>
        <v>0</v>
      </c>
      <c r="D40" s="79" t="s">
        <v>155</v>
      </c>
      <c r="E40" s="79" t="s">
        <v>155</v>
      </c>
      <c r="F40" s="79" t="s">
        <v>155</v>
      </c>
      <c r="G40" s="81" t="s">
        <v>156</v>
      </c>
    </row>
    <row r="41" spans="1:8" x14ac:dyDescent="0.3">
      <c r="A41" s="78" t="s">
        <v>176</v>
      </c>
      <c r="B41" s="79" t="s">
        <v>155</v>
      </c>
      <c r="C41" s="79">
        <f>DataBaseSpecies_2!D46</f>
        <v>0</v>
      </c>
      <c r="D41" s="79" t="s">
        <v>155</v>
      </c>
      <c r="E41" s="79" t="s">
        <v>155</v>
      </c>
      <c r="F41" s="79" t="s">
        <v>155</v>
      </c>
      <c r="G41" s="81" t="s">
        <v>156</v>
      </c>
    </row>
    <row r="42" spans="1:8" x14ac:dyDescent="0.3">
      <c r="A42" s="158" t="s">
        <v>172</v>
      </c>
      <c r="B42" s="159" t="s">
        <v>155</v>
      </c>
      <c r="C42" s="159">
        <f>DataBaseSpecies_2!D47</f>
        <v>-237.18</v>
      </c>
      <c r="D42" s="159">
        <f>DataBaseSpecies_2!E47</f>
        <v>-157.30000000000001</v>
      </c>
      <c r="E42" s="159" t="s">
        <v>155</v>
      </c>
      <c r="F42" s="159" t="s">
        <v>155</v>
      </c>
      <c r="G42" s="160" t="s">
        <v>156</v>
      </c>
    </row>
    <row r="43" spans="1:8" x14ac:dyDescent="0.3">
      <c r="A43" s="78" t="s">
        <v>190</v>
      </c>
      <c r="B43" s="79" t="s">
        <v>155</v>
      </c>
      <c r="C43" s="79">
        <f>DataBaseSpecies_2!D61</f>
        <v>0</v>
      </c>
      <c r="D43" s="79" t="s">
        <v>155</v>
      </c>
      <c r="E43" s="79" t="s">
        <v>155</v>
      </c>
      <c r="F43" s="79" t="s">
        <v>155</v>
      </c>
      <c r="G43" s="81" t="s">
        <v>156</v>
      </c>
      <c r="H43" s="499"/>
    </row>
    <row r="44" spans="1:8" x14ac:dyDescent="0.3">
      <c r="A44" s="78" t="s">
        <v>191</v>
      </c>
      <c r="B44" s="79" t="s">
        <v>155</v>
      </c>
      <c r="C44" s="79">
        <f>DataBaseSpecies_2!D62</f>
        <v>22.7</v>
      </c>
      <c r="D44" s="79" t="s">
        <v>155</v>
      </c>
      <c r="E44" s="79" t="s">
        <v>155</v>
      </c>
      <c r="F44" s="79" t="s">
        <v>155</v>
      </c>
      <c r="G44" s="81" t="s">
        <v>156</v>
      </c>
      <c r="H44" s="499"/>
    </row>
    <row r="45" spans="1:8" x14ac:dyDescent="0.3">
      <c r="A45" s="78" t="s">
        <v>192</v>
      </c>
      <c r="B45" s="79" t="s">
        <v>155</v>
      </c>
      <c r="C45" s="79">
        <f>DataBaseSpecies_2!D67</f>
        <v>0</v>
      </c>
      <c r="D45" s="79" t="s">
        <v>155</v>
      </c>
      <c r="E45" s="79" t="s">
        <v>155</v>
      </c>
      <c r="F45" s="79" t="s">
        <v>155</v>
      </c>
      <c r="G45" s="81" t="s">
        <v>156</v>
      </c>
      <c r="H45" s="499"/>
    </row>
    <row r="46" spans="1:8" x14ac:dyDescent="0.3">
      <c r="A46" s="78" t="s">
        <v>193</v>
      </c>
      <c r="B46" s="79" t="s">
        <v>155</v>
      </c>
      <c r="C46" s="79">
        <f>DataBaseSpecies_2!D68</f>
        <v>38.1</v>
      </c>
      <c r="D46" s="79" t="s">
        <v>155</v>
      </c>
      <c r="E46" s="79" t="s">
        <v>155</v>
      </c>
      <c r="F46" s="79" t="s">
        <v>155</v>
      </c>
      <c r="G46" s="81" t="s">
        <v>156</v>
      </c>
      <c r="H46" s="499"/>
    </row>
    <row r="47" spans="1:8" x14ac:dyDescent="0.3">
      <c r="A47" s="78" t="s">
        <v>854</v>
      </c>
      <c r="B47" s="79" t="s">
        <v>155</v>
      </c>
      <c r="C47" s="79">
        <f>DataBaseSpecies_2!D67</f>
        <v>0</v>
      </c>
      <c r="D47" s="79" t="s">
        <v>155</v>
      </c>
      <c r="E47" s="79" t="s">
        <v>155</v>
      </c>
      <c r="F47" s="79" t="s">
        <v>155</v>
      </c>
      <c r="G47" s="81" t="s">
        <v>156</v>
      </c>
      <c r="H47" s="499"/>
    </row>
    <row r="48" spans="1:8" x14ac:dyDescent="0.3">
      <c r="A48" s="78" t="s">
        <v>855</v>
      </c>
      <c r="B48" s="79" t="s">
        <v>155</v>
      </c>
      <c r="C48" s="79">
        <v>-38.9</v>
      </c>
      <c r="D48" s="79" t="s">
        <v>155</v>
      </c>
      <c r="E48" s="79" t="s">
        <v>155</v>
      </c>
      <c r="F48" s="79" t="s">
        <v>155</v>
      </c>
      <c r="G48" s="81" t="s">
        <v>156</v>
      </c>
      <c r="H48" s="499"/>
    </row>
    <row r="49" spans="1:7" x14ac:dyDescent="0.3">
      <c r="A49" s="78" t="s">
        <v>171</v>
      </c>
      <c r="B49" s="79" t="s">
        <v>155</v>
      </c>
      <c r="C49" s="79">
        <f>DataBaseSpecies_2!D69</f>
        <v>-1142.5999999999999</v>
      </c>
      <c r="D49" s="79">
        <f>DataBaseSpecies_2!E69</f>
        <v>-1130.3</v>
      </c>
      <c r="E49" s="79">
        <f>DataBaseSpecies_2!F69</f>
        <v>-1089.0999999999999</v>
      </c>
      <c r="F49" s="79">
        <f>DataBaseSpecies_2!G69</f>
        <v>-1018.8</v>
      </c>
      <c r="G49" s="81" t="s">
        <v>156</v>
      </c>
    </row>
    <row r="50" spans="1:7" x14ac:dyDescent="0.3">
      <c r="A50" s="78" t="s">
        <v>194</v>
      </c>
      <c r="B50" s="79" t="s">
        <v>155</v>
      </c>
      <c r="C50" s="79">
        <f>DataBaseSpecies_2!D70</f>
        <v>-791.43</v>
      </c>
      <c r="D50" s="79" t="s">
        <v>155</v>
      </c>
      <c r="E50" s="79" t="s">
        <v>155</v>
      </c>
      <c r="F50" s="79" t="s">
        <v>155</v>
      </c>
      <c r="G50" s="81" t="s">
        <v>156</v>
      </c>
    </row>
    <row r="51" spans="1:7" x14ac:dyDescent="0.3">
      <c r="A51" s="78" t="s">
        <v>195</v>
      </c>
      <c r="B51" s="79" t="s">
        <v>155</v>
      </c>
      <c r="C51" s="79">
        <f>DataBaseSpecies_2!D71</f>
        <v>62.843843355222361</v>
      </c>
      <c r="D51" s="79" t="s">
        <v>155</v>
      </c>
      <c r="E51" s="79" t="s">
        <v>155</v>
      </c>
      <c r="F51" s="79" t="s">
        <v>155</v>
      </c>
      <c r="G51" s="81" t="s">
        <v>156</v>
      </c>
    </row>
    <row r="52" spans="1:7" x14ac:dyDescent="0.3">
      <c r="A52" s="410" t="s">
        <v>197</v>
      </c>
      <c r="B52" s="79" t="s">
        <v>155</v>
      </c>
      <c r="C52" s="79">
        <f>DataBaseSpecies_2!D73</f>
        <v>-67</v>
      </c>
      <c r="D52" s="79" t="s">
        <v>155</v>
      </c>
      <c r="E52" s="79" t="s">
        <v>155</v>
      </c>
      <c r="F52" s="79" t="s">
        <v>155</v>
      </c>
      <c r="G52" s="81" t="s">
        <v>198</v>
      </c>
    </row>
    <row r="53" spans="1:7" x14ac:dyDescent="0.3">
      <c r="A53" s="83" t="s">
        <v>199</v>
      </c>
      <c r="B53" s="79" t="s">
        <v>155</v>
      </c>
      <c r="C53" s="79">
        <f>DataBaseSpecies_2!D74</f>
        <v>0</v>
      </c>
      <c r="D53" s="79" t="s">
        <v>155</v>
      </c>
      <c r="E53" s="79" t="s">
        <v>155</v>
      </c>
      <c r="F53" s="79" t="s">
        <v>155</v>
      </c>
      <c r="G53" s="81" t="s">
        <v>200</v>
      </c>
    </row>
    <row r="54" spans="1:7" x14ac:dyDescent="0.3">
      <c r="A54" s="83" t="s">
        <v>202</v>
      </c>
      <c r="B54" s="79" t="s">
        <v>155</v>
      </c>
      <c r="C54" s="79">
        <f>DataBaseSpecies_2!D76</f>
        <v>-394.35899999999998</v>
      </c>
      <c r="D54" s="79" t="s">
        <v>155</v>
      </c>
      <c r="E54" s="79" t="s">
        <v>155</v>
      </c>
      <c r="F54" s="79" t="s">
        <v>155</v>
      </c>
      <c r="G54" s="81" t="s">
        <v>200</v>
      </c>
    </row>
    <row r="55" spans="1:7" ht="13.5" thickBot="1" x14ac:dyDescent="0.35">
      <c r="A55" s="632" t="s">
        <v>813</v>
      </c>
      <c r="B55" s="633" t="s">
        <v>155</v>
      </c>
      <c r="C55" s="633">
        <v>0</v>
      </c>
      <c r="D55" s="633" t="s">
        <v>155</v>
      </c>
      <c r="E55" s="633" t="s">
        <v>155</v>
      </c>
      <c r="F55" s="633" t="s">
        <v>155</v>
      </c>
      <c r="G55" s="634" t="s">
        <v>200</v>
      </c>
    </row>
    <row r="56" spans="1:7" x14ac:dyDescent="0.3">
      <c r="A56" s="62" t="s">
        <v>203</v>
      </c>
      <c r="B56" s="488" t="s">
        <v>127</v>
      </c>
      <c r="C56" s="488">
        <v>-1264</v>
      </c>
      <c r="D56" s="488" t="s">
        <v>127</v>
      </c>
      <c r="E56" s="488" t="s">
        <v>127</v>
      </c>
      <c r="F56" s="488" t="s">
        <v>127</v>
      </c>
      <c r="G56" s="81" t="s">
        <v>204</v>
      </c>
    </row>
    <row r="57" spans="1:7" x14ac:dyDescent="0.3">
      <c r="A57" s="62" t="s">
        <v>205</v>
      </c>
      <c r="B57" s="488" t="s">
        <v>127</v>
      </c>
      <c r="C57" s="488">
        <v>-596</v>
      </c>
      <c r="D57" s="488" t="s">
        <v>127</v>
      </c>
      <c r="E57" s="488" t="s">
        <v>127</v>
      </c>
      <c r="F57" s="488" t="s">
        <v>127</v>
      </c>
      <c r="G57" s="81" t="s">
        <v>204</v>
      </c>
    </row>
    <row r="58" spans="1:7" x14ac:dyDescent="0.3">
      <c r="A58" s="519" t="s">
        <v>917</v>
      </c>
      <c r="B58" s="630" t="s">
        <v>127</v>
      </c>
      <c r="C58" s="630" t="s">
        <v>127</v>
      </c>
      <c r="D58" s="630" t="s">
        <v>127</v>
      </c>
      <c r="E58" s="630" t="s">
        <v>127</v>
      </c>
      <c r="F58" s="631" t="s">
        <v>127</v>
      </c>
      <c r="G58" s="65" t="s">
        <v>204</v>
      </c>
    </row>
    <row r="59" spans="1:7" x14ac:dyDescent="0.3">
      <c r="A59" s="519" t="s">
        <v>916</v>
      </c>
      <c r="B59" s="630" t="s">
        <v>127</v>
      </c>
      <c r="C59" s="630" t="s">
        <v>127</v>
      </c>
      <c r="D59" s="630" t="s">
        <v>127</v>
      </c>
      <c r="E59" s="630" t="s">
        <v>127</v>
      </c>
      <c r="F59" s="631" t="s">
        <v>127</v>
      </c>
      <c r="G59" s="65" t="s">
        <v>204</v>
      </c>
    </row>
    <row r="60" spans="1:7" x14ac:dyDescent="0.3">
      <c r="A60" s="519" t="s">
        <v>946</v>
      </c>
      <c r="B60" s="630" t="s">
        <v>127</v>
      </c>
      <c r="C60" s="630" t="s">
        <v>127</v>
      </c>
      <c r="D60" s="630" t="s">
        <v>127</v>
      </c>
      <c r="E60" s="630" t="s">
        <v>127</v>
      </c>
      <c r="F60" s="631" t="s">
        <v>127</v>
      </c>
      <c r="G60" s="65" t="s">
        <v>204</v>
      </c>
    </row>
    <row r="61" spans="1:7" x14ac:dyDescent="0.3">
      <c r="A61" s="519" t="s">
        <v>970</v>
      </c>
      <c r="B61" s="630" t="s">
        <v>127</v>
      </c>
      <c r="C61" s="630" t="s">
        <v>127</v>
      </c>
      <c r="D61" s="630" t="s">
        <v>127</v>
      </c>
      <c r="E61" s="630" t="s">
        <v>127</v>
      </c>
      <c r="F61" s="631" t="s">
        <v>127</v>
      </c>
      <c r="G61" s="65" t="s">
        <v>204</v>
      </c>
    </row>
    <row r="62" spans="1:7" x14ac:dyDescent="0.3">
      <c r="A62" s="519" t="s">
        <v>981</v>
      </c>
      <c r="B62" s="630" t="s">
        <v>127</v>
      </c>
      <c r="C62" s="630" t="s">
        <v>127</v>
      </c>
      <c r="D62" s="630" t="s">
        <v>127</v>
      </c>
      <c r="E62" s="630" t="s">
        <v>127</v>
      </c>
      <c r="F62" s="631" t="s">
        <v>127</v>
      </c>
      <c r="G62" s="65" t="s">
        <v>204</v>
      </c>
    </row>
    <row r="63" spans="1:7" x14ac:dyDescent="0.3">
      <c r="A63" s="519" t="s">
        <v>1009</v>
      </c>
      <c r="B63" s="630" t="s">
        <v>127</v>
      </c>
      <c r="C63" s="630" t="s">
        <v>127</v>
      </c>
      <c r="D63" s="630" t="s">
        <v>127</v>
      </c>
      <c r="E63" s="630" t="s">
        <v>127</v>
      </c>
      <c r="F63" s="631" t="s">
        <v>127</v>
      </c>
      <c r="G63" s="65" t="s">
        <v>204</v>
      </c>
    </row>
    <row r="64" spans="1:7" x14ac:dyDescent="0.3">
      <c r="A64" s="519" t="s">
        <v>1035</v>
      </c>
      <c r="B64" s="630" t="s">
        <v>127</v>
      </c>
      <c r="C64" s="630" t="s">
        <v>127</v>
      </c>
      <c r="D64" s="630" t="s">
        <v>127</v>
      </c>
      <c r="E64" s="630" t="s">
        <v>127</v>
      </c>
      <c r="F64" s="631" t="s">
        <v>127</v>
      </c>
      <c r="G64" s="65" t="s">
        <v>204</v>
      </c>
    </row>
    <row r="65" spans="1:7" x14ac:dyDescent="0.3">
      <c r="A65" s="519" t="s">
        <v>1084</v>
      </c>
      <c r="B65" s="630" t="s">
        <v>127</v>
      </c>
      <c r="C65" s="630" t="s">
        <v>127</v>
      </c>
      <c r="D65" s="630" t="s">
        <v>127</v>
      </c>
      <c r="E65" s="630" t="s">
        <v>127</v>
      </c>
      <c r="F65" s="631" t="s">
        <v>127</v>
      </c>
      <c r="G65" s="65" t="s">
        <v>204</v>
      </c>
    </row>
    <row r="66" spans="1:7" x14ac:dyDescent="0.3">
      <c r="A66" s="519" t="s">
        <v>1085</v>
      </c>
      <c r="B66" s="630" t="s">
        <v>127</v>
      </c>
      <c r="C66" s="630" t="s">
        <v>127</v>
      </c>
      <c r="D66" s="630" t="s">
        <v>127</v>
      </c>
      <c r="E66" s="630" t="s">
        <v>127</v>
      </c>
      <c r="F66" s="631" t="s">
        <v>127</v>
      </c>
      <c r="G66" s="65" t="s">
        <v>204</v>
      </c>
    </row>
    <row r="67" spans="1:7" x14ac:dyDescent="0.3">
      <c r="A67" s="519" t="s">
        <v>1098</v>
      </c>
      <c r="B67" s="630" t="s">
        <v>127</v>
      </c>
      <c r="C67" s="630" t="s">
        <v>127</v>
      </c>
      <c r="D67" s="630" t="s">
        <v>127</v>
      </c>
      <c r="E67" s="630" t="s">
        <v>127</v>
      </c>
      <c r="F67" s="631" t="s">
        <v>127</v>
      </c>
      <c r="G67" s="65" t="s">
        <v>204</v>
      </c>
    </row>
    <row r="68" spans="1:7" x14ac:dyDescent="0.3">
      <c r="A68" s="519" t="s">
        <v>1133</v>
      </c>
      <c r="B68" s="630" t="s">
        <v>127</v>
      </c>
      <c r="C68" s="630" t="s">
        <v>127</v>
      </c>
      <c r="D68" s="630" t="s">
        <v>127</v>
      </c>
      <c r="E68" s="630" t="s">
        <v>127</v>
      </c>
      <c r="F68" s="631" t="s">
        <v>127</v>
      </c>
      <c r="G68" s="65" t="s">
        <v>204</v>
      </c>
    </row>
    <row r="69" spans="1:7" x14ac:dyDescent="0.3">
      <c r="A69" s="519" t="s">
        <v>1134</v>
      </c>
      <c r="B69" s="630" t="s">
        <v>127</v>
      </c>
      <c r="C69" s="630" t="s">
        <v>127</v>
      </c>
      <c r="D69" s="630" t="s">
        <v>127</v>
      </c>
      <c r="E69" s="630" t="s">
        <v>127</v>
      </c>
      <c r="F69" s="631" t="s">
        <v>127</v>
      </c>
      <c r="G69" s="65" t="s">
        <v>204</v>
      </c>
    </row>
    <row r="70" spans="1:7" x14ac:dyDescent="0.3">
      <c r="A70" s="519" t="s">
        <v>1135</v>
      </c>
      <c r="B70" s="630" t="s">
        <v>127</v>
      </c>
      <c r="C70" s="630" t="s">
        <v>127</v>
      </c>
      <c r="D70" s="630" t="s">
        <v>127</v>
      </c>
      <c r="E70" s="630" t="s">
        <v>127</v>
      </c>
      <c r="F70" s="631" t="s">
        <v>127</v>
      </c>
      <c r="G70" s="65" t="s">
        <v>204</v>
      </c>
    </row>
    <row r="71" spans="1:7" x14ac:dyDescent="0.3">
      <c r="A71" s="519" t="s">
        <v>1187</v>
      </c>
      <c r="B71" s="630" t="s">
        <v>127</v>
      </c>
      <c r="C71" s="630" t="s">
        <v>127</v>
      </c>
      <c r="D71" s="630" t="s">
        <v>127</v>
      </c>
      <c r="E71" s="630" t="s">
        <v>127</v>
      </c>
      <c r="F71" s="631" t="s">
        <v>127</v>
      </c>
      <c r="G71" s="65" t="s">
        <v>204</v>
      </c>
    </row>
    <row r="72" spans="1:7" x14ac:dyDescent="0.3">
      <c r="A72" s="519" t="s">
        <v>1243</v>
      </c>
      <c r="B72" s="630" t="s">
        <v>127</v>
      </c>
      <c r="C72" s="630" t="s">
        <v>127</v>
      </c>
      <c r="D72" s="630" t="s">
        <v>127</v>
      </c>
      <c r="E72" s="630" t="s">
        <v>127</v>
      </c>
      <c r="F72" s="631" t="s">
        <v>127</v>
      </c>
      <c r="G72" s="65" t="s">
        <v>204</v>
      </c>
    </row>
    <row r="73" spans="1:7" x14ac:dyDescent="0.3">
      <c r="A73" s="519" t="s">
        <v>1261</v>
      </c>
      <c r="B73" s="630" t="s">
        <v>127</v>
      </c>
      <c r="C73" s="630" t="s">
        <v>127</v>
      </c>
      <c r="D73" s="630" t="s">
        <v>127</v>
      </c>
      <c r="E73" s="630" t="s">
        <v>127</v>
      </c>
      <c r="F73" s="631" t="s">
        <v>127</v>
      </c>
      <c r="G73" s="65" t="s">
        <v>204</v>
      </c>
    </row>
    <row r="74" spans="1:7" x14ac:dyDescent="0.3">
      <c r="A74" s="519" t="s">
        <v>1275</v>
      </c>
      <c r="B74" s="630" t="s">
        <v>127</v>
      </c>
      <c r="C74" s="630" t="s">
        <v>127</v>
      </c>
      <c r="D74" s="630" t="s">
        <v>127</v>
      </c>
      <c r="E74" s="630" t="s">
        <v>127</v>
      </c>
      <c r="F74" s="631" t="s">
        <v>127</v>
      </c>
      <c r="G74" s="65" t="s">
        <v>204</v>
      </c>
    </row>
    <row r="75" spans="1:7" x14ac:dyDescent="0.3">
      <c r="A75" s="62" t="s">
        <v>206</v>
      </c>
      <c r="B75" s="488" t="s">
        <v>127</v>
      </c>
      <c r="C75" s="488">
        <v>-425.4</v>
      </c>
      <c r="D75" s="488">
        <v>-425.6</v>
      </c>
      <c r="E75" s="488" t="s">
        <v>127</v>
      </c>
      <c r="F75" s="488" t="s">
        <v>127</v>
      </c>
      <c r="G75" s="81" t="s">
        <v>204</v>
      </c>
    </row>
    <row r="76" spans="1:7" x14ac:dyDescent="0.3">
      <c r="A76" s="62" t="s">
        <v>207</v>
      </c>
      <c r="B76" s="488" t="s">
        <v>127</v>
      </c>
      <c r="C76" s="488">
        <v>-485.8</v>
      </c>
      <c r="D76" s="488">
        <v>-486</v>
      </c>
      <c r="E76" s="488" t="s">
        <v>127</v>
      </c>
      <c r="F76" s="488" t="s">
        <v>127</v>
      </c>
      <c r="G76" s="81" t="s">
        <v>204</v>
      </c>
    </row>
    <row r="77" spans="1:7" x14ac:dyDescent="0.3">
      <c r="A77" s="62" t="s">
        <v>208</v>
      </c>
      <c r="B77" s="488" t="s">
        <v>127</v>
      </c>
      <c r="C77" s="489" t="s">
        <v>127</v>
      </c>
      <c r="D77" s="488">
        <v>-687</v>
      </c>
      <c r="E77" s="488" t="s">
        <v>127</v>
      </c>
      <c r="F77" s="488" t="s">
        <v>127</v>
      </c>
      <c r="G77" s="81" t="s">
        <v>204</v>
      </c>
    </row>
    <row r="78" spans="1:7" x14ac:dyDescent="0.3">
      <c r="A78" s="62" t="s">
        <v>209</v>
      </c>
      <c r="B78" s="488" t="s">
        <v>127</v>
      </c>
      <c r="C78" s="488" t="s">
        <v>127</v>
      </c>
      <c r="D78" s="488" t="s">
        <v>127</v>
      </c>
      <c r="E78" s="488" t="s">
        <v>127</v>
      </c>
      <c r="F78" s="488" t="s">
        <v>127</v>
      </c>
      <c r="G78" s="81" t="s">
        <v>204</v>
      </c>
    </row>
    <row r="79" spans="1:7" x14ac:dyDescent="0.3">
      <c r="A79" s="62" t="s">
        <v>210</v>
      </c>
      <c r="B79" s="488" t="s">
        <v>127</v>
      </c>
      <c r="C79" s="488" t="s">
        <v>127</v>
      </c>
      <c r="D79" s="488">
        <v>-535</v>
      </c>
      <c r="E79" s="488" t="s">
        <v>127</v>
      </c>
      <c r="F79" s="488" t="s">
        <v>127</v>
      </c>
      <c r="G79" s="81" t="s">
        <v>204</v>
      </c>
    </row>
    <row r="80" spans="1:7" x14ac:dyDescent="0.3">
      <c r="A80" s="62" t="s">
        <v>1112</v>
      </c>
      <c r="B80" s="488" t="s">
        <v>127</v>
      </c>
      <c r="C80" s="488" t="s">
        <v>127</v>
      </c>
      <c r="D80" s="488">
        <v>-535</v>
      </c>
      <c r="E80" s="488" t="s">
        <v>127</v>
      </c>
      <c r="F80" s="488" t="s">
        <v>127</v>
      </c>
      <c r="G80" s="81" t="s">
        <v>204</v>
      </c>
    </row>
    <row r="81" spans="1:7" x14ac:dyDescent="0.3">
      <c r="A81" s="62" t="s">
        <v>887</v>
      </c>
      <c r="B81" s="488" t="s">
        <v>127</v>
      </c>
      <c r="C81" s="488" t="s">
        <v>127</v>
      </c>
      <c r="D81" s="488">
        <v>-558.9</v>
      </c>
      <c r="E81" s="488" t="s">
        <v>127</v>
      </c>
      <c r="F81" s="488" t="s">
        <v>127</v>
      </c>
      <c r="G81" s="81" t="s">
        <v>204</v>
      </c>
    </row>
    <row r="82" spans="1:7" x14ac:dyDescent="0.3">
      <c r="A82" s="62" t="s">
        <v>1113</v>
      </c>
      <c r="B82" s="488" t="s">
        <v>127</v>
      </c>
      <c r="C82" s="488" t="s">
        <v>127</v>
      </c>
      <c r="D82" s="488">
        <v>-558.9</v>
      </c>
      <c r="E82" s="488" t="s">
        <v>127</v>
      </c>
      <c r="F82" s="488" t="s">
        <v>127</v>
      </c>
      <c r="G82" s="81" t="s">
        <v>204</v>
      </c>
    </row>
    <row r="83" spans="1:7" x14ac:dyDescent="0.3">
      <c r="A83" s="62" t="s">
        <v>1146</v>
      </c>
      <c r="B83" s="488" t="s">
        <v>127</v>
      </c>
      <c r="C83" s="488" t="s">
        <v>127</v>
      </c>
      <c r="D83" s="488" t="s">
        <v>127</v>
      </c>
      <c r="E83" s="488" t="s">
        <v>127</v>
      </c>
      <c r="F83" s="488" t="s">
        <v>127</v>
      </c>
      <c r="G83" s="81" t="s">
        <v>204</v>
      </c>
    </row>
    <row r="84" spans="1:7" x14ac:dyDescent="0.3">
      <c r="A84" s="62" t="s">
        <v>211</v>
      </c>
      <c r="B84" s="488" t="s">
        <v>127</v>
      </c>
      <c r="C84" s="488" t="s">
        <v>127</v>
      </c>
      <c r="D84" s="488">
        <v>-909.29</v>
      </c>
      <c r="E84" s="488">
        <v>0</v>
      </c>
      <c r="F84" s="488" t="s">
        <v>127</v>
      </c>
      <c r="G84" s="81" t="s">
        <v>204</v>
      </c>
    </row>
    <row r="85" spans="1:7" x14ac:dyDescent="0.3">
      <c r="A85" s="62" t="s">
        <v>212</v>
      </c>
      <c r="B85" s="488" t="s">
        <v>127</v>
      </c>
      <c r="C85" s="488">
        <v>-288</v>
      </c>
      <c r="D85" s="488">
        <v>0</v>
      </c>
      <c r="E85" s="488">
        <v>0</v>
      </c>
      <c r="F85" s="488" t="s">
        <v>127</v>
      </c>
      <c r="G85" s="81" t="s">
        <v>204</v>
      </c>
    </row>
    <row r="86" spans="1:7" x14ac:dyDescent="0.3">
      <c r="A86" s="62" t="s">
        <v>213</v>
      </c>
      <c r="B86" s="488" t="s">
        <v>127</v>
      </c>
      <c r="C86" s="488" t="s">
        <v>127</v>
      </c>
      <c r="D86" s="488">
        <v>0</v>
      </c>
      <c r="E86" s="488">
        <v>0</v>
      </c>
      <c r="F86" s="488" t="s">
        <v>127</v>
      </c>
      <c r="G86" s="81" t="s">
        <v>204</v>
      </c>
    </row>
    <row r="87" spans="1:7" x14ac:dyDescent="0.3">
      <c r="A87" s="62" t="s">
        <v>1054</v>
      </c>
      <c r="B87" s="488" t="s">
        <v>127</v>
      </c>
      <c r="C87" s="488" t="s">
        <v>127</v>
      </c>
      <c r="D87" s="488" t="s">
        <v>127</v>
      </c>
      <c r="E87" s="488" t="s">
        <v>127</v>
      </c>
      <c r="F87" s="488" t="s">
        <v>127</v>
      </c>
      <c r="G87" s="81" t="s">
        <v>204</v>
      </c>
    </row>
    <row r="88" spans="1:7" x14ac:dyDescent="0.3">
      <c r="A88" s="62" t="s">
        <v>1188</v>
      </c>
      <c r="B88" s="488" t="s">
        <v>127</v>
      </c>
      <c r="C88" s="488" t="s">
        <v>127</v>
      </c>
      <c r="D88" s="488" t="s">
        <v>127</v>
      </c>
      <c r="E88" s="488" t="s">
        <v>127</v>
      </c>
      <c r="F88" s="488" t="s">
        <v>127</v>
      </c>
      <c r="G88" s="81" t="s">
        <v>204</v>
      </c>
    </row>
    <row r="89" spans="1:7" x14ac:dyDescent="0.3">
      <c r="A89" s="62" t="s">
        <v>1361</v>
      </c>
      <c r="B89" s="488" t="s">
        <v>127</v>
      </c>
      <c r="C89" s="488" t="s">
        <v>127</v>
      </c>
      <c r="D89" s="488" t="s">
        <v>127</v>
      </c>
      <c r="E89" s="488" t="s">
        <v>127</v>
      </c>
      <c r="F89" s="488" t="s">
        <v>127</v>
      </c>
      <c r="G89" s="81" t="s">
        <v>204</v>
      </c>
    </row>
    <row r="90" spans="1:7" x14ac:dyDescent="0.3">
      <c r="A90" s="62" t="s">
        <v>214</v>
      </c>
      <c r="B90" s="488" t="s">
        <v>127</v>
      </c>
      <c r="C90" s="488">
        <v>-4.16</v>
      </c>
      <c r="D90" s="488">
        <v>0</v>
      </c>
      <c r="E90" s="488">
        <v>0</v>
      </c>
      <c r="F90" s="488" t="s">
        <v>127</v>
      </c>
      <c r="G90" s="81" t="s">
        <v>204</v>
      </c>
    </row>
    <row r="91" spans="1:7" x14ac:dyDescent="0.3">
      <c r="A91" s="62" t="s">
        <v>215</v>
      </c>
      <c r="B91" s="488" t="s">
        <v>127</v>
      </c>
      <c r="C91" s="488">
        <v>-133.30000000000001</v>
      </c>
      <c r="D91" s="488">
        <v>-80.3</v>
      </c>
      <c r="E91" s="488">
        <v>0</v>
      </c>
      <c r="F91" s="488" t="s">
        <v>127</v>
      </c>
      <c r="G91" s="81" t="s">
        <v>204</v>
      </c>
    </row>
    <row r="92" spans="1:7" x14ac:dyDescent="0.3">
      <c r="A92" s="62" t="s">
        <v>216</v>
      </c>
      <c r="B92" s="488">
        <v>-413.8</v>
      </c>
      <c r="C92" s="488">
        <v>-699.6</v>
      </c>
      <c r="D92" s="488">
        <v>-692</v>
      </c>
      <c r="E92" s="488">
        <v>-677.1</v>
      </c>
      <c r="F92" s="488" t="s">
        <v>127</v>
      </c>
      <c r="G92" s="81" t="s">
        <v>204</v>
      </c>
    </row>
    <row r="93" spans="1:7" x14ac:dyDescent="0.3">
      <c r="A93" s="62" t="s">
        <v>779</v>
      </c>
      <c r="B93" s="488" t="s">
        <v>127</v>
      </c>
      <c r="C93" s="488" t="s">
        <v>127</v>
      </c>
      <c r="D93" s="488">
        <v>-285.8</v>
      </c>
      <c r="E93" s="488" t="s">
        <v>127</v>
      </c>
      <c r="F93" s="488" t="s">
        <v>127</v>
      </c>
      <c r="G93" s="81" t="s">
        <v>204</v>
      </c>
    </row>
    <row r="94" spans="1:7" x14ac:dyDescent="0.3">
      <c r="A94" s="62" t="s">
        <v>745</v>
      </c>
      <c r="B94" s="488" t="s">
        <v>127</v>
      </c>
      <c r="C94" s="488" t="s">
        <v>127</v>
      </c>
      <c r="D94" s="488">
        <v>0</v>
      </c>
      <c r="E94" s="488" t="s">
        <v>127</v>
      </c>
      <c r="F94" s="488" t="s">
        <v>127</v>
      </c>
      <c r="G94" s="81" t="s">
        <v>204</v>
      </c>
    </row>
    <row r="95" spans="1:7" x14ac:dyDescent="0.3">
      <c r="A95" s="62" t="s">
        <v>780</v>
      </c>
      <c r="B95" s="488" t="s">
        <v>127</v>
      </c>
      <c r="C95" s="488" t="s">
        <v>127</v>
      </c>
      <c r="D95" s="488">
        <v>0</v>
      </c>
      <c r="E95" s="488" t="s">
        <v>127</v>
      </c>
      <c r="F95" s="488" t="s">
        <v>127</v>
      </c>
      <c r="G95" s="81" t="s">
        <v>204</v>
      </c>
    </row>
    <row r="96" spans="1:7" x14ac:dyDescent="0.3">
      <c r="A96" s="62" t="s">
        <v>781</v>
      </c>
      <c r="B96" s="488" t="s">
        <v>127</v>
      </c>
      <c r="C96" s="488" t="s">
        <v>127</v>
      </c>
      <c r="D96" s="488">
        <v>0</v>
      </c>
      <c r="E96" s="488" t="s">
        <v>127</v>
      </c>
      <c r="F96" s="488" t="s">
        <v>127</v>
      </c>
      <c r="G96" s="81" t="s">
        <v>204</v>
      </c>
    </row>
    <row r="97" spans="1:7" x14ac:dyDescent="0.3">
      <c r="A97" s="161" t="s">
        <v>218</v>
      </c>
      <c r="B97" s="490" t="s">
        <v>127</v>
      </c>
      <c r="C97" s="490">
        <v>-285.8</v>
      </c>
      <c r="D97" s="490" t="s">
        <v>127</v>
      </c>
      <c r="E97" s="490" t="s">
        <v>127</v>
      </c>
      <c r="F97" s="490" t="s">
        <v>127</v>
      </c>
      <c r="G97" s="160" t="s">
        <v>204</v>
      </c>
    </row>
    <row r="98" spans="1:7" x14ac:dyDescent="0.3">
      <c r="A98" s="62" t="s">
        <v>219</v>
      </c>
      <c r="B98" s="488" t="s">
        <v>127</v>
      </c>
      <c r="C98" s="488" t="s">
        <v>127</v>
      </c>
      <c r="D98" s="488" t="s">
        <v>127</v>
      </c>
      <c r="E98" s="488" t="s">
        <v>127</v>
      </c>
      <c r="F98" s="488" t="s">
        <v>127</v>
      </c>
      <c r="G98" s="81" t="s">
        <v>204</v>
      </c>
    </row>
    <row r="99" spans="1:7" x14ac:dyDescent="0.3">
      <c r="A99" s="62" t="s">
        <v>220</v>
      </c>
      <c r="B99" s="488" t="s">
        <v>127</v>
      </c>
      <c r="C99" s="488" t="s">
        <v>127</v>
      </c>
      <c r="D99" s="488" t="s">
        <v>127</v>
      </c>
      <c r="E99" s="488" t="s">
        <v>127</v>
      </c>
      <c r="F99" s="488" t="s">
        <v>127</v>
      </c>
      <c r="G99" s="81" t="s">
        <v>204</v>
      </c>
    </row>
    <row r="100" spans="1:7" x14ac:dyDescent="0.3">
      <c r="A100" s="62" t="s">
        <v>862</v>
      </c>
      <c r="B100" s="488" t="s">
        <v>127</v>
      </c>
      <c r="C100" s="488" t="s">
        <v>127</v>
      </c>
      <c r="D100" s="488" t="s">
        <v>127</v>
      </c>
      <c r="E100" s="488" t="s">
        <v>127</v>
      </c>
      <c r="F100" s="488" t="s">
        <v>127</v>
      </c>
      <c r="G100" s="81" t="s">
        <v>204</v>
      </c>
    </row>
    <row r="101" spans="1:7" x14ac:dyDescent="0.3">
      <c r="A101" s="62" t="s">
        <v>863</v>
      </c>
      <c r="B101" s="488" t="s">
        <v>127</v>
      </c>
      <c r="C101" s="488" t="s">
        <v>127</v>
      </c>
      <c r="D101" s="488" t="s">
        <v>127</v>
      </c>
      <c r="E101" s="488" t="s">
        <v>127</v>
      </c>
      <c r="F101" s="488" t="s">
        <v>127</v>
      </c>
      <c r="G101" s="81" t="s">
        <v>204</v>
      </c>
    </row>
    <row r="102" spans="1:7" x14ac:dyDescent="0.3">
      <c r="A102" s="62" t="s">
        <v>856</v>
      </c>
      <c r="B102" s="488" t="s">
        <v>127</v>
      </c>
      <c r="C102" s="488" t="s">
        <v>127</v>
      </c>
      <c r="D102" s="488" t="s">
        <v>127</v>
      </c>
      <c r="E102" s="488" t="s">
        <v>127</v>
      </c>
      <c r="F102" s="488" t="s">
        <v>127</v>
      </c>
      <c r="G102" s="81" t="s">
        <v>204</v>
      </c>
    </row>
    <row r="103" spans="1:7" x14ac:dyDescent="0.3">
      <c r="A103" s="62" t="s">
        <v>857</v>
      </c>
      <c r="B103" s="488" t="s">
        <v>127</v>
      </c>
      <c r="C103" s="488" t="s">
        <v>127</v>
      </c>
      <c r="D103" s="488" t="s">
        <v>127</v>
      </c>
      <c r="E103" s="488" t="s">
        <v>127</v>
      </c>
      <c r="F103" s="488" t="s">
        <v>127</v>
      </c>
      <c r="G103" s="81" t="s">
        <v>204</v>
      </c>
    </row>
    <row r="104" spans="1:7" x14ac:dyDescent="0.3">
      <c r="A104" s="62" t="s">
        <v>217</v>
      </c>
      <c r="B104" s="488" t="s">
        <v>127</v>
      </c>
      <c r="C104" s="488">
        <v>-1288.3</v>
      </c>
      <c r="D104" s="488">
        <v>-1296.3</v>
      </c>
      <c r="E104" s="488">
        <v>-1292.0999999999999</v>
      </c>
      <c r="F104" s="488">
        <v>-1277.4000000000001</v>
      </c>
      <c r="G104" s="81" t="s">
        <v>204</v>
      </c>
    </row>
    <row r="105" spans="1:7" x14ac:dyDescent="0.3">
      <c r="A105" s="62" t="s">
        <v>221</v>
      </c>
      <c r="B105" s="488" t="s">
        <v>127</v>
      </c>
      <c r="C105" s="488" t="s">
        <v>127</v>
      </c>
      <c r="D105" s="488" t="s">
        <v>127</v>
      </c>
      <c r="E105" s="488" t="s">
        <v>127</v>
      </c>
      <c r="F105" s="488" t="s">
        <v>127</v>
      </c>
      <c r="G105" s="81" t="s">
        <v>204</v>
      </c>
    </row>
    <row r="106" spans="1:7" x14ac:dyDescent="0.3">
      <c r="A106" s="62" t="s">
        <v>222</v>
      </c>
      <c r="B106" s="488" t="s">
        <v>127</v>
      </c>
      <c r="C106" s="488">
        <v>-979.42</v>
      </c>
      <c r="D106" s="488" t="s">
        <v>127</v>
      </c>
      <c r="E106" s="488" t="s">
        <v>127</v>
      </c>
      <c r="F106" s="488" t="s">
        <v>127</v>
      </c>
      <c r="G106" s="81" t="s">
        <v>204</v>
      </c>
    </row>
    <row r="107" spans="1:7" x14ac:dyDescent="0.3">
      <c r="A107" s="410" t="s">
        <v>223</v>
      </c>
      <c r="B107" s="488" t="s">
        <v>127</v>
      </c>
      <c r="C107" s="488" t="s">
        <v>127</v>
      </c>
      <c r="D107" s="488" t="s">
        <v>127</v>
      </c>
      <c r="E107" s="488" t="s">
        <v>127</v>
      </c>
      <c r="F107" s="488" t="s">
        <v>127</v>
      </c>
      <c r="G107" s="81" t="s">
        <v>224</v>
      </c>
    </row>
    <row r="108" spans="1:7" x14ac:dyDescent="0.3">
      <c r="A108" s="62" t="s">
        <v>225</v>
      </c>
      <c r="B108" s="488" t="s">
        <v>127</v>
      </c>
      <c r="C108" s="488">
        <v>0</v>
      </c>
      <c r="D108" s="488" t="s">
        <v>127</v>
      </c>
      <c r="E108" s="488" t="s">
        <v>127</v>
      </c>
      <c r="F108" s="488" t="s">
        <v>127</v>
      </c>
      <c r="G108" s="81" t="s">
        <v>226</v>
      </c>
    </row>
    <row r="109" spans="1:7" x14ac:dyDescent="0.3">
      <c r="A109" s="62" t="s">
        <v>227</v>
      </c>
      <c r="B109" s="488" t="s">
        <v>127</v>
      </c>
      <c r="C109" s="488">
        <v>-393.5</v>
      </c>
      <c r="D109" s="488" t="s">
        <v>127</v>
      </c>
      <c r="E109" s="488" t="s">
        <v>127</v>
      </c>
      <c r="F109" s="488" t="s">
        <v>127</v>
      </c>
      <c r="G109" s="81" t="s">
        <v>226</v>
      </c>
    </row>
    <row r="110" spans="1:7" ht="13.5" thickBot="1" x14ac:dyDescent="0.35">
      <c r="A110" s="84" t="s">
        <v>814</v>
      </c>
      <c r="B110" s="491" t="s">
        <v>127</v>
      </c>
      <c r="C110" s="491">
        <v>0</v>
      </c>
      <c r="D110" s="491" t="s">
        <v>127</v>
      </c>
      <c r="E110" s="491" t="s">
        <v>127</v>
      </c>
      <c r="F110" s="491" t="s">
        <v>127</v>
      </c>
      <c r="G110" s="85" t="s">
        <v>226</v>
      </c>
    </row>
    <row r="111" spans="1:7" ht="13.5" thickTop="1" x14ac:dyDescent="0.3">
      <c r="A111" s="62" t="s">
        <v>282</v>
      </c>
      <c r="B111" s="483" t="s">
        <v>127</v>
      </c>
      <c r="C111" s="483">
        <v>0</v>
      </c>
      <c r="D111" s="483" t="s">
        <v>127</v>
      </c>
      <c r="E111" s="483" t="s">
        <v>127</v>
      </c>
      <c r="F111" s="483" t="s">
        <v>127</v>
      </c>
      <c r="G111" s="81" t="s">
        <v>761</v>
      </c>
    </row>
    <row r="112" spans="1:7" ht="13.5" thickBot="1" x14ac:dyDescent="0.35">
      <c r="A112" s="62" t="s">
        <v>283</v>
      </c>
      <c r="B112" s="483" t="s">
        <v>127</v>
      </c>
      <c r="C112" s="483">
        <v>0</v>
      </c>
      <c r="D112" s="483">
        <v>-1</v>
      </c>
      <c r="E112" s="483" t="s">
        <v>127</v>
      </c>
      <c r="F112" s="483" t="s">
        <v>127</v>
      </c>
      <c r="G112" s="81" t="s">
        <v>385</v>
      </c>
    </row>
    <row r="113" spans="1:7" ht="13.5" thickTop="1" x14ac:dyDescent="0.3">
      <c r="A113" s="428" t="s">
        <v>918</v>
      </c>
      <c r="B113" s="492" t="s">
        <v>127</v>
      </c>
      <c r="C113" s="492">
        <v>2</v>
      </c>
      <c r="D113" s="492">
        <v>1</v>
      </c>
      <c r="E113" s="492">
        <v>0</v>
      </c>
      <c r="F113" s="492">
        <v>-1</v>
      </c>
      <c r="G113" s="81" t="s">
        <v>385</v>
      </c>
    </row>
    <row r="114" spans="1:7" x14ac:dyDescent="0.3">
      <c r="A114" s="519" t="s">
        <v>919</v>
      </c>
      <c r="B114" s="595" t="s">
        <v>127</v>
      </c>
      <c r="C114" s="595">
        <v>1</v>
      </c>
      <c r="D114" s="595">
        <v>0</v>
      </c>
      <c r="E114" s="595">
        <v>-1</v>
      </c>
      <c r="F114" s="595" t="s">
        <v>127</v>
      </c>
      <c r="G114" s="81" t="s">
        <v>385</v>
      </c>
    </row>
    <row r="115" spans="1:7" x14ac:dyDescent="0.3">
      <c r="A115" s="519" t="s">
        <v>947</v>
      </c>
      <c r="B115" s="595" t="s">
        <v>127</v>
      </c>
      <c r="C115" s="595">
        <v>1</v>
      </c>
      <c r="D115" s="595">
        <v>0</v>
      </c>
      <c r="E115" s="595">
        <v>-1</v>
      </c>
      <c r="F115" s="595">
        <v>-2</v>
      </c>
      <c r="G115" s="81" t="s">
        <v>385</v>
      </c>
    </row>
    <row r="116" spans="1:7" x14ac:dyDescent="0.3">
      <c r="A116" s="519" t="s">
        <v>882</v>
      </c>
      <c r="B116" s="595" t="s">
        <v>127</v>
      </c>
      <c r="C116" s="595">
        <v>2</v>
      </c>
      <c r="D116" s="595">
        <v>1</v>
      </c>
      <c r="E116" s="595">
        <v>0</v>
      </c>
      <c r="F116" s="595">
        <v>-1</v>
      </c>
      <c r="G116" s="81" t="s">
        <v>385</v>
      </c>
    </row>
    <row r="117" spans="1:7" x14ac:dyDescent="0.3">
      <c r="A117" s="519" t="s">
        <v>982</v>
      </c>
      <c r="B117" s="595" t="s">
        <v>127</v>
      </c>
      <c r="C117" s="595">
        <v>1</v>
      </c>
      <c r="D117" s="595">
        <v>0</v>
      </c>
      <c r="E117" s="595">
        <v>-1</v>
      </c>
      <c r="F117" s="595">
        <v>-2</v>
      </c>
      <c r="G117" s="81" t="s">
        <v>385</v>
      </c>
    </row>
    <row r="118" spans="1:7" x14ac:dyDescent="0.3">
      <c r="A118" s="519" t="s">
        <v>1010</v>
      </c>
      <c r="B118" s="595" t="s">
        <v>127</v>
      </c>
      <c r="C118" s="595">
        <v>1</v>
      </c>
      <c r="D118" s="595">
        <v>0</v>
      </c>
      <c r="E118" s="595">
        <v>-1</v>
      </c>
      <c r="F118" s="595" t="s">
        <v>127</v>
      </c>
      <c r="G118" s="81" t="s">
        <v>385</v>
      </c>
    </row>
    <row r="119" spans="1:7" x14ac:dyDescent="0.3">
      <c r="A119" s="519" t="s">
        <v>1036</v>
      </c>
      <c r="B119" s="595" t="s">
        <v>127</v>
      </c>
      <c r="C119" s="595">
        <v>1</v>
      </c>
      <c r="D119" s="595">
        <v>0</v>
      </c>
      <c r="E119" s="595">
        <v>-1</v>
      </c>
      <c r="F119" s="595" t="s">
        <v>127</v>
      </c>
      <c r="G119" s="81" t="s">
        <v>385</v>
      </c>
    </row>
    <row r="120" spans="1:7" x14ac:dyDescent="0.3">
      <c r="A120" s="519" t="s">
        <v>1055</v>
      </c>
      <c r="B120" s="595" t="s">
        <v>127</v>
      </c>
      <c r="C120" s="595">
        <v>1</v>
      </c>
      <c r="D120" s="595">
        <v>0</v>
      </c>
      <c r="E120" s="595">
        <v>-1</v>
      </c>
      <c r="F120" s="595">
        <v>-2</v>
      </c>
      <c r="G120" s="81" t="s">
        <v>385</v>
      </c>
    </row>
    <row r="121" spans="1:7" x14ac:dyDescent="0.3">
      <c r="A121" s="519" t="s">
        <v>1086</v>
      </c>
      <c r="B121" s="595" t="s">
        <v>127</v>
      </c>
      <c r="C121" s="595">
        <v>1</v>
      </c>
      <c r="D121" s="595">
        <v>0</v>
      </c>
      <c r="E121" s="595">
        <v>-1</v>
      </c>
      <c r="F121" s="595" t="s">
        <v>127</v>
      </c>
      <c r="G121" s="81" t="s">
        <v>385</v>
      </c>
    </row>
    <row r="122" spans="1:7" x14ac:dyDescent="0.3">
      <c r="A122" s="519" t="s">
        <v>1099</v>
      </c>
      <c r="B122" s="595" t="s">
        <v>127</v>
      </c>
      <c r="C122" s="595">
        <v>1</v>
      </c>
      <c r="D122" s="595">
        <v>0</v>
      </c>
      <c r="E122" s="595">
        <v>-1</v>
      </c>
      <c r="F122" s="595" t="s">
        <v>127</v>
      </c>
      <c r="G122" s="81" t="s">
        <v>385</v>
      </c>
    </row>
    <row r="123" spans="1:7" x14ac:dyDescent="0.3">
      <c r="A123" s="519" t="s">
        <v>1136</v>
      </c>
      <c r="B123" s="595" t="s">
        <v>127</v>
      </c>
      <c r="C123" s="595">
        <v>1</v>
      </c>
      <c r="D123" s="595">
        <v>0</v>
      </c>
      <c r="E123" s="595">
        <v>-1</v>
      </c>
      <c r="F123" s="595" t="s">
        <v>127</v>
      </c>
      <c r="G123" s="81" t="s">
        <v>385</v>
      </c>
    </row>
    <row r="124" spans="1:7" x14ac:dyDescent="0.3">
      <c r="A124" s="519" t="s">
        <v>1137</v>
      </c>
      <c r="B124" s="595" t="s">
        <v>127</v>
      </c>
      <c r="C124" s="595">
        <v>1</v>
      </c>
      <c r="D124" s="595">
        <v>0</v>
      </c>
      <c r="E124" s="595">
        <v>-1</v>
      </c>
      <c r="F124" s="595" t="s">
        <v>127</v>
      </c>
      <c r="G124" s="81" t="s">
        <v>385</v>
      </c>
    </row>
    <row r="125" spans="1:7" x14ac:dyDescent="0.3">
      <c r="A125" s="519" t="s">
        <v>1138</v>
      </c>
      <c r="B125" s="595" t="s">
        <v>127</v>
      </c>
      <c r="C125" s="595">
        <v>1</v>
      </c>
      <c r="D125" s="595">
        <v>0</v>
      </c>
      <c r="E125" s="595">
        <v>-1</v>
      </c>
      <c r="F125" s="595" t="s">
        <v>127</v>
      </c>
      <c r="G125" s="81" t="s">
        <v>385</v>
      </c>
    </row>
    <row r="126" spans="1:7" x14ac:dyDescent="0.3">
      <c r="A126" s="519" t="s">
        <v>1189</v>
      </c>
      <c r="B126" s="595" t="s">
        <v>127</v>
      </c>
      <c r="C126" s="595">
        <v>1</v>
      </c>
      <c r="D126" s="595">
        <v>0</v>
      </c>
      <c r="E126" s="595">
        <v>-1</v>
      </c>
      <c r="F126" s="595" t="s">
        <v>127</v>
      </c>
      <c r="G126" s="81" t="s">
        <v>385</v>
      </c>
    </row>
    <row r="127" spans="1:7" x14ac:dyDescent="0.3">
      <c r="A127" s="519" t="s">
        <v>1244</v>
      </c>
      <c r="B127" s="595" t="s">
        <v>127</v>
      </c>
      <c r="C127" s="595">
        <v>1</v>
      </c>
      <c r="D127" s="595">
        <v>0</v>
      </c>
      <c r="E127" s="595">
        <v>-1</v>
      </c>
      <c r="F127" s="595">
        <v>-2</v>
      </c>
      <c r="G127" s="81" t="s">
        <v>385</v>
      </c>
    </row>
    <row r="128" spans="1:7" x14ac:dyDescent="0.3">
      <c r="A128" s="519" t="s">
        <v>1262</v>
      </c>
      <c r="B128" s="595" t="s">
        <v>127</v>
      </c>
      <c r="C128" s="595">
        <v>1</v>
      </c>
      <c r="D128" s="595">
        <v>0</v>
      </c>
      <c r="E128" s="595">
        <v>-1</v>
      </c>
      <c r="F128" s="595">
        <v>-2</v>
      </c>
      <c r="G128" s="81" t="s">
        <v>385</v>
      </c>
    </row>
    <row r="129" spans="1:7" x14ac:dyDescent="0.3">
      <c r="A129" s="519" t="s">
        <v>1276</v>
      </c>
      <c r="B129" s="595" t="s">
        <v>127</v>
      </c>
      <c r="C129" s="595">
        <v>2</v>
      </c>
      <c r="D129" s="595">
        <v>1</v>
      </c>
      <c r="E129" s="595">
        <v>0</v>
      </c>
      <c r="F129" s="595">
        <v>-1</v>
      </c>
      <c r="G129" s="81" t="s">
        <v>385</v>
      </c>
    </row>
    <row r="130" spans="1:7" x14ac:dyDescent="0.3">
      <c r="A130" s="62" t="s">
        <v>284</v>
      </c>
      <c r="B130" s="483" t="s">
        <v>127</v>
      </c>
      <c r="C130" s="483">
        <v>0</v>
      </c>
      <c r="D130" s="483">
        <v>-1</v>
      </c>
      <c r="E130" s="483" t="s">
        <v>127</v>
      </c>
      <c r="F130" s="483" t="s">
        <v>127</v>
      </c>
      <c r="G130" s="81" t="s">
        <v>763</v>
      </c>
    </row>
    <row r="131" spans="1:7" x14ac:dyDescent="0.3">
      <c r="A131" s="62" t="s">
        <v>285</v>
      </c>
      <c r="B131" s="483" t="s">
        <v>127</v>
      </c>
      <c r="C131" s="483">
        <v>0</v>
      </c>
      <c r="D131" s="483">
        <v>-1</v>
      </c>
      <c r="E131" s="483" t="s">
        <v>127</v>
      </c>
      <c r="F131" s="483" t="s">
        <v>127</v>
      </c>
      <c r="G131" s="81" t="s">
        <v>762</v>
      </c>
    </row>
    <row r="132" spans="1:7" x14ac:dyDescent="0.3">
      <c r="A132" s="62" t="s">
        <v>286</v>
      </c>
      <c r="B132" s="483" t="s">
        <v>127</v>
      </c>
      <c r="C132" s="483">
        <v>0</v>
      </c>
      <c r="D132" s="483">
        <v>-1</v>
      </c>
      <c r="E132" s="483" t="s">
        <v>127</v>
      </c>
      <c r="F132" s="483" t="s">
        <v>127</v>
      </c>
      <c r="G132" s="81" t="s">
        <v>762</v>
      </c>
    </row>
    <row r="133" spans="1:7" x14ac:dyDescent="0.3">
      <c r="A133" s="62" t="s">
        <v>287</v>
      </c>
      <c r="B133" s="483" t="s">
        <v>127</v>
      </c>
      <c r="C133" s="483">
        <v>0</v>
      </c>
      <c r="D133" s="483">
        <v>-1</v>
      </c>
      <c r="E133" s="483" t="s">
        <v>127</v>
      </c>
      <c r="F133" s="483" t="s">
        <v>127</v>
      </c>
      <c r="G133" s="81" t="s">
        <v>762</v>
      </c>
    </row>
    <row r="134" spans="1:7" x14ac:dyDescent="0.3">
      <c r="A134" s="62" t="s">
        <v>288</v>
      </c>
      <c r="B134" s="483" t="s">
        <v>127</v>
      </c>
      <c r="C134" s="483">
        <v>0</v>
      </c>
      <c r="D134" s="483">
        <v>-1</v>
      </c>
      <c r="E134" s="483" t="s">
        <v>127</v>
      </c>
      <c r="F134" s="483" t="s">
        <v>127</v>
      </c>
      <c r="G134" s="81" t="s">
        <v>762</v>
      </c>
    </row>
    <row r="135" spans="1:7" x14ac:dyDescent="0.3">
      <c r="A135" s="62" t="s">
        <v>1110</v>
      </c>
      <c r="B135" s="483" t="s">
        <v>127</v>
      </c>
      <c r="C135" s="483">
        <v>0</v>
      </c>
      <c r="D135" s="483">
        <v>-1</v>
      </c>
      <c r="E135" s="483" t="s">
        <v>127</v>
      </c>
      <c r="F135" s="483" t="s">
        <v>127</v>
      </c>
      <c r="G135" s="81" t="s">
        <v>762</v>
      </c>
    </row>
    <row r="136" spans="1:7" x14ac:dyDescent="0.3">
      <c r="A136" s="62" t="s">
        <v>888</v>
      </c>
      <c r="B136" s="483" t="s">
        <v>127</v>
      </c>
      <c r="C136" s="483">
        <v>0</v>
      </c>
      <c r="D136" s="483">
        <v>-1</v>
      </c>
      <c r="E136" s="483" t="s">
        <v>127</v>
      </c>
      <c r="F136" s="483" t="s">
        <v>127</v>
      </c>
      <c r="G136" s="81" t="s">
        <v>762</v>
      </c>
    </row>
    <row r="137" spans="1:7" x14ac:dyDescent="0.3">
      <c r="A137" s="62" t="s">
        <v>1111</v>
      </c>
      <c r="B137" s="483" t="s">
        <v>127</v>
      </c>
      <c r="C137" s="483">
        <v>0</v>
      </c>
      <c r="D137" s="483">
        <v>-1</v>
      </c>
      <c r="E137" s="483" t="s">
        <v>127</v>
      </c>
      <c r="F137" s="483" t="s">
        <v>127</v>
      </c>
      <c r="G137" s="81" t="s">
        <v>762</v>
      </c>
    </row>
    <row r="138" spans="1:7" x14ac:dyDescent="0.3">
      <c r="A138" s="62" t="s">
        <v>1147</v>
      </c>
      <c r="B138" s="483" t="s">
        <v>127</v>
      </c>
      <c r="C138" s="483">
        <v>0</v>
      </c>
      <c r="D138" s="483">
        <v>-1</v>
      </c>
      <c r="E138" s="483" t="s">
        <v>127</v>
      </c>
      <c r="F138" s="483" t="s">
        <v>127</v>
      </c>
      <c r="G138" s="81" t="s">
        <v>762</v>
      </c>
    </row>
    <row r="139" spans="1:7" x14ac:dyDescent="0.3">
      <c r="A139" s="62" t="s">
        <v>289</v>
      </c>
      <c r="B139" s="483" t="s">
        <v>127</v>
      </c>
      <c r="C139" s="483">
        <v>0</v>
      </c>
      <c r="D139" s="483">
        <v>-1</v>
      </c>
      <c r="E139" s="483">
        <v>-2</v>
      </c>
      <c r="F139" s="483" t="s">
        <v>127</v>
      </c>
      <c r="G139" s="81" t="s">
        <v>762</v>
      </c>
    </row>
    <row r="140" spans="1:7" x14ac:dyDescent="0.3">
      <c r="A140" s="62" t="s">
        <v>290</v>
      </c>
      <c r="B140" s="483" t="s">
        <v>127</v>
      </c>
      <c r="C140" s="483">
        <v>0</v>
      </c>
      <c r="D140" s="483" t="s">
        <v>127</v>
      </c>
      <c r="E140" s="483" t="s">
        <v>127</v>
      </c>
      <c r="F140" s="483" t="s">
        <v>127</v>
      </c>
      <c r="G140" s="81" t="s">
        <v>762</v>
      </c>
    </row>
    <row r="141" spans="1:7" x14ac:dyDescent="0.3">
      <c r="A141" s="62" t="s">
        <v>291</v>
      </c>
      <c r="B141" s="483" t="s">
        <v>127</v>
      </c>
      <c r="C141" s="483">
        <v>0</v>
      </c>
      <c r="D141" s="483" t="s">
        <v>127</v>
      </c>
      <c r="E141" s="483" t="s">
        <v>127</v>
      </c>
      <c r="F141" s="483" t="s">
        <v>127</v>
      </c>
      <c r="G141" s="81" t="s">
        <v>762</v>
      </c>
    </row>
    <row r="142" spans="1:7" x14ac:dyDescent="0.3">
      <c r="A142" s="62" t="s">
        <v>1056</v>
      </c>
      <c r="B142" s="483" t="s">
        <v>127</v>
      </c>
      <c r="C142" s="483">
        <v>0</v>
      </c>
      <c r="D142" s="483">
        <v>-1</v>
      </c>
      <c r="E142" s="483">
        <v>-2</v>
      </c>
      <c r="F142" s="483" t="s">
        <v>127</v>
      </c>
      <c r="G142" s="81" t="s">
        <v>763</v>
      </c>
    </row>
    <row r="143" spans="1:7" x14ac:dyDescent="0.3">
      <c r="A143" s="62" t="s">
        <v>1190</v>
      </c>
      <c r="B143" s="483" t="s">
        <v>127</v>
      </c>
      <c r="C143" s="483">
        <v>0</v>
      </c>
      <c r="D143" s="483">
        <v>-1</v>
      </c>
      <c r="E143" s="483" t="s">
        <v>127</v>
      </c>
      <c r="F143" s="483" t="s">
        <v>127</v>
      </c>
      <c r="G143" s="81" t="s">
        <v>763</v>
      </c>
    </row>
    <row r="144" spans="1:7" x14ac:dyDescent="0.3">
      <c r="A144" s="62" t="s">
        <v>1360</v>
      </c>
      <c r="B144" s="483" t="s">
        <v>127</v>
      </c>
      <c r="C144" s="483">
        <v>1</v>
      </c>
      <c r="D144" s="483">
        <v>0</v>
      </c>
      <c r="E144" s="483">
        <v>-1</v>
      </c>
      <c r="F144" s="483" t="s">
        <v>127</v>
      </c>
      <c r="G144" s="81" t="s">
        <v>763</v>
      </c>
    </row>
    <row r="145" spans="1:7" x14ac:dyDescent="0.3">
      <c r="A145" s="62" t="s">
        <v>294</v>
      </c>
      <c r="B145" s="483" t="s">
        <v>127</v>
      </c>
      <c r="C145" s="483">
        <v>0</v>
      </c>
      <c r="D145" s="483" t="s">
        <v>127</v>
      </c>
      <c r="E145" s="483" t="s">
        <v>127</v>
      </c>
      <c r="F145" s="483" t="s">
        <v>127</v>
      </c>
      <c r="G145" s="81" t="s">
        <v>763</v>
      </c>
    </row>
    <row r="146" spans="1:7" x14ac:dyDescent="0.3">
      <c r="A146" s="62" t="s">
        <v>295</v>
      </c>
      <c r="B146" s="483" t="s">
        <v>127</v>
      </c>
      <c r="C146" s="483">
        <v>1</v>
      </c>
      <c r="D146" s="483">
        <v>0</v>
      </c>
      <c r="E146" s="483" t="s">
        <v>127</v>
      </c>
      <c r="F146" s="483" t="s">
        <v>127</v>
      </c>
      <c r="G146" s="81" t="s">
        <v>763</v>
      </c>
    </row>
    <row r="147" spans="1:7" x14ac:dyDescent="0.3">
      <c r="A147" s="62" t="s">
        <v>296</v>
      </c>
      <c r="B147" s="483">
        <v>0</v>
      </c>
      <c r="C147" s="483">
        <v>0</v>
      </c>
      <c r="D147" s="483">
        <v>-1</v>
      </c>
      <c r="E147" s="483">
        <v>-2</v>
      </c>
      <c r="F147" s="483" t="s">
        <v>127</v>
      </c>
      <c r="G147" s="81" t="s">
        <v>763</v>
      </c>
    </row>
    <row r="148" spans="1:7" x14ac:dyDescent="0.3">
      <c r="A148" s="62" t="s">
        <v>299</v>
      </c>
      <c r="B148" s="483" t="s">
        <v>127</v>
      </c>
      <c r="C148" s="483">
        <v>1</v>
      </c>
      <c r="D148" s="483" t="s">
        <v>127</v>
      </c>
      <c r="E148" s="483" t="s">
        <v>127</v>
      </c>
      <c r="F148" s="484" t="s">
        <v>127</v>
      </c>
      <c r="G148" s="81" t="s">
        <v>763</v>
      </c>
    </row>
    <row r="149" spans="1:7" x14ac:dyDescent="0.3">
      <c r="A149" s="62" t="s">
        <v>746</v>
      </c>
      <c r="B149" s="483" t="s">
        <v>127</v>
      </c>
      <c r="C149" s="483">
        <v>-1</v>
      </c>
      <c r="D149" s="483" t="s">
        <v>127</v>
      </c>
      <c r="E149" s="483" t="s">
        <v>127</v>
      </c>
      <c r="F149" s="484" t="s">
        <v>127</v>
      </c>
      <c r="G149" s="81" t="s">
        <v>763</v>
      </c>
    </row>
    <row r="150" spans="1:7" x14ac:dyDescent="0.3">
      <c r="A150" s="62" t="s">
        <v>301</v>
      </c>
      <c r="B150" s="483" t="s">
        <v>127</v>
      </c>
      <c r="C150" s="483">
        <v>1</v>
      </c>
      <c r="D150" s="483" t="s">
        <v>127</v>
      </c>
      <c r="E150" s="483" t="s">
        <v>127</v>
      </c>
      <c r="F150" s="484" t="s">
        <v>127</v>
      </c>
      <c r="G150" s="81" t="s">
        <v>763</v>
      </c>
    </row>
    <row r="151" spans="1:7" x14ac:dyDescent="0.3">
      <c r="A151" s="62" t="s">
        <v>302</v>
      </c>
      <c r="B151" s="483" t="s">
        <v>127</v>
      </c>
      <c r="C151" s="483">
        <v>-1</v>
      </c>
      <c r="D151" s="483" t="s">
        <v>127</v>
      </c>
      <c r="E151" s="483" t="s">
        <v>127</v>
      </c>
      <c r="F151" s="484" t="s">
        <v>127</v>
      </c>
      <c r="G151" s="81" t="s">
        <v>763</v>
      </c>
    </row>
    <row r="152" spans="1:7" x14ac:dyDescent="0.3">
      <c r="A152" s="161" t="s">
        <v>298</v>
      </c>
      <c r="B152" s="486" t="s">
        <v>127</v>
      </c>
      <c r="C152" s="486">
        <v>0</v>
      </c>
      <c r="D152" s="486">
        <v>-1</v>
      </c>
      <c r="E152" s="486" t="s">
        <v>127</v>
      </c>
      <c r="F152" s="487" t="s">
        <v>127</v>
      </c>
      <c r="G152" s="72" t="s">
        <v>763</v>
      </c>
    </row>
    <row r="153" spans="1:7" x14ac:dyDescent="0.3">
      <c r="A153" s="62" t="s">
        <v>316</v>
      </c>
      <c r="B153" s="483" t="s">
        <v>127</v>
      </c>
      <c r="C153" s="483">
        <v>1</v>
      </c>
      <c r="D153" s="483" t="s">
        <v>127</v>
      </c>
      <c r="E153" s="483" t="s">
        <v>127</v>
      </c>
      <c r="F153" s="484" t="s">
        <v>127</v>
      </c>
      <c r="G153" s="81" t="s">
        <v>763</v>
      </c>
    </row>
    <row r="154" spans="1:7" x14ac:dyDescent="0.3">
      <c r="A154" s="62" t="s">
        <v>317</v>
      </c>
      <c r="B154" s="483" t="s">
        <v>127</v>
      </c>
      <c r="C154" s="483">
        <v>0</v>
      </c>
      <c r="D154" s="483" t="s">
        <v>127</v>
      </c>
      <c r="E154" s="483" t="s">
        <v>127</v>
      </c>
      <c r="F154" s="484" t="s">
        <v>127</v>
      </c>
      <c r="G154" s="81" t="s">
        <v>763</v>
      </c>
    </row>
    <row r="155" spans="1:7" x14ac:dyDescent="0.3">
      <c r="A155" s="62" t="s">
        <v>318</v>
      </c>
      <c r="B155" s="483" t="s">
        <v>127</v>
      </c>
      <c r="C155" s="483">
        <v>1</v>
      </c>
      <c r="D155" s="483" t="s">
        <v>127</v>
      </c>
      <c r="E155" s="483" t="s">
        <v>127</v>
      </c>
      <c r="F155" s="484" t="s">
        <v>127</v>
      </c>
      <c r="G155" s="81" t="s">
        <v>763</v>
      </c>
    </row>
    <row r="156" spans="1:7" x14ac:dyDescent="0.3">
      <c r="A156" s="62" t="s">
        <v>319</v>
      </c>
      <c r="B156" s="483" t="s">
        <v>127</v>
      </c>
      <c r="C156" s="483">
        <v>0</v>
      </c>
      <c r="D156" s="483" t="s">
        <v>127</v>
      </c>
      <c r="E156" s="483" t="s">
        <v>127</v>
      </c>
      <c r="F156" s="484" t="s">
        <v>127</v>
      </c>
      <c r="G156" s="81" t="s">
        <v>763</v>
      </c>
    </row>
    <row r="157" spans="1:7" x14ac:dyDescent="0.3">
      <c r="A157" s="62" t="s">
        <v>858</v>
      </c>
      <c r="B157" s="483" t="s">
        <v>127</v>
      </c>
      <c r="C157" s="483">
        <v>0</v>
      </c>
      <c r="D157" s="483" t="s">
        <v>127</v>
      </c>
      <c r="E157" s="483" t="s">
        <v>127</v>
      </c>
      <c r="F157" s="484" t="s">
        <v>127</v>
      </c>
      <c r="G157" s="81" t="s">
        <v>763</v>
      </c>
    </row>
    <row r="158" spans="1:7" x14ac:dyDescent="0.3">
      <c r="A158" s="62" t="s">
        <v>859</v>
      </c>
      <c r="B158" s="483" t="s">
        <v>127</v>
      </c>
      <c r="C158" s="483">
        <v>0</v>
      </c>
      <c r="D158" s="483" t="s">
        <v>127</v>
      </c>
      <c r="E158" s="483" t="s">
        <v>127</v>
      </c>
      <c r="F158" s="484" t="s">
        <v>127</v>
      </c>
      <c r="G158" s="81" t="s">
        <v>763</v>
      </c>
    </row>
    <row r="159" spans="1:7" x14ac:dyDescent="0.3">
      <c r="A159" s="62" t="s">
        <v>297</v>
      </c>
      <c r="B159" s="483" t="s">
        <v>127</v>
      </c>
      <c r="C159" s="483">
        <v>0</v>
      </c>
      <c r="D159" s="483">
        <v>-1</v>
      </c>
      <c r="E159" s="483">
        <v>-2</v>
      </c>
      <c r="F159" s="484">
        <v>-3</v>
      </c>
      <c r="G159" s="81" t="s">
        <v>763</v>
      </c>
    </row>
    <row r="160" spans="1:7" x14ac:dyDescent="0.3">
      <c r="A160" s="62" t="s">
        <v>320</v>
      </c>
      <c r="B160" s="483" t="s">
        <v>127</v>
      </c>
      <c r="C160" s="483">
        <v>-4</v>
      </c>
      <c r="D160" s="483" t="s">
        <v>127</v>
      </c>
      <c r="E160" s="483" t="s">
        <v>127</v>
      </c>
      <c r="F160" s="484" t="s">
        <v>127</v>
      </c>
      <c r="G160" s="81" t="s">
        <v>763</v>
      </c>
    </row>
    <row r="161" spans="1:7" x14ac:dyDescent="0.3">
      <c r="A161" s="62" t="s">
        <v>321</v>
      </c>
      <c r="B161" s="483" t="s">
        <v>127</v>
      </c>
      <c r="C161" s="483">
        <v>-3</v>
      </c>
      <c r="D161" s="483" t="s">
        <v>127</v>
      </c>
      <c r="E161" s="483" t="s">
        <v>127</v>
      </c>
      <c r="F161" s="484" t="s">
        <v>127</v>
      </c>
      <c r="G161" s="81" t="s">
        <v>763</v>
      </c>
    </row>
    <row r="162" spans="1:7" x14ac:dyDescent="0.3">
      <c r="A162" s="410" t="s">
        <v>323</v>
      </c>
      <c r="B162" s="483" t="s">
        <v>127</v>
      </c>
      <c r="C162" s="483">
        <v>0</v>
      </c>
      <c r="D162" s="483" t="s">
        <v>127</v>
      </c>
      <c r="E162" s="483" t="s">
        <v>127</v>
      </c>
      <c r="F162" s="483" t="s">
        <v>127</v>
      </c>
      <c r="G162" s="81" t="s">
        <v>764</v>
      </c>
    </row>
    <row r="163" spans="1:7" x14ac:dyDescent="0.3">
      <c r="A163" s="62" t="s">
        <v>378</v>
      </c>
      <c r="B163" s="483" t="s">
        <v>127</v>
      </c>
      <c r="C163" s="483">
        <v>0</v>
      </c>
      <c r="D163" s="483" t="s">
        <v>127</v>
      </c>
      <c r="E163" s="483" t="s">
        <v>127</v>
      </c>
      <c r="F163" s="483" t="s">
        <v>127</v>
      </c>
      <c r="G163" s="81" t="s">
        <v>765</v>
      </c>
    </row>
    <row r="164" spans="1:7" x14ac:dyDescent="0.3">
      <c r="A164" s="62" t="s">
        <v>380</v>
      </c>
      <c r="B164" s="483" t="s">
        <v>127</v>
      </c>
      <c r="C164" s="483">
        <v>0</v>
      </c>
      <c r="D164" s="483" t="s">
        <v>127</v>
      </c>
      <c r="E164" s="483" t="s">
        <v>127</v>
      </c>
      <c r="F164" s="483" t="s">
        <v>127</v>
      </c>
      <c r="G164" s="81" t="s">
        <v>765</v>
      </c>
    </row>
    <row r="165" spans="1:7" ht="13.5" thickBot="1" x14ac:dyDescent="0.35">
      <c r="A165" s="84" t="s">
        <v>815</v>
      </c>
      <c r="B165" s="493" t="s">
        <v>127</v>
      </c>
      <c r="C165" s="493">
        <v>0</v>
      </c>
      <c r="D165" s="493" t="s">
        <v>127</v>
      </c>
      <c r="E165" s="493" t="s">
        <v>127</v>
      </c>
      <c r="F165" s="493" t="s">
        <v>127</v>
      </c>
      <c r="G165" s="85" t="s">
        <v>765</v>
      </c>
    </row>
    <row r="166" spans="1:7" ht="13.5" thickTop="1" x14ac:dyDescent="0.3">
      <c r="A166" s="62"/>
      <c r="B166" s="80"/>
      <c r="C166" s="80"/>
      <c r="D166" s="80"/>
      <c r="E166" s="80"/>
      <c r="F166" s="80"/>
      <c r="G166" s="80"/>
    </row>
    <row r="167" spans="1:7" x14ac:dyDescent="0.3">
      <c r="A167" s="6"/>
      <c r="D167" s="80"/>
    </row>
    <row r="168" spans="1:7" x14ac:dyDescent="0.3">
      <c r="A168" s="6"/>
    </row>
    <row r="169" spans="1:7" x14ac:dyDescent="0.3">
      <c r="A169" s="6"/>
    </row>
    <row r="170" spans="1:7" x14ac:dyDescent="0.3">
      <c r="A170" s="6"/>
    </row>
    <row r="171" spans="1:7" x14ac:dyDescent="0.3">
      <c r="A171" s="6"/>
    </row>
    <row r="172" spans="1:7" x14ac:dyDescent="0.3">
      <c r="A172" s="6"/>
    </row>
    <row r="173" spans="1:7" x14ac:dyDescent="0.3">
      <c r="A173" s="6"/>
    </row>
    <row r="174" spans="1:7" x14ac:dyDescent="0.3">
      <c r="A174" s="6"/>
    </row>
    <row r="175" spans="1:7" x14ac:dyDescent="0.3">
      <c r="A175" s="6"/>
    </row>
    <row r="176" spans="1:7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ht="12" customHeight="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</sheetData>
  <conditionalFormatting sqref="E166:F166 D166:D167 D162:F164 B162:C162 B166 B163:B164 C164:F164 B165:F165 B112:F112 B130:F134 B139:F161">
    <cfRule type="cellIs" dxfId="471" priority="30" operator="equal">
      <formula>"NA"</formula>
    </cfRule>
  </conditionalFormatting>
  <conditionalFormatting sqref="B1:F2 C3:F7 B35:B37 C35:C41 D35:F37 B42:F55 B20:F34">
    <cfRule type="containsText" dxfId="470" priority="26" operator="containsText" text="FALTA">
      <formula>NOT(ISERROR(SEARCH("FALTA",B1)))</formula>
    </cfRule>
  </conditionalFormatting>
  <conditionalFormatting sqref="C38:C41">
    <cfRule type="cellIs" dxfId="469" priority="22" operator="greaterThan">
      <formula>1000000000</formula>
    </cfRule>
  </conditionalFormatting>
  <conditionalFormatting sqref="B3:B7">
    <cfRule type="containsText" dxfId="468" priority="19" operator="containsText" text="FALTA">
      <formula>NOT(ISERROR(SEARCH("FALTA",B3)))</formula>
    </cfRule>
  </conditionalFormatting>
  <conditionalFormatting sqref="B113:F121 B122">
    <cfRule type="cellIs" dxfId="467" priority="18" operator="equal">
      <formula>"NA"</formula>
    </cfRule>
  </conditionalFormatting>
  <conditionalFormatting sqref="B111:F111">
    <cfRule type="cellIs" dxfId="466" priority="17" operator="equal">
      <formula>"NA"</formula>
    </cfRule>
  </conditionalFormatting>
  <conditionalFormatting sqref="B136:F136">
    <cfRule type="cellIs" dxfId="465" priority="15" operator="equal">
      <formula>"NA"</formula>
    </cfRule>
  </conditionalFormatting>
  <conditionalFormatting sqref="C8:F18">
    <cfRule type="containsText" dxfId="464" priority="14" operator="containsText" text="FALTA">
      <formula>NOT(ISERROR(SEARCH("FALTA",C8)))</formula>
    </cfRule>
  </conditionalFormatting>
  <conditionalFormatting sqref="B8:B18">
    <cfRule type="containsText" dxfId="463" priority="13" operator="containsText" text="FALTA">
      <formula>NOT(ISERROR(SEARCH("FALTA",B8)))</formula>
    </cfRule>
  </conditionalFormatting>
  <conditionalFormatting sqref="C122:F122">
    <cfRule type="cellIs" dxfId="462" priority="12" operator="equal">
      <formula>"NA"</formula>
    </cfRule>
  </conditionalFormatting>
  <conditionalFormatting sqref="B135:F135">
    <cfRule type="cellIs" dxfId="461" priority="11" operator="equal">
      <formula>"NA"</formula>
    </cfRule>
  </conditionalFormatting>
  <conditionalFormatting sqref="B137:F137">
    <cfRule type="cellIs" dxfId="460" priority="10" operator="equal">
      <formula>"NA"</formula>
    </cfRule>
  </conditionalFormatting>
  <conditionalFormatting sqref="B123:F123 B124">
    <cfRule type="cellIs" dxfId="459" priority="9" operator="equal">
      <formula>"NA"</formula>
    </cfRule>
  </conditionalFormatting>
  <conditionalFormatting sqref="C124:F124">
    <cfRule type="cellIs" dxfId="458" priority="8" operator="equal">
      <formula>"NA"</formula>
    </cfRule>
  </conditionalFormatting>
  <conditionalFormatting sqref="B125:B129">
    <cfRule type="cellIs" dxfId="457" priority="7" operator="equal">
      <formula>"NA"</formula>
    </cfRule>
  </conditionalFormatting>
  <conditionalFormatting sqref="C125:F125">
    <cfRule type="cellIs" dxfId="456" priority="6" operator="equal">
      <formula>"NA"</formula>
    </cfRule>
  </conditionalFormatting>
  <conditionalFormatting sqref="B138:F138">
    <cfRule type="cellIs" dxfId="455" priority="5" operator="equal">
      <formula>"NA"</formula>
    </cfRule>
  </conditionalFormatting>
  <conditionalFormatting sqref="C126:F127">
    <cfRule type="cellIs" dxfId="454" priority="4" operator="equal">
      <formula>"NA"</formula>
    </cfRule>
  </conditionalFormatting>
  <conditionalFormatting sqref="C128:F129">
    <cfRule type="cellIs" dxfId="453" priority="3" operator="equal">
      <formula>"NA"</formula>
    </cfRule>
  </conditionalFormatting>
  <conditionalFormatting sqref="C19:F19">
    <cfRule type="containsText" dxfId="452" priority="2" operator="containsText" text="FALTA">
      <formula>NOT(ISERROR(SEARCH("FALTA",C19)))</formula>
    </cfRule>
  </conditionalFormatting>
  <conditionalFormatting sqref="B19">
    <cfRule type="containsText" dxfId="451" priority="1" operator="containsText" text="FALTA">
      <formula>NOT(ISERROR(SEARCH("FALTA",B19)))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A1:AC124"/>
  <sheetViews>
    <sheetView workbookViewId="0">
      <pane xSplit="1" topLeftCell="B1" activePane="topRight" state="frozen"/>
      <selection activeCell="A37" sqref="A37"/>
      <selection pane="topRight" activeCell="K2" sqref="K2:K23"/>
    </sheetView>
  </sheetViews>
  <sheetFormatPr baseColWidth="10" defaultColWidth="11.453125" defaultRowHeight="14.5" x14ac:dyDescent="0.35"/>
  <cols>
    <col min="1" max="2" width="13.08984375" customWidth="1"/>
    <col min="4" max="4" width="12" bestFit="1" customWidth="1"/>
    <col min="6" max="6" width="11.90625" customWidth="1"/>
    <col min="7" max="7" width="11.6328125" bestFit="1" customWidth="1"/>
    <col min="8" max="9" width="12" bestFit="1" customWidth="1"/>
    <col min="10" max="10" width="18.08984375" customWidth="1"/>
    <col min="12" max="12" width="15.6328125" customWidth="1"/>
    <col min="13" max="13" width="17" customWidth="1"/>
    <col min="14" max="14" width="17.54296875" customWidth="1"/>
    <col min="15" max="15" width="16.453125" customWidth="1"/>
    <col min="16" max="16" width="8.08984375" customWidth="1"/>
    <col min="17" max="17" width="13.6328125" customWidth="1"/>
    <col min="18" max="18" width="13.453125" customWidth="1"/>
    <col min="19" max="19" width="14.54296875" customWidth="1"/>
    <col min="20" max="20" width="17.36328125" customWidth="1"/>
    <col min="21" max="21" width="17.08984375" customWidth="1"/>
    <col min="22" max="22" width="16.08984375" customWidth="1"/>
    <col min="23" max="23" width="17.36328125" customWidth="1"/>
    <col min="24" max="24" width="12.36328125" customWidth="1"/>
    <col min="25" max="25" width="13.36328125" customWidth="1"/>
    <col min="26" max="26" width="15.54296875" customWidth="1"/>
    <col min="27" max="27" width="16" customWidth="1"/>
    <col min="28" max="28" width="16.36328125" customWidth="1"/>
    <col min="29" max="29" width="16.90625" customWidth="1"/>
    <col min="31" max="31" width="13.08984375" customWidth="1"/>
    <col min="32" max="32" width="12.90625" customWidth="1"/>
    <col min="33" max="33" width="15" customWidth="1"/>
    <col min="34" max="34" width="16.6328125" customWidth="1"/>
    <col min="35" max="35" width="16.36328125" customWidth="1"/>
    <col min="36" max="36" width="16.453125" customWidth="1"/>
    <col min="37" max="37" width="9.08984375" customWidth="1"/>
    <col min="39" max="39" width="13.453125" customWidth="1"/>
    <col min="40" max="40" width="15.90625" customWidth="1"/>
    <col min="41" max="41" width="17.36328125" customWidth="1"/>
    <col min="42" max="42" width="16.36328125" customWidth="1"/>
    <col min="43" max="43" width="15.54296875" customWidth="1"/>
  </cols>
  <sheetData>
    <row r="1" spans="1:29" ht="15" thickBot="1" x14ac:dyDescent="0.4"/>
    <row r="2" spans="1:29" ht="15" thickBot="1" x14ac:dyDescent="0.4">
      <c r="B2" s="58" t="s">
        <v>356</v>
      </c>
      <c r="C2" s="59" t="s">
        <v>130</v>
      </c>
      <c r="D2" s="59" t="s">
        <v>129</v>
      </c>
      <c r="E2" s="60" t="s">
        <v>128</v>
      </c>
      <c r="F2" s="59" t="s">
        <v>353</v>
      </c>
      <c r="G2" s="59" t="s">
        <v>133</v>
      </c>
      <c r="H2" s="59" t="s">
        <v>132</v>
      </c>
      <c r="I2" s="176" t="s">
        <v>131</v>
      </c>
      <c r="J2" s="59" t="s">
        <v>641</v>
      </c>
      <c r="K2" s="59" t="s">
        <v>613</v>
      </c>
      <c r="L2" s="59" t="s">
        <v>614</v>
      </c>
      <c r="M2" s="59" t="s">
        <v>615</v>
      </c>
      <c r="N2" s="59" t="s">
        <v>616</v>
      </c>
      <c r="O2" s="61" t="s">
        <v>675</v>
      </c>
      <c r="P2" s="149"/>
      <c r="R2" s="58" t="s">
        <v>613</v>
      </c>
      <c r="S2" s="59" t="s">
        <v>614</v>
      </c>
      <c r="T2" s="59" t="s">
        <v>615</v>
      </c>
      <c r="U2" s="59" t="s">
        <v>616</v>
      </c>
      <c r="V2" s="61" t="s">
        <v>632</v>
      </c>
      <c r="Y2" s="58" t="s">
        <v>613</v>
      </c>
      <c r="Z2" s="59" t="s">
        <v>614</v>
      </c>
      <c r="AA2" s="59" t="s">
        <v>615</v>
      </c>
      <c r="AB2" s="59" t="s">
        <v>616</v>
      </c>
      <c r="AC2" s="61" t="s">
        <v>632</v>
      </c>
    </row>
    <row r="3" spans="1:29" x14ac:dyDescent="0.35">
      <c r="A3" s="16" t="s">
        <v>35</v>
      </c>
      <c r="B3" s="615" t="e">
        <f>-LOG10(F3)</f>
        <v>#NUM!</v>
      </c>
      <c r="C3" s="616" t="e">
        <f t="shared" ref="C3:E32" si="0">-LOG10(G3)</f>
        <v>#NUM!</v>
      </c>
      <c r="D3" s="616" t="e">
        <f t="shared" si="0"/>
        <v>#NUM!</v>
      </c>
      <c r="E3" s="616" t="e">
        <f t="shared" si="0"/>
        <v>#NUM!</v>
      </c>
      <c r="F3" s="625">
        <f t="shared" ref="F3:F34" si="1">EXP(($S$46+R3-S3)/(-$R$90*$R$91))</f>
        <v>0</v>
      </c>
      <c r="G3" s="625">
        <f t="shared" ref="G3:I5" si="2">EXP((T3-S3)/(-$R$90*$R$91))</f>
        <v>0</v>
      </c>
      <c r="H3" s="625">
        <f t="shared" si="2"/>
        <v>0</v>
      </c>
      <c r="I3" s="626">
        <f t="shared" si="2"/>
        <v>0</v>
      </c>
      <c r="J3" s="612">
        <f>States!B1</f>
        <v>1E-4</v>
      </c>
      <c r="K3" s="607">
        <f t="shared" ref="K3:K38" si="3">(F3/$J$46)*((J3*$J$68^3)/((1+(F3/$J$46))*$J$68^3+G3*$J$68^2+H3*G3*$J$68+I3*H3*G3))</f>
        <v>0</v>
      </c>
      <c r="L3" s="607">
        <f t="shared" ref="L3:L38" si="4">(J3*$J$68^3)/((1+(F3/$J$46))*$J$68^3+G3*$J$68^2+H3*G3*$J$68+I3*H3*G3)</f>
        <v>1E-4</v>
      </c>
      <c r="M3" s="607">
        <f t="shared" ref="M3:M38" si="5">(J3*G3*$J$68^2)/((1+(F3/$J$46))*$J$68^3+G3*$J$68^2+H3*G3*$J$68+I3*H3*G3)</f>
        <v>0</v>
      </c>
      <c r="N3" s="607">
        <f t="shared" ref="N3:N38" si="6">(J3*G3*H3*$J$68)/((1+(F3/$J$46))*$J$68^3+G3*$J$68^2+H3*G3*$J$68+I3*H3*G3)</f>
        <v>0</v>
      </c>
      <c r="O3" s="613">
        <f t="shared" ref="O3:O38" si="7">(J3*G3*H3*I3)/((1+(F3/$J$46))*$J$68^3+G3*$J$68^2+H3*G3*$J$68+I3*H3*G3)</f>
        <v>0</v>
      </c>
      <c r="P3" s="150"/>
      <c r="Q3" s="137" t="s">
        <v>154</v>
      </c>
      <c r="R3" s="14">
        <v>10000</v>
      </c>
      <c r="S3" s="14">
        <f>DataBaseSpecies_2!D4</f>
        <v>-917.22</v>
      </c>
      <c r="T3" s="14">
        <v>10000</v>
      </c>
      <c r="U3" s="14">
        <v>100000</v>
      </c>
      <c r="V3" s="15">
        <v>1000000</v>
      </c>
      <c r="X3" s="137" t="s">
        <v>282</v>
      </c>
      <c r="Y3" s="482">
        <v>0</v>
      </c>
      <c r="Z3" s="483">
        <v>0</v>
      </c>
      <c r="AA3" s="483">
        <v>0</v>
      </c>
      <c r="AB3" s="483">
        <v>0</v>
      </c>
      <c r="AC3" s="484">
        <v>0</v>
      </c>
    </row>
    <row r="4" spans="1:29" x14ac:dyDescent="0.35">
      <c r="A4" s="16" t="s">
        <v>36</v>
      </c>
      <c r="B4" s="615" t="e">
        <f t="shared" ref="B4:E69" si="8">-LOG10(F4)</f>
        <v>#NUM!</v>
      </c>
      <c r="C4" s="616">
        <f t="shared" si="0"/>
        <v>2.4002697099092649</v>
      </c>
      <c r="D4" s="616" t="e">
        <f t="shared" si="0"/>
        <v>#NUM!</v>
      </c>
      <c r="E4" s="616" t="e">
        <f t="shared" si="0"/>
        <v>#NUM!</v>
      </c>
      <c r="F4" s="625">
        <f t="shared" si="1"/>
        <v>0</v>
      </c>
      <c r="G4" s="625">
        <f t="shared" si="2"/>
        <v>3.9786001080555191E-3</v>
      </c>
      <c r="H4" s="625">
        <f t="shared" si="2"/>
        <v>0</v>
      </c>
      <c r="I4" s="626">
        <f t="shared" si="2"/>
        <v>0</v>
      </c>
      <c r="J4" s="606">
        <f>States!B2</f>
        <v>7.4999998155119499E-3</v>
      </c>
      <c r="K4" s="607">
        <f t="shared" si="3"/>
        <v>0</v>
      </c>
      <c r="L4" s="607">
        <f t="shared" si="4"/>
        <v>1.8850377288619948E-7</v>
      </c>
      <c r="M4" s="607">
        <f t="shared" si="5"/>
        <v>7.4998113117390637E-3</v>
      </c>
      <c r="N4" s="607">
        <f t="shared" si="6"/>
        <v>0</v>
      </c>
      <c r="O4" s="608">
        <f t="shared" si="7"/>
        <v>0</v>
      </c>
      <c r="P4" s="150"/>
      <c r="Q4" s="138" t="s">
        <v>157</v>
      </c>
      <c r="R4" s="14">
        <v>10000</v>
      </c>
      <c r="S4" s="14">
        <f>DataBaseSpecies_2!D5</f>
        <v>-486</v>
      </c>
      <c r="T4" s="14">
        <f>DataBaseSpecies_2!E5</f>
        <v>-472.3</v>
      </c>
      <c r="U4" s="14">
        <v>100000</v>
      </c>
      <c r="V4" s="15">
        <v>1000000</v>
      </c>
      <c r="X4" s="138" t="s">
        <v>283</v>
      </c>
      <c r="Y4" s="482">
        <v>0</v>
      </c>
      <c r="Z4" s="483">
        <v>0</v>
      </c>
      <c r="AA4" s="483">
        <v>-1</v>
      </c>
      <c r="AB4" s="483">
        <v>0</v>
      </c>
      <c r="AC4" s="484">
        <v>0</v>
      </c>
    </row>
    <row r="5" spans="1:29" x14ac:dyDescent="0.35">
      <c r="A5" s="17" t="s">
        <v>894</v>
      </c>
      <c r="B5" s="617" t="e">
        <f t="shared" ref="B5:E6" si="9">-LOG10(F5)</f>
        <v>#NUM!</v>
      </c>
      <c r="C5" s="616">
        <f t="shared" si="9"/>
        <v>2.4177899267699203</v>
      </c>
      <c r="D5" s="616">
        <f t="shared" si="9"/>
        <v>9.1105127675388236</v>
      </c>
      <c r="E5" s="616">
        <f t="shared" si="9"/>
        <v>12.404313537341318</v>
      </c>
      <c r="F5" s="625">
        <f t="shared" si="1"/>
        <v>0</v>
      </c>
      <c r="G5" s="625">
        <f t="shared" si="2"/>
        <v>3.8212906636188996E-3</v>
      </c>
      <c r="H5" s="625">
        <f t="shared" si="2"/>
        <v>7.753311495722586E-10</v>
      </c>
      <c r="I5" s="629">
        <f t="shared" si="2"/>
        <v>3.9417262781499425E-13</v>
      </c>
      <c r="J5" s="606">
        <f>States!B3</f>
        <v>1E-4</v>
      </c>
      <c r="K5" s="607">
        <f t="shared" si="3"/>
        <v>0</v>
      </c>
      <c r="L5" s="607">
        <f t="shared" si="4"/>
        <v>2.5967156904040096E-9</v>
      </c>
      <c r="M5" s="607">
        <f t="shared" si="5"/>
        <v>9.9228054238135487E-5</v>
      </c>
      <c r="N5" s="607">
        <f t="shared" si="6"/>
        <v>7.6934601362272023E-7</v>
      </c>
      <c r="O5" s="608">
        <f t="shared" si="7"/>
        <v>3.0325513988865802E-12</v>
      </c>
      <c r="P5" s="149"/>
      <c r="Q5" s="137" t="s">
        <v>898</v>
      </c>
      <c r="R5" s="14">
        <v>10000</v>
      </c>
      <c r="S5" s="14">
        <f>DataBaseSpecies_2!D6</f>
        <v>-295</v>
      </c>
      <c r="T5" s="14">
        <f>DataBaseSpecies_2!E6</f>
        <v>-281.2</v>
      </c>
      <c r="U5" s="14">
        <f>DataBaseSpecies_2!F6</f>
        <v>-229.2</v>
      </c>
      <c r="V5" s="15">
        <f>DataBaseSpecies_2!G6</f>
        <v>-158.4</v>
      </c>
      <c r="X5" s="137" t="s">
        <v>918</v>
      </c>
      <c r="Y5" s="623">
        <f>IF(ISNUMBER(ThermoParam!B113),ThermoParam!B113,0)</f>
        <v>0</v>
      </c>
      <c r="Z5" s="622">
        <f>IF(ISNUMBER(ThermoParam!C113),ThermoParam!C113,0)</f>
        <v>2</v>
      </c>
      <c r="AA5" s="622">
        <f>IF(ISNUMBER(ThermoParam!D113),ThermoParam!D113,0)</f>
        <v>1</v>
      </c>
      <c r="AB5" s="622">
        <f>IF(ISNUMBER(ThermoParam!E113),ThermoParam!E113,0)</f>
        <v>0</v>
      </c>
      <c r="AC5" s="624">
        <f>IF(ISNUMBER(ThermoParam!F113),ThermoParam!F113,0)</f>
        <v>-1</v>
      </c>
    </row>
    <row r="6" spans="1:29" x14ac:dyDescent="0.35">
      <c r="A6" s="17" t="s">
        <v>909</v>
      </c>
      <c r="B6" s="617" t="e">
        <f t="shared" si="9"/>
        <v>#NUM!</v>
      </c>
      <c r="C6" s="616">
        <f t="shared" si="9"/>
        <v>2.4528303604912218</v>
      </c>
      <c r="D6" s="616">
        <f t="shared" si="9"/>
        <v>9.4784373216125015</v>
      </c>
      <c r="E6" s="616" t="e">
        <f t="shared" si="9"/>
        <v>#NUM!</v>
      </c>
      <c r="F6" s="625">
        <f t="shared" si="1"/>
        <v>0</v>
      </c>
      <c r="G6" s="625">
        <f t="shared" ref="G6:G38" si="10">EXP((T6-S6)/(-$R$90*$R$91))</f>
        <v>3.5250853730356339E-3</v>
      </c>
      <c r="H6" s="625">
        <f t="shared" ref="H6:H38" si="11">EXP((U6-T6)/(-$R$90*$R$91))</f>
        <v>3.3232474362848676E-10</v>
      </c>
      <c r="I6" s="626">
        <v>0</v>
      </c>
      <c r="J6" s="606">
        <f>States!B4</f>
        <v>1E-4</v>
      </c>
      <c r="K6" s="614">
        <f t="shared" si="3"/>
        <v>0</v>
      </c>
      <c r="L6" s="607">
        <f t="shared" si="4"/>
        <v>2.8273345884979082E-9</v>
      </c>
      <c r="M6" s="607">
        <f t="shared" si="5"/>
        <v>9.9665958025916981E-5</v>
      </c>
      <c r="N6" s="607">
        <f t="shared" si="6"/>
        <v>3.3121463949450388E-7</v>
      </c>
      <c r="O6" s="608">
        <f t="shared" si="7"/>
        <v>0</v>
      </c>
      <c r="P6" s="149"/>
      <c r="Q6" s="138" t="s">
        <v>914</v>
      </c>
      <c r="R6" s="14">
        <v>10000</v>
      </c>
      <c r="S6" s="14">
        <f>DataBaseSpecies_2!D7</f>
        <v>-346.85339999999997</v>
      </c>
      <c r="T6" s="14">
        <f>DataBaseSpecies_2!E7</f>
        <v>-332.85339999999997</v>
      </c>
      <c r="U6" s="14">
        <f>DataBaseSpecies_2!F7</f>
        <v>-278.7534</v>
      </c>
      <c r="V6" s="15">
        <v>1000000</v>
      </c>
      <c r="X6" s="138" t="s">
        <v>919</v>
      </c>
      <c r="Y6" s="623">
        <f>IF(ISNUMBER(ThermoParam!B114),ThermoParam!B114,0)</f>
        <v>0</v>
      </c>
      <c r="Z6" s="622">
        <f>IF(ISNUMBER(ThermoParam!C114),ThermoParam!C114,0)</f>
        <v>1</v>
      </c>
      <c r="AA6" s="622">
        <f>IF(ISNUMBER(ThermoParam!D114),ThermoParam!D114,0)</f>
        <v>0</v>
      </c>
      <c r="AB6" s="622">
        <f>IF(ISNUMBER(ThermoParam!E114),ThermoParam!E114,0)</f>
        <v>-1</v>
      </c>
      <c r="AC6" s="624">
        <f>IF(ISNUMBER(ThermoParam!F114),ThermoParam!F114,0)</f>
        <v>0</v>
      </c>
    </row>
    <row r="7" spans="1:29" x14ac:dyDescent="0.35">
      <c r="A7" s="17" t="s">
        <v>941</v>
      </c>
      <c r="B7" s="617" t="e">
        <f t="shared" ref="B7:E10" si="12">-LOG10(F7)</f>
        <v>#NUM!</v>
      </c>
      <c r="C7" s="616">
        <f t="shared" si="12"/>
        <v>1.6994610354832116</v>
      </c>
      <c r="D7" s="616">
        <f t="shared" si="12"/>
        <v>5.0983831064496146</v>
      </c>
      <c r="E7" s="616">
        <f t="shared" si="12"/>
        <v>9.6185990564977164</v>
      </c>
      <c r="F7" s="625">
        <f t="shared" si="1"/>
        <v>0</v>
      </c>
      <c r="G7" s="625">
        <f t="shared" si="10"/>
        <v>1.9977399958679778E-2</v>
      </c>
      <c r="H7" s="625">
        <f t="shared" si="11"/>
        <v>7.9729105845849319E-6</v>
      </c>
      <c r="I7" s="629">
        <f t="shared" ref="I7:I39" si="13">EXP((V7-U7)/(-$R$90*$R$91))</f>
        <v>2.4065835483949557E-10</v>
      </c>
      <c r="J7" s="606">
        <f>States!B5</f>
        <v>1E-4</v>
      </c>
      <c r="K7" s="614">
        <f t="shared" si="3"/>
        <v>0</v>
      </c>
      <c r="L7" s="607">
        <f t="shared" si="4"/>
        <v>6.1858569375942573E-12</v>
      </c>
      <c r="M7" s="607">
        <f t="shared" si="5"/>
        <v>1.2357733812949455E-6</v>
      </c>
      <c r="N7" s="607">
        <f t="shared" si="6"/>
        <v>9.8527106718747826E-5</v>
      </c>
      <c r="O7" s="608">
        <f t="shared" si="7"/>
        <v>2.3711371410029265E-7</v>
      </c>
      <c r="P7" s="149"/>
      <c r="Q7" s="138" t="s">
        <v>944</v>
      </c>
      <c r="R7" s="14">
        <v>10000</v>
      </c>
      <c r="S7" s="14">
        <f>DataBaseSpecies_2!D8</f>
        <v>-696.98280000000011</v>
      </c>
      <c r="T7" s="14">
        <f>DataBaseSpecies_2!E8</f>
        <v>-687.28280000000007</v>
      </c>
      <c r="U7" s="14">
        <f>DataBaseSpecies_2!F8</f>
        <v>-658.18280000000004</v>
      </c>
      <c r="V7" s="15">
        <f>DataBaseSpecies_2!G8</f>
        <v>-603.28280000000007</v>
      </c>
      <c r="X7" s="138" t="s">
        <v>947</v>
      </c>
      <c r="Y7" s="623">
        <f>IF(ISNUMBER(ThermoParam!B115),ThermoParam!B115,0)</f>
        <v>0</v>
      </c>
      <c r="Z7" s="622">
        <f>IF(ISNUMBER(ThermoParam!C115),ThermoParam!C115,0)</f>
        <v>1</v>
      </c>
      <c r="AA7" s="622">
        <f>IF(ISNUMBER(ThermoParam!D115),ThermoParam!D115,0)</f>
        <v>0</v>
      </c>
      <c r="AB7" s="622">
        <f>IF(ISNUMBER(ThermoParam!E115),ThermoParam!E115,0)</f>
        <v>-1</v>
      </c>
      <c r="AC7" s="624">
        <f>IF(ISNUMBER(ThermoParam!F115),ThermoParam!F115,0)</f>
        <v>-2</v>
      </c>
    </row>
    <row r="8" spans="1:29" x14ac:dyDescent="0.35">
      <c r="A8" s="17" t="s">
        <v>966</v>
      </c>
      <c r="B8" s="617" t="e">
        <f t="shared" si="12"/>
        <v>#NUM!</v>
      </c>
      <c r="C8" s="616">
        <f t="shared" si="12"/>
        <v>2.7331538302616409</v>
      </c>
      <c r="D8" s="616">
        <f t="shared" si="12"/>
        <v>9.4258766710305526</v>
      </c>
      <c r="E8" s="616">
        <f t="shared" si="12"/>
        <v>10.284367297202483</v>
      </c>
      <c r="F8" s="625">
        <f t="shared" si="1"/>
        <v>0</v>
      </c>
      <c r="G8" s="625">
        <f t="shared" si="10"/>
        <v>1.8486137105875378E-3</v>
      </c>
      <c r="H8" s="625">
        <f t="shared" si="11"/>
        <v>3.7507950049198036E-10</v>
      </c>
      <c r="I8" s="629">
        <f t="shared" si="13"/>
        <v>5.1955640464145089E-11</v>
      </c>
      <c r="J8" s="606">
        <f>States!B6</f>
        <v>1E-4</v>
      </c>
      <c r="K8" s="614">
        <f t="shared" si="3"/>
        <v>0</v>
      </c>
      <c r="L8" s="607">
        <f t="shared" si="4"/>
        <v>5.3889441207158607E-9</v>
      </c>
      <c r="M8" s="607">
        <f t="shared" si="5"/>
        <v>9.9620759871454453E-5</v>
      </c>
      <c r="N8" s="607">
        <f t="shared" si="6"/>
        <v>3.7365704851216663E-7</v>
      </c>
      <c r="O8" s="608">
        <f t="shared" si="7"/>
        <v>1.9413591269391751E-10</v>
      </c>
      <c r="P8" s="149"/>
      <c r="Q8" s="138" t="s">
        <v>969</v>
      </c>
      <c r="R8" s="14">
        <v>10000</v>
      </c>
      <c r="S8" s="14">
        <f>DataBaseSpecies_2!D9</f>
        <v>-297.58279999999991</v>
      </c>
      <c r="T8" s="14">
        <f>DataBaseSpecies_2!E9</f>
        <v>-281.98279999999994</v>
      </c>
      <c r="U8" s="14">
        <f>DataBaseSpecies_2!F9</f>
        <v>-228.18279999999993</v>
      </c>
      <c r="V8" s="15">
        <f>DataBaseSpecies_2!G9</f>
        <v>-169.48279999999991</v>
      </c>
      <c r="X8" s="138" t="s">
        <v>882</v>
      </c>
      <c r="Y8" s="623">
        <f>IF(ISNUMBER(ThermoParam!B116),ThermoParam!B116,0)</f>
        <v>0</v>
      </c>
      <c r="Z8" s="622">
        <f>IF(ISNUMBER(ThermoParam!C116),ThermoParam!C116,0)</f>
        <v>2</v>
      </c>
      <c r="AA8" s="622">
        <f>IF(ISNUMBER(ThermoParam!D116),ThermoParam!D116,0)</f>
        <v>1</v>
      </c>
      <c r="AB8" s="622">
        <f>IF(ISNUMBER(ThermoParam!E116),ThermoParam!E116,0)</f>
        <v>0</v>
      </c>
      <c r="AC8" s="624">
        <f>IF(ISNUMBER(ThermoParam!F116),ThermoParam!F116,0)</f>
        <v>-1</v>
      </c>
    </row>
    <row r="9" spans="1:29" x14ac:dyDescent="0.35">
      <c r="A9" s="17" t="s">
        <v>977</v>
      </c>
      <c r="B9" s="617" t="e">
        <f t="shared" si="12"/>
        <v>#NUM!</v>
      </c>
      <c r="C9" s="616">
        <f t="shared" si="12"/>
        <v>1.8921834209503827</v>
      </c>
      <c r="D9" s="616">
        <f t="shared" si="12"/>
        <v>4.257412697138327</v>
      </c>
      <c r="E9" s="616">
        <f t="shared" si="12"/>
        <v>9.5309979721944575</v>
      </c>
      <c r="F9" s="625">
        <f t="shared" si="1"/>
        <v>0</v>
      </c>
      <c r="G9" s="625">
        <f t="shared" si="10"/>
        <v>1.2817891144997885E-2</v>
      </c>
      <c r="H9" s="625">
        <f t="shared" si="11"/>
        <v>5.5282452681548845E-5</v>
      </c>
      <c r="I9" s="629">
        <f t="shared" si="13"/>
        <v>2.9444353819090794E-10</v>
      </c>
      <c r="J9" s="606">
        <f>States!B7</f>
        <v>1E-4</v>
      </c>
      <c r="K9" s="614">
        <f t="shared" si="3"/>
        <v>0</v>
      </c>
      <c r="L9" s="607">
        <f t="shared" si="4"/>
        <v>1.4045482364636955E-12</v>
      </c>
      <c r="M9" s="607">
        <f t="shared" si="5"/>
        <v>1.8003346402890399E-7</v>
      </c>
      <c r="N9" s="607">
        <f t="shared" si="6"/>
        <v>9.9526914562732128E-5</v>
      </c>
      <c r="O9" s="608">
        <f t="shared" si="7"/>
        <v>2.9305056869075049E-7</v>
      </c>
      <c r="P9" s="149"/>
      <c r="Q9" s="138" t="s">
        <v>980</v>
      </c>
      <c r="R9" s="14">
        <v>10000</v>
      </c>
      <c r="S9" s="14">
        <f>DataBaseSpecies_2!D10</f>
        <v>-686.51120000000003</v>
      </c>
      <c r="T9" s="14">
        <f>DataBaseSpecies_2!E10</f>
        <v>-675.71119999999996</v>
      </c>
      <c r="U9" s="14">
        <f>DataBaseSpecies_2!F10</f>
        <v>-651.41120000000001</v>
      </c>
      <c r="V9" s="15">
        <f>DataBaseSpecies_2!G10</f>
        <v>-597.01120000000003</v>
      </c>
      <c r="X9" s="138" t="s">
        <v>982</v>
      </c>
      <c r="Y9" s="623">
        <f>IF(ISNUMBER(ThermoParam!B117),ThermoParam!B117,0)</f>
        <v>0</v>
      </c>
      <c r="Z9" s="622">
        <f>IF(ISNUMBER(ThermoParam!C117),ThermoParam!C117,0)</f>
        <v>1</v>
      </c>
      <c r="AA9" s="622">
        <f>IF(ISNUMBER(ThermoParam!D117),ThermoParam!D117,0)</f>
        <v>0</v>
      </c>
      <c r="AB9" s="622">
        <f>IF(ISNUMBER(ThermoParam!E117),ThermoParam!E117,0)</f>
        <v>-1</v>
      </c>
      <c r="AC9" s="624">
        <f>IF(ISNUMBER(ThermoParam!F117),ThermoParam!F117,0)</f>
        <v>-2</v>
      </c>
    </row>
    <row r="10" spans="1:29" x14ac:dyDescent="0.35">
      <c r="A10" s="17" t="s">
        <v>1005</v>
      </c>
      <c r="B10" s="617" t="e">
        <f t="shared" si="12"/>
        <v>#NUM!</v>
      </c>
      <c r="C10" s="616">
        <f t="shared" si="12"/>
        <v>2.0323451558355878</v>
      </c>
      <c r="D10" s="616">
        <f t="shared" si="12"/>
        <v>8.9177903820716526</v>
      </c>
      <c r="E10" s="616" t="e">
        <f t="shared" si="12"/>
        <v>#NUM!</v>
      </c>
      <c r="F10" s="625">
        <f t="shared" si="1"/>
        <v>0</v>
      </c>
      <c r="G10" s="625">
        <f t="shared" si="10"/>
        <v>9.2822838341387309E-3</v>
      </c>
      <c r="H10" s="625">
        <f t="shared" si="11"/>
        <v>1.2083969430082529E-9</v>
      </c>
      <c r="I10" s="629">
        <f t="shared" si="13"/>
        <v>0</v>
      </c>
      <c r="J10" s="606">
        <f>States!B8</f>
        <v>1E-4</v>
      </c>
      <c r="K10" s="614">
        <f t="shared" si="3"/>
        <v>0</v>
      </c>
      <c r="L10" s="607">
        <f t="shared" si="4"/>
        <v>1.0644468642673403E-9</v>
      </c>
      <c r="M10" s="607">
        <f t="shared" si="5"/>
        <v>9.8804979204883964E-5</v>
      </c>
      <c r="N10" s="607">
        <f t="shared" si="6"/>
        <v>1.1939563482517581E-6</v>
      </c>
      <c r="O10" s="608">
        <f t="shared" si="7"/>
        <v>0</v>
      </c>
      <c r="P10" s="149"/>
      <c r="Q10" s="138" t="s">
        <v>1008</v>
      </c>
      <c r="R10" s="14">
        <v>10000</v>
      </c>
      <c r="S10" s="14">
        <f>DataBaseSpecies_2!D11</f>
        <v>-495.89479999999998</v>
      </c>
      <c r="T10" s="14">
        <f>DataBaseSpecies_2!E11</f>
        <v>-484.29479999999995</v>
      </c>
      <c r="U10" s="14">
        <f>DataBaseSpecies_2!F11</f>
        <v>-433.39479999999998</v>
      </c>
      <c r="V10" s="15">
        <v>1000000</v>
      </c>
      <c r="X10" s="138" t="s">
        <v>1010</v>
      </c>
      <c r="Y10" s="623">
        <f>IF(ISNUMBER(ThermoParam!B118),ThermoParam!B118,0)</f>
        <v>0</v>
      </c>
      <c r="Z10" s="622">
        <f>IF(ISNUMBER(ThermoParam!C118),ThermoParam!C118,0)</f>
        <v>1</v>
      </c>
      <c r="AA10" s="622">
        <f>IF(ISNUMBER(ThermoParam!D118),ThermoParam!D118,0)</f>
        <v>0</v>
      </c>
      <c r="AB10" s="622">
        <f>IF(ISNUMBER(ThermoParam!E118),ThermoParam!E118,0)</f>
        <v>-1</v>
      </c>
      <c r="AC10" s="624">
        <f>IF(ISNUMBER(ThermoParam!F118),ThermoParam!F118,0)</f>
        <v>0</v>
      </c>
    </row>
    <row r="11" spans="1:29" x14ac:dyDescent="0.35">
      <c r="A11" s="17" t="s">
        <v>1031</v>
      </c>
      <c r="B11" s="617" t="e">
        <f t="shared" ref="B11" si="14">-LOG10(F11)</f>
        <v>#NUM!</v>
      </c>
      <c r="C11" s="616">
        <f t="shared" ref="C11" si="15">-LOG10(G11)</f>
        <v>2.2075473244421033</v>
      </c>
      <c r="D11" s="616">
        <f t="shared" ref="D11" si="16">-LOG10(H11)</f>
        <v>9.0053914663749097</v>
      </c>
      <c r="E11" s="616" t="e">
        <f t="shared" ref="E11" si="17">-LOG10(I11)</f>
        <v>#NUM!</v>
      </c>
      <c r="F11" s="625">
        <f t="shared" si="1"/>
        <v>0</v>
      </c>
      <c r="G11" s="625">
        <f t="shared" si="10"/>
        <v>6.2008706998020807E-3</v>
      </c>
      <c r="H11" s="625">
        <f t="shared" si="11"/>
        <v>9.8766242955852972E-10</v>
      </c>
      <c r="I11" s="629">
        <f t="shared" si="13"/>
        <v>0</v>
      </c>
      <c r="J11" s="606">
        <f>States!B9</f>
        <v>1E-4</v>
      </c>
      <c r="K11" s="614">
        <f t="shared" si="3"/>
        <v>0</v>
      </c>
      <c r="L11" s="607">
        <f t="shared" si="4"/>
        <v>1.5968792202150024E-9</v>
      </c>
      <c r="M11" s="607">
        <f t="shared" si="5"/>
        <v>9.9020415677540048E-5</v>
      </c>
      <c r="N11" s="607">
        <f t="shared" si="6"/>
        <v>9.7798744323974725E-7</v>
      </c>
      <c r="O11" s="608">
        <f t="shared" si="7"/>
        <v>0</v>
      </c>
      <c r="P11" s="149"/>
      <c r="Q11" s="138" t="s">
        <v>1034</v>
      </c>
      <c r="R11" s="14">
        <v>10000</v>
      </c>
      <c r="S11" s="14">
        <f>DataBaseSpecies_2!D12</f>
        <v>-497.68899999999996</v>
      </c>
      <c r="T11" s="14">
        <f>DataBaseSpecies_2!E12</f>
        <v>-485.08899999999994</v>
      </c>
      <c r="U11" s="14">
        <f>DataBaseSpecies_2!F12</f>
        <v>-433.68899999999996</v>
      </c>
      <c r="V11" s="15">
        <v>1000000</v>
      </c>
      <c r="X11" s="138" t="s">
        <v>1036</v>
      </c>
      <c r="Y11" s="623">
        <f>IF(ISNUMBER(ThermoParam!B119),ThermoParam!B119,0)</f>
        <v>0</v>
      </c>
      <c r="Z11" s="622">
        <f>IF(ISNUMBER(ThermoParam!C119),ThermoParam!C119,0)</f>
        <v>1</v>
      </c>
      <c r="AA11" s="622">
        <f>IF(ISNUMBER(ThermoParam!D119),ThermoParam!D119,0)</f>
        <v>0</v>
      </c>
      <c r="AB11" s="622">
        <f>IF(ISNUMBER(ThermoParam!E119),ThermoParam!E119,0)</f>
        <v>-1</v>
      </c>
      <c r="AC11" s="624">
        <f>IF(ISNUMBER(ThermoParam!F119),ThermoParam!F119,0)</f>
        <v>0</v>
      </c>
    </row>
    <row r="12" spans="1:29" x14ac:dyDescent="0.35">
      <c r="A12" s="17" t="s">
        <v>1046</v>
      </c>
      <c r="B12" s="617" t="e">
        <f t="shared" ref="B12" si="18">-LOG10(F12)</f>
        <v>#NUM!</v>
      </c>
      <c r="C12" s="616">
        <f t="shared" ref="C12" si="19">-LOG10(G12)</f>
        <v>2.3477090593273182</v>
      </c>
      <c r="D12" s="616">
        <f t="shared" ref="D12" si="20">-LOG10(H12)</f>
        <v>9.0579521169568675</v>
      </c>
      <c r="E12" s="616" t="e">
        <f t="shared" ref="E12" si="21">-LOG10(I12)</f>
        <v>#NUM!</v>
      </c>
      <c r="F12" s="625">
        <f t="shared" si="1"/>
        <v>0</v>
      </c>
      <c r="G12" s="625">
        <f t="shared" si="10"/>
        <v>4.490461122133799E-3</v>
      </c>
      <c r="H12" s="625">
        <f t="shared" si="11"/>
        <v>8.7508025169063477E-10</v>
      </c>
      <c r="I12" s="629">
        <f t="shared" si="13"/>
        <v>0</v>
      </c>
      <c r="J12" s="606">
        <f>States!B10</f>
        <v>1E-4</v>
      </c>
      <c r="K12" s="614">
        <f t="shared" si="3"/>
        <v>0</v>
      </c>
      <c r="L12" s="607">
        <f t="shared" si="4"/>
        <v>2.2075755663434041E-9</v>
      </c>
      <c r="M12" s="607">
        <f t="shared" si="5"/>
        <v>9.913032254837559E-5</v>
      </c>
      <c r="N12" s="607">
        <f t="shared" si="6"/>
        <v>8.6746987605806342E-7</v>
      </c>
      <c r="O12" s="608">
        <f t="shared" si="7"/>
        <v>0</v>
      </c>
      <c r="P12" s="149"/>
      <c r="Q12" s="138" t="s">
        <v>1052</v>
      </c>
      <c r="R12" s="14">
        <v>10000</v>
      </c>
      <c r="S12" s="14">
        <f>DataBaseSpecies_2!D13</f>
        <v>-327.33472</v>
      </c>
      <c r="T12" s="14">
        <f>DataBaseSpecies_2!E13</f>
        <v>-313.93471999999997</v>
      </c>
      <c r="U12" s="14">
        <f>DataBaseSpecies_2!F13</f>
        <v>-262.23471999999998</v>
      </c>
      <c r="V12" s="15">
        <v>1000000</v>
      </c>
      <c r="X12" s="138" t="s">
        <v>1055</v>
      </c>
      <c r="Y12" s="623">
        <f>IF(ISNUMBER(ThermoParam!B120),ThermoParam!B120,0)</f>
        <v>0</v>
      </c>
      <c r="Z12" s="622">
        <f>IF(ISNUMBER(ThermoParam!C120),ThermoParam!C120,0)</f>
        <v>1</v>
      </c>
      <c r="AA12" s="622">
        <f>IF(ISNUMBER(ThermoParam!D120),ThermoParam!D120,0)</f>
        <v>0</v>
      </c>
      <c r="AB12" s="622">
        <f>IF(ISNUMBER(ThermoParam!E120),ThermoParam!E120,0)</f>
        <v>-1</v>
      </c>
      <c r="AC12" s="624">
        <f>IF(ISNUMBER(ThermoParam!F120),ThermoParam!F120,0)</f>
        <v>-2</v>
      </c>
    </row>
    <row r="13" spans="1:29" x14ac:dyDescent="0.35">
      <c r="A13" s="17" t="s">
        <v>1080</v>
      </c>
      <c r="B13" s="617" t="e">
        <f t="shared" ref="B13" si="22">-LOG10(F13)</f>
        <v>#NUM!</v>
      </c>
      <c r="C13" s="616">
        <f t="shared" ref="C13" si="23">-LOG10(G13)</f>
        <v>2.3126686256060069</v>
      </c>
      <c r="D13" s="616">
        <f t="shared" ref="D13" si="24">-LOG10(H13)</f>
        <v>9.2331542855633923</v>
      </c>
      <c r="E13" s="616" t="e">
        <f t="shared" ref="E13" si="25">-LOG10(I13)</f>
        <v>#NUM!</v>
      </c>
      <c r="F13" s="625">
        <f t="shared" si="1"/>
        <v>0</v>
      </c>
      <c r="G13" s="625">
        <f t="shared" si="10"/>
        <v>4.8677848464637619E-3</v>
      </c>
      <c r="H13" s="625">
        <f t="shared" si="11"/>
        <v>5.8458237106765326E-10</v>
      </c>
      <c r="I13" s="629">
        <f t="shared" si="13"/>
        <v>0</v>
      </c>
      <c r="J13" s="606">
        <f>States!B11</f>
        <v>1E-4</v>
      </c>
      <c r="K13" s="614">
        <f t="shared" si="3"/>
        <v>0</v>
      </c>
      <c r="L13" s="607">
        <f t="shared" si="4"/>
        <v>2.0423413893039821E-9</v>
      </c>
      <c r="M13" s="607">
        <f t="shared" si="5"/>
        <v>9.9416784661596696E-5</v>
      </c>
      <c r="N13" s="607">
        <f t="shared" si="6"/>
        <v>5.8117299701398507E-7</v>
      </c>
      <c r="O13" s="608">
        <f t="shared" si="7"/>
        <v>0</v>
      </c>
      <c r="P13" s="149"/>
      <c r="Q13" s="138" t="s">
        <v>1083</v>
      </c>
      <c r="R13" s="14">
        <v>10000</v>
      </c>
      <c r="S13" s="14">
        <f>DataBaseSpecies_2!D14</f>
        <v>-345.25919999999996</v>
      </c>
      <c r="T13" s="14">
        <f>DataBaseSpecies_2!E14</f>
        <v>-332.05919999999998</v>
      </c>
      <c r="U13" s="14">
        <f>DataBaseSpecies_2!F14</f>
        <v>-279.35919999999993</v>
      </c>
      <c r="V13" s="15">
        <v>1000000</v>
      </c>
      <c r="X13" s="138" t="s">
        <v>1086</v>
      </c>
      <c r="Y13" s="623">
        <f>IF(ISNUMBER(ThermoParam!B121),ThermoParam!B121,0)</f>
        <v>0</v>
      </c>
      <c r="Z13" s="622">
        <f>IF(ISNUMBER(ThermoParam!C121),ThermoParam!C121,0)</f>
        <v>1</v>
      </c>
      <c r="AA13" s="622">
        <f>IF(ISNUMBER(ThermoParam!D121),ThermoParam!D121,0)</f>
        <v>0</v>
      </c>
      <c r="AB13" s="622">
        <f>IF(ISNUMBER(ThermoParam!E121),ThermoParam!E121,0)</f>
        <v>-1</v>
      </c>
      <c r="AC13" s="624">
        <f>IF(ISNUMBER(ThermoParam!F121),ThermoParam!F121,0)</f>
        <v>0</v>
      </c>
    </row>
    <row r="14" spans="1:29" x14ac:dyDescent="0.35">
      <c r="A14" s="17" t="s">
        <v>1097</v>
      </c>
      <c r="B14" s="617" t="e">
        <f t="shared" ref="B14" si="26">-LOG10(F14)</f>
        <v>#NUM!</v>
      </c>
      <c r="C14" s="616">
        <f t="shared" ref="C14" si="27">-LOG10(G14)</f>
        <v>1.9447440715323199</v>
      </c>
      <c r="D14" s="616">
        <f t="shared" ref="D14" si="28">-LOG10(H14)</f>
        <v>11.318060091980927</v>
      </c>
      <c r="E14" s="616" t="e">
        <f t="shared" ref="E14" si="29">-LOG10(I14)</f>
        <v>#NUM!</v>
      </c>
      <c r="F14" s="625">
        <f t="shared" si="1"/>
        <v>0</v>
      </c>
      <c r="G14" s="625">
        <f t="shared" si="10"/>
        <v>1.1356798713424895E-2</v>
      </c>
      <c r="H14" s="625">
        <f t="shared" si="11"/>
        <v>4.8077282080264787E-12</v>
      </c>
      <c r="I14" s="629">
        <f t="shared" si="13"/>
        <v>0</v>
      </c>
      <c r="J14" s="606">
        <f>States!B12</f>
        <v>1E-4</v>
      </c>
      <c r="K14" s="614">
        <f t="shared" si="3"/>
        <v>0</v>
      </c>
      <c r="L14" s="607">
        <f t="shared" si="4"/>
        <v>8.8047974247625287E-10</v>
      </c>
      <c r="M14" s="607">
        <f t="shared" si="5"/>
        <v>9.999431206550994E-5</v>
      </c>
      <c r="N14" s="607">
        <f t="shared" si="6"/>
        <v>4.8074547475955463E-9</v>
      </c>
      <c r="O14" s="608">
        <f t="shared" si="7"/>
        <v>0</v>
      </c>
      <c r="P14" s="149"/>
      <c r="Q14" s="138" t="s">
        <v>1094</v>
      </c>
      <c r="R14" s="14">
        <v>10000</v>
      </c>
      <c r="S14" s="14">
        <f>DataBaseSpecies_2!D15</f>
        <v>-272.51719999999995</v>
      </c>
      <c r="T14" s="14">
        <f>DataBaseSpecies_2!E15</f>
        <v>-261.41719999999998</v>
      </c>
      <c r="U14" s="14">
        <f>DataBaseSpecies_2!F15</f>
        <v>-196.81719999999996</v>
      </c>
      <c r="V14" s="15">
        <v>1000000</v>
      </c>
      <c r="X14" s="138" t="s">
        <v>1099</v>
      </c>
      <c r="Y14" s="623">
        <f>IF(ISNUMBER(ThermoParam!B122),ThermoParam!B122,0)</f>
        <v>0</v>
      </c>
      <c r="Z14" s="622">
        <f>IF(ISNUMBER(ThermoParam!C122),ThermoParam!C122,0)</f>
        <v>1</v>
      </c>
      <c r="AA14" s="622">
        <f>IF(ISNUMBER(ThermoParam!D122),ThermoParam!D122,0)</f>
        <v>0</v>
      </c>
      <c r="AB14" s="622">
        <f>IF(ISNUMBER(ThermoParam!E122),ThermoParam!E122,0)</f>
        <v>-1</v>
      </c>
      <c r="AC14" s="624">
        <f>IF(ISNUMBER(ThermoParam!F122),ThermoParam!F122,0)</f>
        <v>0</v>
      </c>
    </row>
    <row r="15" spans="1:29" x14ac:dyDescent="0.35">
      <c r="A15" s="17" t="s">
        <v>1124</v>
      </c>
      <c r="B15" s="617" t="e">
        <f t="shared" ref="B15:B17" si="30">-LOG10(F15)</f>
        <v>#NUM!</v>
      </c>
      <c r="C15" s="616">
        <f t="shared" ref="C15:C17" si="31">-LOG10(G15)</f>
        <v>2.7156336134009953</v>
      </c>
      <c r="D15" s="616">
        <f t="shared" ref="D15:D17" si="32">-LOG10(H15)</f>
        <v>9.6010788396370703</v>
      </c>
      <c r="E15" s="616" t="e">
        <f t="shared" ref="E15:E17" si="33">-LOG10(I15)</f>
        <v>#NUM!</v>
      </c>
      <c r="F15" s="625">
        <f t="shared" si="1"/>
        <v>0</v>
      </c>
      <c r="G15" s="625">
        <f t="shared" si="10"/>
        <v>1.9247148034876203E-3</v>
      </c>
      <c r="H15" s="625">
        <f t="shared" si="11"/>
        <v>2.505654347848245E-10</v>
      </c>
      <c r="I15" s="629">
        <f t="shared" si="13"/>
        <v>0</v>
      </c>
      <c r="J15" s="606">
        <f>States!B13</f>
        <v>1E-4</v>
      </c>
      <c r="K15" s="614">
        <f t="shared" si="3"/>
        <v>0</v>
      </c>
      <c r="L15" s="607">
        <f t="shared" si="4"/>
        <v>5.1823205847285561E-9</v>
      </c>
      <c r="M15" s="607">
        <f t="shared" si="5"/>
        <v>9.9744891458456735E-5</v>
      </c>
      <c r="N15" s="607">
        <f t="shared" si="6"/>
        <v>2.4992622095853341E-7</v>
      </c>
      <c r="O15" s="608">
        <f t="shared" si="7"/>
        <v>0</v>
      </c>
      <c r="P15" s="149"/>
      <c r="Q15" s="138" t="s">
        <v>1130</v>
      </c>
      <c r="R15" s="14">
        <v>10000</v>
      </c>
      <c r="S15" s="14">
        <f>DataBaseSpecies_2!D16</f>
        <v>-342.37599999999998</v>
      </c>
      <c r="T15" s="14">
        <f>DataBaseSpecies_2!E16</f>
        <v>-326.87599999999998</v>
      </c>
      <c r="U15" s="14">
        <f>DataBaseSpecies_2!F16</f>
        <v>-272.07599999999996</v>
      </c>
      <c r="V15" s="15">
        <v>1000000</v>
      </c>
      <c r="X15" s="138" t="s">
        <v>1136</v>
      </c>
      <c r="Y15" s="623">
        <f>IF(ISNUMBER(ThermoParam!B123),ThermoParam!B123,0)</f>
        <v>0</v>
      </c>
      <c r="Z15" s="622">
        <f>IF(ISNUMBER(ThermoParam!C123),ThermoParam!C123,0)</f>
        <v>1</v>
      </c>
      <c r="AA15" s="622">
        <f>IF(ISNUMBER(ThermoParam!D123),ThermoParam!D123,0)</f>
        <v>0</v>
      </c>
      <c r="AB15" s="622">
        <f>IF(ISNUMBER(ThermoParam!E123),ThermoParam!E123,0)</f>
        <v>-1</v>
      </c>
      <c r="AC15" s="624">
        <f>IF(ISNUMBER(ThermoParam!F123),ThermoParam!F123,0)</f>
        <v>0</v>
      </c>
    </row>
    <row r="16" spans="1:29" x14ac:dyDescent="0.35">
      <c r="A16" s="17" t="s">
        <v>1125</v>
      </c>
      <c r="B16" s="617" t="e">
        <f t="shared" si="30"/>
        <v>#NUM!</v>
      </c>
      <c r="C16" s="616">
        <f t="shared" si="31"/>
        <v>2.7857144808436081</v>
      </c>
      <c r="D16" s="616">
        <f t="shared" si="32"/>
        <v>9.5835586227764136</v>
      </c>
      <c r="E16" s="616" t="e">
        <f t="shared" si="33"/>
        <v>#NUM!</v>
      </c>
      <c r="F16" s="625">
        <f t="shared" si="1"/>
        <v>0</v>
      </c>
      <c r="G16" s="625">
        <f t="shared" si="10"/>
        <v>1.6378929710455267E-3</v>
      </c>
      <c r="H16" s="625">
        <f t="shared" si="11"/>
        <v>2.6088035526870415E-10</v>
      </c>
      <c r="I16" s="629">
        <f t="shared" si="13"/>
        <v>0</v>
      </c>
      <c r="J16" s="606">
        <f>States!B14</f>
        <v>1E-4</v>
      </c>
      <c r="K16" s="614">
        <f t="shared" si="3"/>
        <v>0</v>
      </c>
      <c r="L16" s="607">
        <f t="shared" si="4"/>
        <v>6.0891478819855787E-9</v>
      </c>
      <c r="M16" s="607">
        <f t="shared" si="5"/>
        <v>9.973372515560935E-5</v>
      </c>
      <c r="N16" s="607">
        <f t="shared" si="6"/>
        <v>2.6018569650866669E-7</v>
      </c>
      <c r="O16" s="608">
        <f t="shared" si="7"/>
        <v>0</v>
      </c>
      <c r="P16" s="149"/>
      <c r="Q16" s="138" t="s">
        <v>1131</v>
      </c>
      <c r="R16" s="14">
        <v>10000</v>
      </c>
      <c r="S16" s="14">
        <f>DataBaseSpecies_2!D17</f>
        <v>-336.00440000000003</v>
      </c>
      <c r="T16" s="14">
        <f>DataBaseSpecies_2!E17</f>
        <v>-320.1044</v>
      </c>
      <c r="U16" s="14">
        <f>DataBaseSpecies_2!F17</f>
        <v>-265.40440000000001</v>
      </c>
      <c r="V16" s="15">
        <v>1000000</v>
      </c>
      <c r="X16" s="138" t="s">
        <v>1137</v>
      </c>
      <c r="Y16" s="623">
        <f>IF(ISNUMBER(ThermoParam!B124),ThermoParam!B124,0)</f>
        <v>0</v>
      </c>
      <c r="Z16" s="622">
        <f>IF(ISNUMBER(ThermoParam!C124),ThermoParam!C124,0)</f>
        <v>1</v>
      </c>
      <c r="AA16" s="622">
        <f>IF(ISNUMBER(ThermoParam!D124),ThermoParam!D124,0)</f>
        <v>0</v>
      </c>
      <c r="AB16" s="622">
        <f>IF(ISNUMBER(ThermoParam!E124),ThermoParam!E124,0)</f>
        <v>-1</v>
      </c>
      <c r="AC16" s="624">
        <f>IF(ISNUMBER(ThermoParam!F124),ThermoParam!F124,0)</f>
        <v>0</v>
      </c>
    </row>
    <row r="17" spans="1:29" x14ac:dyDescent="0.35">
      <c r="A17" s="17" t="s">
        <v>1126</v>
      </c>
      <c r="B17" s="617" t="e">
        <f t="shared" si="30"/>
        <v>#NUM!</v>
      </c>
      <c r="C17" s="616">
        <f t="shared" si="31"/>
        <v>2.7857144808436081</v>
      </c>
      <c r="D17" s="616">
        <f t="shared" si="32"/>
        <v>9.5309979721944575</v>
      </c>
      <c r="E17" s="616" t="e">
        <f t="shared" si="33"/>
        <v>#NUM!</v>
      </c>
      <c r="F17" s="625">
        <f t="shared" si="1"/>
        <v>0</v>
      </c>
      <c r="G17" s="625">
        <f t="shared" si="10"/>
        <v>1.6378929710455267E-3</v>
      </c>
      <c r="H17" s="625">
        <f t="shared" si="11"/>
        <v>2.9444353819090794E-10</v>
      </c>
      <c r="I17" s="629">
        <f t="shared" si="13"/>
        <v>0</v>
      </c>
      <c r="J17" s="606">
        <f>States!B15</f>
        <v>1E-4</v>
      </c>
      <c r="K17" s="614">
        <f t="shared" si="3"/>
        <v>0</v>
      </c>
      <c r="L17" s="607">
        <f t="shared" si="4"/>
        <v>6.0871102940924247E-9</v>
      </c>
      <c r="M17" s="607">
        <f t="shared" si="5"/>
        <v>9.9700351646728511E-5</v>
      </c>
      <c r="N17" s="607">
        <f t="shared" si="6"/>
        <v>2.9356124297740465E-7</v>
      </c>
      <c r="O17" s="608">
        <f t="shared" si="7"/>
        <v>0</v>
      </c>
      <c r="P17" s="149"/>
      <c r="Q17" s="138" t="s">
        <v>1132</v>
      </c>
      <c r="R17" s="14">
        <v>10000</v>
      </c>
      <c r="S17" s="14">
        <f>DataBaseSpecies_2!D18</f>
        <v>-336.00440000000003</v>
      </c>
      <c r="T17" s="14">
        <f>DataBaseSpecies_2!E18</f>
        <v>-320.1044</v>
      </c>
      <c r="U17" s="14">
        <f>DataBaseSpecies_2!F18</f>
        <v>-265.70440000000002</v>
      </c>
      <c r="V17" s="15">
        <v>1000000</v>
      </c>
      <c r="X17" s="138" t="s">
        <v>1138</v>
      </c>
      <c r="Y17" s="623">
        <f>IF(ISNUMBER(ThermoParam!B125),ThermoParam!B125,0)</f>
        <v>0</v>
      </c>
      <c r="Z17" s="622">
        <f>IF(ISNUMBER(ThermoParam!C125),ThermoParam!C125,0)</f>
        <v>1</v>
      </c>
      <c r="AA17" s="622">
        <f>IF(ISNUMBER(ThermoParam!D125),ThermoParam!D125,0)</f>
        <v>0</v>
      </c>
      <c r="AB17" s="622">
        <f>IF(ISNUMBER(ThermoParam!E125),ThermoParam!E125,0)</f>
        <v>-1</v>
      </c>
      <c r="AC17" s="624">
        <f>IF(ISNUMBER(ThermoParam!F125),ThermoParam!F125,0)</f>
        <v>0</v>
      </c>
    </row>
    <row r="18" spans="1:29" x14ac:dyDescent="0.35">
      <c r="A18" s="17" t="s">
        <v>1181</v>
      </c>
      <c r="B18" s="617" t="e">
        <f t="shared" ref="B18:B20" si="34">-LOG10(F18)</f>
        <v>#NUM!</v>
      </c>
      <c r="C18" s="616">
        <f t="shared" ref="C18:C19" si="35">-LOG10(G18)</f>
        <v>2.5229112279338244</v>
      </c>
      <c r="D18" s="616">
        <f t="shared" ref="D18:D19" si="36">-LOG10(H18)</f>
        <v>9.4959575384731565</v>
      </c>
      <c r="E18" s="616" t="e">
        <f t="shared" ref="E18:E19" si="37">-LOG10(I18)</f>
        <v>#NUM!</v>
      </c>
      <c r="F18" s="625">
        <f t="shared" si="1"/>
        <v>0</v>
      </c>
      <c r="G18" s="625">
        <f t="shared" si="10"/>
        <v>2.9997756261699233E-3</v>
      </c>
      <c r="H18" s="625">
        <f t="shared" si="11"/>
        <v>3.1918499110927989E-10</v>
      </c>
      <c r="I18" s="629">
        <f t="shared" si="13"/>
        <v>0</v>
      </c>
      <c r="J18" s="606">
        <f>States!B16</f>
        <v>1E-4</v>
      </c>
      <c r="K18" s="614">
        <f t="shared" si="3"/>
        <v>0</v>
      </c>
      <c r="L18" s="607">
        <f t="shared" si="4"/>
        <v>3.3228657968599773E-9</v>
      </c>
      <c r="M18" s="607">
        <f t="shared" si="5"/>
        <v>9.9678518264542613E-5</v>
      </c>
      <c r="N18" s="607">
        <f t="shared" si="6"/>
        <v>3.181588696605423E-7</v>
      </c>
      <c r="O18" s="608">
        <f t="shared" si="7"/>
        <v>0</v>
      </c>
      <c r="P18" s="149"/>
      <c r="Q18" s="138" t="s">
        <v>1185</v>
      </c>
      <c r="R18" s="14">
        <v>10000</v>
      </c>
      <c r="S18" s="14">
        <f>DataBaseSpecies_2!D19</f>
        <v>-297.05159999999995</v>
      </c>
      <c r="T18" s="14">
        <f>DataBaseSpecies_2!E19</f>
        <v>-282.65159999999997</v>
      </c>
      <c r="U18" s="14">
        <f>DataBaseSpecies_2!F19</f>
        <v>-228.45159999999998</v>
      </c>
      <c r="V18" s="15">
        <v>1000000</v>
      </c>
      <c r="X18" s="138" t="s">
        <v>1189</v>
      </c>
      <c r="Y18" s="623">
        <f>IF(ISNUMBER(ThermoParam!B126),ThermoParam!B126,0)</f>
        <v>0</v>
      </c>
      <c r="Z18" s="622">
        <f>IF(ISNUMBER(ThermoParam!C126),ThermoParam!C126,0)</f>
        <v>1</v>
      </c>
      <c r="AA18" s="622">
        <f>IF(ISNUMBER(ThermoParam!D126),ThermoParam!D126,0)</f>
        <v>0</v>
      </c>
      <c r="AB18" s="622">
        <f>IF(ISNUMBER(ThermoParam!E126),ThermoParam!E126,0)</f>
        <v>-1</v>
      </c>
      <c r="AC18" s="624">
        <f>IF(ISNUMBER(ThermoParam!F126),ThermoParam!F126,0)</f>
        <v>0</v>
      </c>
    </row>
    <row r="19" spans="1:29" x14ac:dyDescent="0.35">
      <c r="A19" s="17" t="s">
        <v>1239</v>
      </c>
      <c r="B19" s="617" t="e">
        <f t="shared" si="34"/>
        <v>#NUM!</v>
      </c>
      <c r="C19" s="616">
        <f t="shared" si="35"/>
        <v>2.0673855895568987</v>
      </c>
      <c r="D19" s="616">
        <f t="shared" si="36"/>
        <v>9.5134777553338026</v>
      </c>
      <c r="E19" s="616">
        <f t="shared" si="37"/>
        <v>13.070081778046086</v>
      </c>
      <c r="F19" s="625">
        <f t="shared" si="1"/>
        <v>0</v>
      </c>
      <c r="G19" s="625">
        <f t="shared" si="10"/>
        <v>8.56277259503181E-3</v>
      </c>
      <c r="H19" s="625">
        <f t="shared" si="11"/>
        <v>3.0656476986054978E-10</v>
      </c>
      <c r="I19" s="629">
        <f t="shared" si="13"/>
        <v>8.5097778322392692E-14</v>
      </c>
      <c r="J19" s="606">
        <f>States!B17</f>
        <v>1E-4</v>
      </c>
      <c r="K19" s="614">
        <f t="shared" si="3"/>
        <v>0</v>
      </c>
      <c r="L19" s="607">
        <f t="shared" si="4"/>
        <v>1.1642632115563768E-9</v>
      </c>
      <c r="M19" s="607">
        <f t="shared" si="5"/>
        <v>9.9693211213186666E-5</v>
      </c>
      <c r="N19" s="607">
        <f t="shared" si="6"/>
        <v>3.0562426352229757E-7</v>
      </c>
      <c r="O19" s="608">
        <f t="shared" si="7"/>
        <v>2.6007945827165004E-13</v>
      </c>
      <c r="P19" s="149"/>
      <c r="Q19" s="138" t="s">
        <v>1242</v>
      </c>
      <c r="R19" s="14">
        <v>10000</v>
      </c>
      <c r="S19" s="14">
        <f>DataBaseSpecies_2!D20</f>
        <v>-485.81200000000007</v>
      </c>
      <c r="T19" s="14">
        <f>DataBaseSpecies_2!E20</f>
        <v>-474.012</v>
      </c>
      <c r="U19" s="14">
        <f>DataBaseSpecies_2!F20</f>
        <v>-419.71200000000005</v>
      </c>
      <c r="V19" s="14">
        <f>DataBaseSpecies_2!G20</f>
        <v>-345.11200000000002</v>
      </c>
      <c r="X19" s="138" t="s">
        <v>1244</v>
      </c>
      <c r="Y19" s="623">
        <f>IF(ISNUMBER(ThermoParam!B127),ThermoParam!B127,0)</f>
        <v>0</v>
      </c>
      <c r="Z19" s="622">
        <f>IF(ISNUMBER(ThermoParam!C127),ThermoParam!C127,0)</f>
        <v>1</v>
      </c>
      <c r="AA19" s="622">
        <f>IF(ISNUMBER(ThermoParam!D127),ThermoParam!D127,0)</f>
        <v>0</v>
      </c>
      <c r="AB19" s="622">
        <f>IF(ISNUMBER(ThermoParam!E127),ThermoParam!E127,0)</f>
        <v>-1</v>
      </c>
      <c r="AC19" s="624">
        <f>IF(ISNUMBER(ThermoParam!F127),ThermoParam!F127,0)</f>
        <v>-2</v>
      </c>
    </row>
    <row r="20" spans="1:29" x14ac:dyDescent="0.35">
      <c r="A20" s="17" t="s">
        <v>1257</v>
      </c>
      <c r="B20" s="617" t="e">
        <f t="shared" si="34"/>
        <v>#NUM!</v>
      </c>
      <c r="C20" s="616">
        <f t="shared" ref="C20" si="38">-LOG10(G20)</f>
        <v>2.0673855895568791</v>
      </c>
      <c r="D20" s="616">
        <f t="shared" ref="D20" si="39">-LOG10(H20)</f>
        <v>9.4959575384731565</v>
      </c>
      <c r="E20" s="616">
        <f t="shared" ref="E20" si="40">-LOG10(I20)</f>
        <v>12.929920043160871</v>
      </c>
      <c r="F20" s="625">
        <f t="shared" si="1"/>
        <v>0</v>
      </c>
      <c r="G20" s="625">
        <f t="shared" si="10"/>
        <v>8.5627725950321986E-3</v>
      </c>
      <c r="H20" s="625">
        <f t="shared" si="11"/>
        <v>3.1918499110927989E-10</v>
      </c>
      <c r="I20" s="629">
        <f t="shared" si="13"/>
        <v>1.1751138822171391E-13</v>
      </c>
      <c r="J20" s="606">
        <f>States!B18</f>
        <v>1E-4</v>
      </c>
      <c r="K20" s="614">
        <f t="shared" si="3"/>
        <v>0</v>
      </c>
      <c r="L20" s="607">
        <f t="shared" si="4"/>
        <v>1.1641167468379624E-9</v>
      </c>
      <c r="M20" s="607">
        <f t="shared" si="5"/>
        <v>9.9680669772421424E-5</v>
      </c>
      <c r="N20" s="607">
        <f t="shared" si="6"/>
        <v>3.1816573695077393E-7</v>
      </c>
      <c r="O20" s="608">
        <f t="shared" si="7"/>
        <v>3.7388097433670104E-13</v>
      </c>
      <c r="P20" s="149"/>
      <c r="Q20" s="138" t="s">
        <v>1260</v>
      </c>
      <c r="R20" s="14">
        <v>10000</v>
      </c>
      <c r="S20" s="14">
        <f>DataBaseSpecies_2!D21</f>
        <v>-492.58359999999993</v>
      </c>
      <c r="T20" s="14">
        <f>DataBaseSpecies_2!E21</f>
        <v>-480.78359999999998</v>
      </c>
      <c r="U20" s="14">
        <f>DataBaseSpecies_2!F21</f>
        <v>-426.58359999999999</v>
      </c>
      <c r="V20" s="14">
        <f>DataBaseSpecies_2!G21</f>
        <v>-352.78359999999998</v>
      </c>
      <c r="X20" s="138" t="s">
        <v>1262</v>
      </c>
      <c r="Y20" s="623">
        <f>IF(ISNUMBER(ThermoParam!B128),ThermoParam!B128,0)</f>
        <v>0</v>
      </c>
      <c r="Z20" s="622">
        <f>IF(ISNUMBER(ThermoParam!C128),ThermoParam!C128,0)</f>
        <v>1</v>
      </c>
      <c r="AA20" s="622">
        <f>IF(ISNUMBER(ThermoParam!D128),ThermoParam!D128,0)</f>
        <v>0</v>
      </c>
      <c r="AB20" s="622">
        <f>IF(ISNUMBER(ThermoParam!E128),ThermoParam!E128,0)</f>
        <v>-1</v>
      </c>
      <c r="AC20" s="624">
        <f>IF(ISNUMBER(ThermoParam!F128),ThermoParam!F128,0)</f>
        <v>-2</v>
      </c>
    </row>
    <row r="21" spans="1:29" x14ac:dyDescent="0.35">
      <c r="A21" s="17" t="s">
        <v>1271</v>
      </c>
      <c r="B21" s="617" t="e">
        <f t="shared" ref="B21" si="41">-LOG10(F21)</f>
        <v>#NUM!</v>
      </c>
      <c r="C21" s="616">
        <f t="shared" ref="C21" si="42">-LOG10(G21)</f>
        <v>1.8396227703684165</v>
      </c>
      <c r="D21" s="616">
        <f t="shared" ref="D21" si="43">-LOG10(H21)</f>
        <v>6.6226419733262958</v>
      </c>
      <c r="E21" s="616">
        <f t="shared" ref="E21" si="44">-LOG10(I21)</f>
        <v>9.4258766710305526</v>
      </c>
      <c r="F21" s="625">
        <f t="shared" si="1"/>
        <v>0</v>
      </c>
      <c r="G21" s="625">
        <f t="shared" si="10"/>
        <v>1.4466958299684302E-2</v>
      </c>
      <c r="H21" s="625">
        <f t="shared" si="11"/>
        <v>2.3842842320284178E-7</v>
      </c>
      <c r="I21" s="629">
        <f t="shared" si="13"/>
        <v>3.7507950049198036E-10</v>
      </c>
      <c r="J21" s="606">
        <f>States!B19</f>
        <v>1E-4</v>
      </c>
      <c r="K21" s="614">
        <f t="shared" si="3"/>
        <v>0</v>
      </c>
      <c r="L21" s="607">
        <f t="shared" si="4"/>
        <v>2.0370840431527903E-10</v>
      </c>
      <c r="M21" s="607">
        <f t="shared" si="5"/>
        <v>2.9470409905243717E-5</v>
      </c>
      <c r="N21" s="607">
        <f t="shared" si="6"/>
        <v>7.0265833648486701E-5</v>
      </c>
      <c r="O21" s="608">
        <f t="shared" si="7"/>
        <v>2.6355273786526981E-7</v>
      </c>
      <c r="P21" s="149"/>
      <c r="Q21" s="138" t="s">
        <v>1277</v>
      </c>
      <c r="R21" s="14">
        <v>10000</v>
      </c>
      <c r="S21" s="14">
        <f>DataBaseSpecies_2!D22</f>
        <v>-204.38119999999998</v>
      </c>
      <c r="T21" s="14">
        <f>DataBaseSpecies_2!E22</f>
        <v>-193.88119999999998</v>
      </c>
      <c r="U21" s="14">
        <f>DataBaseSpecies_2!F22</f>
        <v>-156.0812</v>
      </c>
      <c r="V21" s="14">
        <f>DataBaseSpecies_2!G22</f>
        <v>-102.28119999999998</v>
      </c>
      <c r="X21" s="138" t="s">
        <v>1276</v>
      </c>
      <c r="Y21" s="623">
        <f>IF(ISNUMBER(ThermoParam!B129),ThermoParam!B129,0)</f>
        <v>0</v>
      </c>
      <c r="Z21" s="622">
        <f>IF(ISNUMBER(ThermoParam!C129),ThermoParam!C129,0)</f>
        <v>2</v>
      </c>
      <c r="AA21" s="622">
        <f>IF(ISNUMBER(ThermoParam!D129),ThermoParam!D129,0)</f>
        <v>1</v>
      </c>
      <c r="AB21" s="622">
        <f>IF(ISNUMBER(ThermoParam!E129),ThermoParam!E129,0)</f>
        <v>0</v>
      </c>
      <c r="AC21" s="624">
        <f>IF(ISNUMBER(ThermoParam!F129),ThermoParam!F129,0)</f>
        <v>-1</v>
      </c>
    </row>
    <row r="22" spans="1:29" x14ac:dyDescent="0.35">
      <c r="A22" s="16" t="s">
        <v>37</v>
      </c>
      <c r="B22" s="615" t="e">
        <f t="shared" si="8"/>
        <v>#NUM!</v>
      </c>
      <c r="C22" s="616">
        <f t="shared" si="0"/>
        <v>3.7493264081794351</v>
      </c>
      <c r="D22" s="616" t="e">
        <f t="shared" si="0"/>
        <v>#NUM!</v>
      </c>
      <c r="E22" s="616" t="e">
        <f t="shared" si="0"/>
        <v>#NUM!</v>
      </c>
      <c r="F22" s="625">
        <f t="shared" si="1"/>
        <v>0</v>
      </c>
      <c r="G22" s="625">
        <f t="shared" si="10"/>
        <v>1.781039665851025E-4</v>
      </c>
      <c r="H22" s="625">
        <f t="shared" si="11"/>
        <v>0</v>
      </c>
      <c r="I22" s="626">
        <f t="shared" si="13"/>
        <v>0</v>
      </c>
      <c r="J22" s="606">
        <f>States!B20</f>
        <v>1E-4</v>
      </c>
      <c r="K22" s="607">
        <f t="shared" si="3"/>
        <v>0</v>
      </c>
      <c r="L22" s="607">
        <f t="shared" si="4"/>
        <v>5.6115473699203177E-8</v>
      </c>
      <c r="M22" s="607">
        <f t="shared" si="5"/>
        <v>9.9943884526300811E-5</v>
      </c>
      <c r="N22" s="607">
        <f t="shared" si="6"/>
        <v>0</v>
      </c>
      <c r="O22" s="608">
        <f t="shared" si="7"/>
        <v>0</v>
      </c>
      <c r="P22" s="150"/>
      <c r="Q22" s="138" t="s">
        <v>158</v>
      </c>
      <c r="R22" s="14">
        <v>10000</v>
      </c>
      <c r="S22" s="14">
        <f>DataBaseSpecies_2!D23</f>
        <v>-372.4</v>
      </c>
      <c r="T22" s="14">
        <f>DataBaseSpecies_2!E23</f>
        <v>-351</v>
      </c>
      <c r="U22" s="14">
        <v>100000</v>
      </c>
      <c r="V22" s="15">
        <v>1000000</v>
      </c>
      <c r="X22" s="138" t="s">
        <v>284</v>
      </c>
      <c r="Y22" s="482">
        <v>0</v>
      </c>
      <c r="Z22" s="483">
        <v>0</v>
      </c>
      <c r="AA22" s="483">
        <v>-1</v>
      </c>
      <c r="AB22" s="483">
        <v>0</v>
      </c>
      <c r="AC22" s="484">
        <v>0</v>
      </c>
    </row>
    <row r="23" spans="1:29" x14ac:dyDescent="0.35">
      <c r="A23" s="16" t="s">
        <v>38</v>
      </c>
      <c r="B23" s="615" t="e">
        <f t="shared" si="8"/>
        <v>#NUM!</v>
      </c>
      <c r="C23" s="616">
        <f t="shared" si="0"/>
        <v>4.7654989860972288</v>
      </c>
      <c r="D23" s="616" t="e">
        <f t="shared" si="0"/>
        <v>#NUM!</v>
      </c>
      <c r="E23" s="616" t="e">
        <f t="shared" si="0"/>
        <v>#NUM!</v>
      </c>
      <c r="F23" s="625">
        <f t="shared" si="1"/>
        <v>0</v>
      </c>
      <c r="G23" s="625">
        <f t="shared" si="10"/>
        <v>1.7159357161353914E-5</v>
      </c>
      <c r="H23" s="625">
        <f t="shared" si="11"/>
        <v>0</v>
      </c>
      <c r="I23" s="626">
        <f t="shared" si="13"/>
        <v>0</v>
      </c>
      <c r="J23" s="606">
        <f>States!B21</f>
        <v>1E-4</v>
      </c>
      <c r="K23" s="607">
        <f t="shared" si="3"/>
        <v>0</v>
      </c>
      <c r="L23" s="607">
        <f t="shared" si="4"/>
        <v>5.7939585504327937E-7</v>
      </c>
      <c r="M23" s="607">
        <f t="shared" si="5"/>
        <v>9.9420604144956725E-5</v>
      </c>
      <c r="N23" s="607">
        <f t="shared" si="6"/>
        <v>0</v>
      </c>
      <c r="O23" s="608">
        <f t="shared" si="7"/>
        <v>0</v>
      </c>
      <c r="P23" s="150"/>
      <c r="Q23" s="138" t="s">
        <v>159</v>
      </c>
      <c r="R23" s="14">
        <v>10000</v>
      </c>
      <c r="S23" s="14">
        <f>DataBaseSpecies_2!D24</f>
        <v>-396.5</v>
      </c>
      <c r="T23" s="14">
        <f>DataBaseSpecies_2!E24</f>
        <v>-369.3</v>
      </c>
      <c r="U23" s="14">
        <v>100000</v>
      </c>
      <c r="V23" s="15">
        <v>1000000</v>
      </c>
      <c r="X23" s="138" t="s">
        <v>285</v>
      </c>
      <c r="Y23" s="482">
        <v>0</v>
      </c>
      <c r="Z23" s="483">
        <v>0</v>
      </c>
      <c r="AA23" s="483">
        <v>-1</v>
      </c>
      <c r="AB23" s="483">
        <v>0</v>
      </c>
      <c r="AC23" s="484">
        <v>0</v>
      </c>
    </row>
    <row r="24" spans="1:29" x14ac:dyDescent="0.35">
      <c r="A24" s="16" t="s">
        <v>39</v>
      </c>
      <c r="B24" s="615" t="e">
        <f t="shared" si="8"/>
        <v>#NUM!</v>
      </c>
      <c r="C24" s="616">
        <f t="shared" si="0"/>
        <v>3.7843668419007264</v>
      </c>
      <c r="D24" s="616" t="e">
        <f t="shared" si="0"/>
        <v>#NUM!</v>
      </c>
      <c r="E24" s="616" t="e">
        <f t="shared" si="0"/>
        <v>#NUM!</v>
      </c>
      <c r="F24" s="625">
        <f t="shared" si="1"/>
        <v>0</v>
      </c>
      <c r="G24" s="625">
        <f t="shared" si="10"/>
        <v>1.6429833340503007E-4</v>
      </c>
      <c r="H24" s="625">
        <f t="shared" si="11"/>
        <v>0</v>
      </c>
      <c r="I24" s="626">
        <f t="shared" si="13"/>
        <v>0</v>
      </c>
      <c r="J24" s="606">
        <f>States!B22</f>
        <v>1E-4</v>
      </c>
      <c r="K24" s="607">
        <f t="shared" si="3"/>
        <v>0</v>
      </c>
      <c r="L24" s="607">
        <f t="shared" si="4"/>
        <v>6.0827867247065602E-8</v>
      </c>
      <c r="M24" s="607">
        <f t="shared" si="5"/>
        <v>9.993917213275295E-5</v>
      </c>
      <c r="N24" s="607">
        <f t="shared" si="6"/>
        <v>0</v>
      </c>
      <c r="O24" s="608">
        <f t="shared" si="7"/>
        <v>0</v>
      </c>
      <c r="P24" s="150"/>
      <c r="Q24" s="138" t="s">
        <v>160</v>
      </c>
      <c r="R24" s="14">
        <v>10000</v>
      </c>
      <c r="S24" s="14">
        <f>DataBaseSpecies_2!D25</f>
        <v>-533.79999999999995</v>
      </c>
      <c r="T24" s="14">
        <f>DataBaseSpecies_2!E25</f>
        <v>-512.20000000000005</v>
      </c>
      <c r="U24" s="14">
        <v>100000</v>
      </c>
      <c r="V24" s="15">
        <v>1000000</v>
      </c>
      <c r="X24" s="138" t="s">
        <v>286</v>
      </c>
      <c r="Y24" s="482">
        <v>0</v>
      </c>
      <c r="Z24" s="483">
        <v>0</v>
      </c>
      <c r="AA24" s="483">
        <v>-1</v>
      </c>
      <c r="AB24" s="483">
        <v>0</v>
      </c>
      <c r="AC24" s="484">
        <v>0</v>
      </c>
    </row>
    <row r="25" spans="1:29" x14ac:dyDescent="0.35">
      <c r="A25" s="16" t="s">
        <v>40</v>
      </c>
      <c r="B25" s="615" t="e">
        <f t="shared" si="8"/>
        <v>#NUM!</v>
      </c>
      <c r="C25" s="616">
        <f t="shared" si="0"/>
        <v>4.8916445474939252</v>
      </c>
      <c r="D25" s="616" t="e">
        <f t="shared" si="0"/>
        <v>#NUM!</v>
      </c>
      <c r="E25" s="616" t="e">
        <f t="shared" si="0"/>
        <v>#NUM!</v>
      </c>
      <c r="F25" s="625">
        <f t="shared" si="1"/>
        <v>0</v>
      </c>
      <c r="G25" s="625">
        <f t="shared" si="10"/>
        <v>1.2833805481038743E-5</v>
      </c>
      <c r="H25" s="625">
        <f t="shared" si="11"/>
        <v>0</v>
      </c>
      <c r="I25" s="626">
        <f t="shared" si="13"/>
        <v>0</v>
      </c>
      <c r="J25" s="606">
        <f>States!B23</f>
        <v>1E-4</v>
      </c>
      <c r="K25" s="607">
        <f t="shared" si="3"/>
        <v>0</v>
      </c>
      <c r="L25" s="607">
        <f t="shared" si="4"/>
        <v>7.7316765082482716E-7</v>
      </c>
      <c r="M25" s="607">
        <f t="shared" si="5"/>
        <v>9.9226832349175154E-5</v>
      </c>
      <c r="N25" s="607">
        <f t="shared" si="6"/>
        <v>0</v>
      </c>
      <c r="O25" s="608">
        <f t="shared" si="7"/>
        <v>0</v>
      </c>
      <c r="P25" s="150"/>
      <c r="Q25" s="138" t="s">
        <v>161</v>
      </c>
      <c r="R25" s="14">
        <v>10000</v>
      </c>
      <c r="S25" s="14">
        <f>DataBaseSpecies_2!D26</f>
        <v>-389</v>
      </c>
      <c r="T25" s="14">
        <f>DataBaseSpecies_2!E26</f>
        <v>-361.08</v>
      </c>
      <c r="U25" s="14">
        <v>100000</v>
      </c>
      <c r="V25" s="15">
        <v>1000000</v>
      </c>
      <c r="X25" s="138" t="s">
        <v>287</v>
      </c>
      <c r="Y25" s="482">
        <v>0</v>
      </c>
      <c r="Z25" s="483">
        <v>0</v>
      </c>
      <c r="AA25" s="483">
        <v>-1</v>
      </c>
      <c r="AB25" s="483">
        <v>0</v>
      </c>
      <c r="AC25" s="484">
        <v>0</v>
      </c>
    </row>
    <row r="26" spans="1:29" x14ac:dyDescent="0.35">
      <c r="A26" s="16" t="s">
        <v>41</v>
      </c>
      <c r="B26" s="615" t="e">
        <f t="shared" si="8"/>
        <v>#NUM!</v>
      </c>
      <c r="C26" s="616">
        <f t="shared" si="0"/>
        <v>4.8128035716209947</v>
      </c>
      <c r="D26" s="616" t="e">
        <f t="shared" si="0"/>
        <v>#NUM!</v>
      </c>
      <c r="E26" s="616" t="e">
        <f t="shared" si="0"/>
        <v>#NUM!</v>
      </c>
      <c r="F26" s="625">
        <f t="shared" si="1"/>
        <v>0</v>
      </c>
      <c r="G26" s="625">
        <f t="shared" si="10"/>
        <v>1.5388504943210656E-5</v>
      </c>
      <c r="H26" s="625">
        <f t="shared" si="11"/>
        <v>0</v>
      </c>
      <c r="I26" s="626">
        <f t="shared" si="13"/>
        <v>0</v>
      </c>
      <c r="J26" s="606">
        <f>States!B24</f>
        <v>1E-4</v>
      </c>
      <c r="K26" s="607">
        <f t="shared" si="3"/>
        <v>0</v>
      </c>
      <c r="L26" s="607">
        <f t="shared" si="4"/>
        <v>6.4564010772282268E-7</v>
      </c>
      <c r="M26" s="607">
        <f t="shared" si="5"/>
        <v>9.9354359892277178E-5</v>
      </c>
      <c r="N26" s="607">
        <f t="shared" si="6"/>
        <v>0</v>
      </c>
      <c r="O26" s="608">
        <f t="shared" si="7"/>
        <v>0</v>
      </c>
      <c r="P26" s="150"/>
      <c r="Q26" s="138" t="s">
        <v>162</v>
      </c>
      <c r="R26" s="14">
        <v>10000</v>
      </c>
      <c r="S26" s="14">
        <f>DataBaseSpecies_2!D27</f>
        <v>-380.1</v>
      </c>
      <c r="T26" s="14">
        <f>DataBaseSpecies_2!E27</f>
        <v>-352.63</v>
      </c>
      <c r="U26" s="14">
        <v>100000</v>
      </c>
      <c r="V26" s="15">
        <v>1000000</v>
      </c>
      <c r="X26" s="138" t="s">
        <v>288</v>
      </c>
      <c r="Y26" s="482">
        <v>0</v>
      </c>
      <c r="Z26" s="483">
        <v>0</v>
      </c>
      <c r="AA26" s="483">
        <v>-1</v>
      </c>
      <c r="AB26" s="483">
        <v>0</v>
      </c>
      <c r="AC26" s="484">
        <v>0</v>
      </c>
    </row>
    <row r="27" spans="1:29" x14ac:dyDescent="0.35">
      <c r="A27" s="16" t="s">
        <v>1116</v>
      </c>
      <c r="B27" s="615" t="e">
        <f t="shared" ref="B27:B29" si="45">-LOG10(F27)</f>
        <v>#NUM!</v>
      </c>
      <c r="C27" s="616">
        <f t="shared" ref="C27:C29" si="46">-LOG10(G27)</f>
        <v>4.8531000704004965</v>
      </c>
      <c r="D27" s="616" t="e">
        <f t="shared" ref="D27:D29" si="47">-LOG10(H27)</f>
        <v>#NUM!</v>
      </c>
      <c r="E27" s="616" t="e">
        <f t="shared" ref="E27:E29" si="48">-LOG10(I27)</f>
        <v>#NUM!</v>
      </c>
      <c r="F27" s="625">
        <f t="shared" si="1"/>
        <v>0</v>
      </c>
      <c r="G27" s="625">
        <f t="shared" si="10"/>
        <v>1.4024905046064178E-5</v>
      </c>
      <c r="H27" s="625">
        <f t="shared" si="11"/>
        <v>0</v>
      </c>
      <c r="I27" s="626">
        <f t="shared" si="13"/>
        <v>0</v>
      </c>
      <c r="J27" s="606">
        <f>States!B25</f>
        <v>1E-4</v>
      </c>
      <c r="K27" s="607">
        <f t="shared" si="3"/>
        <v>0</v>
      </c>
      <c r="L27" s="607">
        <f t="shared" si="4"/>
        <v>7.0796936102493937E-7</v>
      </c>
      <c r="M27" s="607">
        <f t="shared" si="5"/>
        <v>9.9292030638975051E-5</v>
      </c>
      <c r="N27" s="607">
        <f t="shared" si="6"/>
        <v>0</v>
      </c>
      <c r="O27" s="608">
        <f t="shared" si="7"/>
        <v>0</v>
      </c>
      <c r="P27" s="150"/>
      <c r="Q27" s="138" t="s">
        <v>1117</v>
      </c>
      <c r="R27" s="14">
        <v>10000</v>
      </c>
      <c r="S27" s="14">
        <f>DataBaseSpecies_2!D28</f>
        <v>-368.6</v>
      </c>
      <c r="T27" s="14">
        <f>DataBaseSpecies_2!E28</f>
        <v>-340.9</v>
      </c>
      <c r="U27" s="14">
        <v>100000</v>
      </c>
      <c r="V27" s="15">
        <v>1000000</v>
      </c>
      <c r="X27" s="138" t="s">
        <v>1110</v>
      </c>
      <c r="Y27" s="623">
        <f>IF(ISNUMBER(ThermoParam!B135),ThermoParam!B135,0)</f>
        <v>0</v>
      </c>
      <c r="Z27" s="622">
        <f>IF(ISNUMBER(ThermoParam!C135),ThermoParam!C135,0)</f>
        <v>0</v>
      </c>
      <c r="AA27" s="622">
        <f>IF(ISNUMBER(ThermoParam!D135),ThermoParam!D135,0)</f>
        <v>-1</v>
      </c>
      <c r="AB27" s="622">
        <f>IF(ISNUMBER(ThermoParam!E135),ThermoParam!E135,0)</f>
        <v>0</v>
      </c>
      <c r="AC27" s="624">
        <f>IF(ISNUMBER(ThermoParam!F135),ThermoParam!F135,0)</f>
        <v>0</v>
      </c>
    </row>
    <row r="28" spans="1:29" x14ac:dyDescent="0.35">
      <c r="A28" s="16" t="s">
        <v>884</v>
      </c>
      <c r="B28" s="615" t="e">
        <f t="shared" si="45"/>
        <v>#NUM!</v>
      </c>
      <c r="C28" s="616">
        <f t="shared" si="46"/>
        <v>5.0107820221463468</v>
      </c>
      <c r="D28" s="616" t="e">
        <f t="shared" si="47"/>
        <v>#NUM!</v>
      </c>
      <c r="E28" s="616" t="e">
        <f t="shared" si="48"/>
        <v>#NUM!</v>
      </c>
      <c r="F28" s="625">
        <f t="shared" si="1"/>
        <v>0</v>
      </c>
      <c r="G28" s="625">
        <f t="shared" si="10"/>
        <v>9.754791200873388E-6</v>
      </c>
      <c r="H28" s="625">
        <f t="shared" si="11"/>
        <v>0</v>
      </c>
      <c r="I28" s="626">
        <f t="shared" si="13"/>
        <v>0</v>
      </c>
      <c r="J28" s="606">
        <f>States!B26</f>
        <v>1E-4</v>
      </c>
      <c r="K28" s="607">
        <f t="shared" si="3"/>
        <v>0</v>
      </c>
      <c r="L28" s="607">
        <f t="shared" si="4"/>
        <v>1.0147348427954255E-6</v>
      </c>
      <c r="M28" s="607">
        <f t="shared" si="5"/>
        <v>9.8985265157204585E-5</v>
      </c>
      <c r="N28" s="607">
        <f t="shared" si="6"/>
        <v>0</v>
      </c>
      <c r="O28" s="608">
        <f t="shared" si="7"/>
        <v>0</v>
      </c>
      <c r="P28" s="150"/>
      <c r="Q28" s="138" t="s">
        <v>886</v>
      </c>
      <c r="R28" s="14">
        <v>10000</v>
      </c>
      <c r="S28" s="14">
        <f>DataBaseSpecies_2!D29</f>
        <v>-365.2</v>
      </c>
      <c r="T28" s="14">
        <f>DataBaseSpecies_2!E29</f>
        <v>-336.6</v>
      </c>
      <c r="U28" s="14">
        <v>100000</v>
      </c>
      <c r="V28" s="15">
        <v>1000000</v>
      </c>
      <c r="X28" s="138" t="s">
        <v>888</v>
      </c>
      <c r="Y28" s="482">
        <v>0</v>
      </c>
      <c r="Z28" s="483">
        <v>0</v>
      </c>
      <c r="AA28" s="483">
        <v>-1</v>
      </c>
      <c r="AB28" s="483">
        <v>0</v>
      </c>
      <c r="AC28" s="484">
        <v>0</v>
      </c>
    </row>
    <row r="29" spans="1:29" x14ac:dyDescent="0.35">
      <c r="A29" s="16" t="s">
        <v>1107</v>
      </c>
      <c r="B29" s="615" t="e">
        <f t="shared" si="45"/>
        <v>#NUM!</v>
      </c>
      <c r="C29" s="616">
        <f t="shared" si="46"/>
        <v>4.9582213715644006</v>
      </c>
      <c r="D29" s="616" t="e">
        <f t="shared" si="47"/>
        <v>#NUM!</v>
      </c>
      <c r="E29" s="616" t="e">
        <f t="shared" si="48"/>
        <v>#NUM!</v>
      </c>
      <c r="F29" s="625">
        <f t="shared" si="1"/>
        <v>0</v>
      </c>
      <c r="G29" s="625">
        <f t="shared" si="10"/>
        <v>1.1009779684408419E-5</v>
      </c>
      <c r="H29" s="625">
        <f t="shared" si="11"/>
        <v>0</v>
      </c>
      <c r="I29" s="626">
        <f t="shared" si="13"/>
        <v>0</v>
      </c>
      <c r="J29" s="606">
        <f>States!B27</f>
        <v>1E-4</v>
      </c>
      <c r="K29" s="607">
        <f t="shared" si="3"/>
        <v>0</v>
      </c>
      <c r="L29" s="607">
        <f t="shared" si="4"/>
        <v>9.0010785848742838E-7</v>
      </c>
      <c r="M29" s="607">
        <f t="shared" si="5"/>
        <v>9.9099892141512583E-5</v>
      </c>
      <c r="N29" s="607">
        <f t="shared" si="6"/>
        <v>0</v>
      </c>
      <c r="O29" s="608">
        <f t="shared" si="7"/>
        <v>0</v>
      </c>
      <c r="P29" s="150"/>
      <c r="Q29" s="138" t="s">
        <v>1118</v>
      </c>
      <c r="R29" s="14">
        <v>10000</v>
      </c>
      <c r="S29" s="14">
        <f>DataBaseSpecies_2!D30</f>
        <v>-362.2</v>
      </c>
      <c r="T29" s="14">
        <f>DataBaseSpecies_2!E30</f>
        <v>-333.9</v>
      </c>
      <c r="U29" s="14">
        <v>100000</v>
      </c>
      <c r="V29" s="15">
        <v>1000000</v>
      </c>
      <c r="X29" s="138" t="s">
        <v>1111</v>
      </c>
      <c r="Y29" s="623">
        <f>IF(ISNUMBER(ThermoParam!B137),ThermoParam!B137,0)</f>
        <v>0</v>
      </c>
      <c r="Z29" s="622">
        <f>IF(ISNUMBER(ThermoParam!C137),ThermoParam!C137,0)</f>
        <v>0</v>
      </c>
      <c r="AA29" s="622">
        <f>IF(ISNUMBER(ThermoParam!D137),ThermoParam!D137,0)</f>
        <v>-1</v>
      </c>
      <c r="AB29" s="622">
        <f>IF(ISNUMBER(ThermoParam!E137),ThermoParam!E137,0)</f>
        <v>0</v>
      </c>
      <c r="AC29" s="624">
        <f>IF(ISNUMBER(ThermoParam!F137),ThermoParam!F137,0)</f>
        <v>0</v>
      </c>
    </row>
    <row r="30" spans="1:29" x14ac:dyDescent="0.35">
      <c r="A30" s="16" t="s">
        <v>1142</v>
      </c>
      <c r="B30" s="615" t="e">
        <f t="shared" ref="B30" si="49">-LOG10(F30)</f>
        <v>#NUM!</v>
      </c>
      <c r="C30" s="616">
        <f t="shared" ref="C30" si="50">-LOG10(G30)</f>
        <v>5.0808628895889587</v>
      </c>
      <c r="D30" s="616" t="e">
        <f t="shared" ref="D30" si="51">-LOG10(H30)</f>
        <v>#NUM!</v>
      </c>
      <c r="E30" s="616" t="e">
        <f t="shared" ref="E30" si="52">-LOG10(I30)</f>
        <v>#NUM!</v>
      </c>
      <c r="F30" s="625">
        <f t="shared" si="1"/>
        <v>0</v>
      </c>
      <c r="G30" s="625">
        <f t="shared" si="10"/>
        <v>8.3011279972368421E-6</v>
      </c>
      <c r="H30" s="625">
        <f t="shared" si="11"/>
        <v>0</v>
      </c>
      <c r="I30" s="626">
        <f t="shared" si="13"/>
        <v>0</v>
      </c>
      <c r="J30" s="606">
        <f>States!B28</f>
        <v>1E-4</v>
      </c>
      <c r="K30" s="607">
        <f t="shared" si="3"/>
        <v>0</v>
      </c>
      <c r="L30" s="607">
        <f t="shared" si="4"/>
        <v>1.1903163483866727E-6</v>
      </c>
      <c r="M30" s="607">
        <f t="shared" si="5"/>
        <v>9.8809683651613329E-5</v>
      </c>
      <c r="N30" s="607">
        <f t="shared" si="6"/>
        <v>0</v>
      </c>
      <c r="O30" s="608">
        <f t="shared" si="7"/>
        <v>0</v>
      </c>
      <c r="P30" s="150"/>
      <c r="Q30" s="138" t="s">
        <v>1148</v>
      </c>
      <c r="R30" s="14">
        <v>10001</v>
      </c>
      <c r="S30" s="14">
        <f>DataBaseSpecies_2!D31</f>
        <v>-355.9</v>
      </c>
      <c r="T30" s="14">
        <f>DataBaseSpecies_2!E31</f>
        <v>-326.89999999999998</v>
      </c>
      <c r="U30" s="14">
        <v>100000</v>
      </c>
      <c r="V30" s="15">
        <v>1000000</v>
      </c>
      <c r="X30" s="138" t="s">
        <v>1147</v>
      </c>
      <c r="Y30" s="623">
        <f>IF(ISNUMBER(ThermoParam!B138),ThermoParam!B138,0)</f>
        <v>0</v>
      </c>
      <c r="Z30" s="622">
        <f>IF(ISNUMBER(ThermoParam!C138),ThermoParam!C138,0)</f>
        <v>0</v>
      </c>
      <c r="AA30" s="622">
        <f>IF(ISNUMBER(ThermoParam!D138),ThermoParam!D138,0)</f>
        <v>-1</v>
      </c>
      <c r="AB30" s="622">
        <f>IF(ISNUMBER(ThermoParam!E138),ThermoParam!E138,0)</f>
        <v>0</v>
      </c>
      <c r="AC30" s="624">
        <f>IF(ISNUMBER(ThermoParam!F138),ThermoParam!F138,0)</f>
        <v>0</v>
      </c>
    </row>
    <row r="31" spans="1:29" x14ac:dyDescent="0.35">
      <c r="A31" s="16" t="s">
        <v>47</v>
      </c>
      <c r="B31" s="615" t="e">
        <f t="shared" si="8"/>
        <v>#NUM!</v>
      </c>
      <c r="C31" s="616">
        <f t="shared" si="0"/>
        <v>4.2048520465563799</v>
      </c>
      <c r="D31" s="616">
        <f t="shared" si="0"/>
        <v>5.6415098291298174</v>
      </c>
      <c r="E31" s="616" t="e">
        <f t="shared" si="0"/>
        <v>#NUM!</v>
      </c>
      <c r="F31" s="625">
        <f t="shared" si="1"/>
        <v>0</v>
      </c>
      <c r="G31" s="625">
        <f t="shared" si="10"/>
        <v>6.2394736279244129E-5</v>
      </c>
      <c r="H31" s="625">
        <f t="shared" si="11"/>
        <v>2.2829172561801844E-6</v>
      </c>
      <c r="I31" s="626">
        <f t="shared" si="13"/>
        <v>0</v>
      </c>
      <c r="J31" s="606">
        <f>States!B29</f>
        <v>1E-4</v>
      </c>
      <c r="K31" s="607">
        <f t="shared" si="3"/>
        <v>0</v>
      </c>
      <c r="L31" s="607">
        <f t="shared" si="4"/>
        <v>6.7253342784741818E-9</v>
      </c>
      <c r="M31" s="607">
        <f t="shared" si="5"/>
        <v>4.1962545869515722E-6</v>
      </c>
      <c r="N31" s="607">
        <f t="shared" si="6"/>
        <v>9.5797020078769977E-5</v>
      </c>
      <c r="O31" s="608">
        <f t="shared" si="7"/>
        <v>0</v>
      </c>
      <c r="P31" s="150"/>
      <c r="Q31" s="138" t="s">
        <v>163</v>
      </c>
      <c r="R31" s="14">
        <v>10000</v>
      </c>
      <c r="S31" s="14">
        <f>DataBaseSpecies_2!D32</f>
        <v>-746.6</v>
      </c>
      <c r="T31" s="14">
        <f>DataBaseSpecies_2!E32</f>
        <v>-722.6</v>
      </c>
      <c r="U31" s="14">
        <f>DataBaseSpecies_2!F32</f>
        <v>-690.4</v>
      </c>
      <c r="V31" s="15">
        <v>1000000</v>
      </c>
      <c r="X31" s="138" t="s">
        <v>289</v>
      </c>
      <c r="Y31" s="482">
        <v>0</v>
      </c>
      <c r="Z31" s="483">
        <v>0</v>
      </c>
      <c r="AA31" s="483">
        <v>-1</v>
      </c>
      <c r="AB31" s="483">
        <v>-2</v>
      </c>
      <c r="AC31" s="484">
        <v>0</v>
      </c>
    </row>
    <row r="32" spans="1:29" x14ac:dyDescent="0.35">
      <c r="A32" s="16" t="s">
        <v>49</v>
      </c>
      <c r="B32" s="615" t="e">
        <f t="shared" si="8"/>
        <v>#NUM!</v>
      </c>
      <c r="C32" s="616" t="e">
        <f t="shared" si="0"/>
        <v>#NUM!</v>
      </c>
      <c r="D32" s="616" t="e">
        <f t="shared" si="0"/>
        <v>#NUM!</v>
      </c>
      <c r="E32" s="616" t="e">
        <f t="shared" si="0"/>
        <v>#NUM!</v>
      </c>
      <c r="F32" s="625">
        <f t="shared" si="1"/>
        <v>0</v>
      </c>
      <c r="G32" s="625">
        <f t="shared" si="10"/>
        <v>0</v>
      </c>
      <c r="H32" s="625">
        <f t="shared" si="11"/>
        <v>0</v>
      </c>
      <c r="I32" s="626">
        <f t="shared" si="13"/>
        <v>0</v>
      </c>
      <c r="J32" s="606">
        <f>States!B30</f>
        <v>1E-4</v>
      </c>
      <c r="K32" s="607">
        <f t="shared" si="3"/>
        <v>0</v>
      </c>
      <c r="L32" s="607">
        <f t="shared" si="4"/>
        <v>1E-4</v>
      </c>
      <c r="M32" s="607">
        <f t="shared" si="5"/>
        <v>0</v>
      </c>
      <c r="N32" s="607">
        <f t="shared" si="6"/>
        <v>0</v>
      </c>
      <c r="O32" s="608">
        <f t="shared" si="7"/>
        <v>0</v>
      </c>
      <c r="P32" s="150"/>
      <c r="Q32" s="138" t="s">
        <v>164</v>
      </c>
      <c r="R32" s="14">
        <v>10000</v>
      </c>
      <c r="S32" s="14">
        <f>DataBaseSpecies_2!D33</f>
        <v>-181.75</v>
      </c>
      <c r="T32" s="14">
        <v>10000</v>
      </c>
      <c r="U32" s="14">
        <v>100000</v>
      </c>
      <c r="V32" s="15">
        <v>1000000</v>
      </c>
      <c r="X32" s="138" t="s">
        <v>290</v>
      </c>
      <c r="Y32" s="482">
        <v>0</v>
      </c>
      <c r="Z32" s="483">
        <v>0</v>
      </c>
      <c r="AA32" s="483">
        <v>0</v>
      </c>
      <c r="AB32" s="483">
        <v>0</v>
      </c>
      <c r="AC32" s="484">
        <v>0</v>
      </c>
    </row>
    <row r="33" spans="1:29" x14ac:dyDescent="0.35">
      <c r="A33" s="16" t="s">
        <v>51</v>
      </c>
      <c r="B33" s="615" t="e">
        <f t="shared" si="8"/>
        <v>#NUM!</v>
      </c>
      <c r="C33" s="616" t="e">
        <f t="shared" si="8"/>
        <v>#NUM!</v>
      </c>
      <c r="D33" s="616" t="e">
        <f t="shared" si="8"/>
        <v>#NUM!</v>
      </c>
      <c r="E33" s="616" t="e">
        <f t="shared" si="8"/>
        <v>#NUM!</v>
      </c>
      <c r="F33" s="625">
        <f t="shared" si="1"/>
        <v>0</v>
      </c>
      <c r="G33" s="625">
        <f t="shared" si="10"/>
        <v>0</v>
      </c>
      <c r="H33" s="625">
        <f t="shared" si="11"/>
        <v>0</v>
      </c>
      <c r="I33" s="626">
        <f t="shared" si="13"/>
        <v>0</v>
      </c>
      <c r="J33" s="606">
        <f>States!B31</f>
        <v>1E-4</v>
      </c>
      <c r="K33" s="607">
        <f t="shared" si="3"/>
        <v>0</v>
      </c>
      <c r="L33" s="607">
        <f t="shared" si="4"/>
        <v>1E-4</v>
      </c>
      <c r="M33" s="607">
        <f t="shared" si="5"/>
        <v>0</v>
      </c>
      <c r="N33" s="607">
        <f t="shared" si="6"/>
        <v>0</v>
      </c>
      <c r="O33" s="608">
        <f t="shared" si="7"/>
        <v>0</v>
      </c>
      <c r="P33" s="150"/>
      <c r="Q33" s="138" t="s">
        <v>165</v>
      </c>
      <c r="R33" s="14">
        <v>10000</v>
      </c>
      <c r="S33" s="14">
        <f>DataBaseSpecies_2!D34</f>
        <v>-171.8</v>
      </c>
      <c r="T33" s="14">
        <v>10000</v>
      </c>
      <c r="U33" s="14">
        <v>100000</v>
      </c>
      <c r="V33" s="15">
        <v>1000000</v>
      </c>
      <c r="X33" s="138" t="s">
        <v>291</v>
      </c>
      <c r="Y33" s="482">
        <v>0</v>
      </c>
      <c r="Z33" s="483">
        <v>0</v>
      </c>
      <c r="AA33" s="483">
        <v>0</v>
      </c>
      <c r="AB33" s="483">
        <v>0</v>
      </c>
      <c r="AC33" s="484">
        <v>0</v>
      </c>
    </row>
    <row r="34" spans="1:29" x14ac:dyDescent="0.35">
      <c r="A34" s="16" t="s">
        <v>52</v>
      </c>
      <c r="B34" s="615" t="e">
        <f t="shared" si="8"/>
        <v>#NUM!</v>
      </c>
      <c r="C34" s="616" t="e">
        <f t="shared" si="8"/>
        <v>#NUM!</v>
      </c>
      <c r="D34" s="616" t="e">
        <f t="shared" si="8"/>
        <v>#NUM!</v>
      </c>
      <c r="E34" s="616" t="e">
        <f t="shared" si="8"/>
        <v>#NUM!</v>
      </c>
      <c r="F34" s="625">
        <f t="shared" si="1"/>
        <v>0</v>
      </c>
      <c r="G34" s="625">
        <f t="shared" si="10"/>
        <v>0</v>
      </c>
      <c r="H34" s="625">
        <f t="shared" si="11"/>
        <v>0</v>
      </c>
      <c r="I34" s="626">
        <f t="shared" si="13"/>
        <v>0</v>
      </c>
      <c r="J34" s="606">
        <v>1</v>
      </c>
      <c r="K34" s="607">
        <f t="shared" si="3"/>
        <v>0</v>
      </c>
      <c r="L34" s="607">
        <f t="shared" si="4"/>
        <v>1</v>
      </c>
      <c r="M34" s="607">
        <f t="shared" si="5"/>
        <v>0</v>
      </c>
      <c r="N34" s="607">
        <f t="shared" si="6"/>
        <v>0</v>
      </c>
      <c r="O34" s="608">
        <f t="shared" si="7"/>
        <v>0</v>
      </c>
      <c r="P34" s="150"/>
      <c r="Q34" s="138" t="s">
        <v>166</v>
      </c>
      <c r="R34" s="14">
        <v>10000</v>
      </c>
      <c r="S34" s="14">
        <f>DataBaseSpecies_2!D35</f>
        <v>-34.9</v>
      </c>
      <c r="T34" s="14">
        <v>10000</v>
      </c>
      <c r="U34" s="14">
        <v>100000</v>
      </c>
      <c r="V34" s="15">
        <v>1000000</v>
      </c>
      <c r="X34" s="138" t="s">
        <v>292</v>
      </c>
      <c r="Y34" s="482">
        <v>0</v>
      </c>
      <c r="Z34" s="483">
        <v>0</v>
      </c>
      <c r="AA34" s="483">
        <v>0</v>
      </c>
      <c r="AB34" s="483">
        <v>0</v>
      </c>
      <c r="AC34" s="484">
        <v>0</v>
      </c>
    </row>
    <row r="35" spans="1:29" x14ac:dyDescent="0.35">
      <c r="A35" s="16" t="s">
        <v>53</v>
      </c>
      <c r="B35" s="615" t="e">
        <f t="shared" si="8"/>
        <v>#NUM!</v>
      </c>
      <c r="C35" s="616" t="e">
        <f t="shared" si="8"/>
        <v>#NUM!</v>
      </c>
      <c r="D35" s="616" t="e">
        <f t="shared" si="8"/>
        <v>#NUM!</v>
      </c>
      <c r="E35" s="616" t="e">
        <f t="shared" si="8"/>
        <v>#NUM!</v>
      </c>
      <c r="F35" s="625">
        <f t="shared" ref="F35:F67" si="53">EXP(($S$46+R35-S35)/(-$R$90*$R$91))</f>
        <v>0</v>
      </c>
      <c r="G35" s="625">
        <f t="shared" si="10"/>
        <v>0</v>
      </c>
      <c r="H35" s="625">
        <f t="shared" si="11"/>
        <v>0</v>
      </c>
      <c r="I35" s="626">
        <f t="shared" si="13"/>
        <v>0</v>
      </c>
      <c r="J35" s="606">
        <v>1</v>
      </c>
      <c r="K35" s="607">
        <f t="shared" si="3"/>
        <v>0</v>
      </c>
      <c r="L35" s="607">
        <f t="shared" si="4"/>
        <v>1</v>
      </c>
      <c r="M35" s="607">
        <f t="shared" si="5"/>
        <v>0</v>
      </c>
      <c r="N35" s="607">
        <f t="shared" si="6"/>
        <v>0</v>
      </c>
      <c r="O35" s="608">
        <f t="shared" si="7"/>
        <v>0</v>
      </c>
      <c r="P35" s="150"/>
      <c r="Q35" s="138" t="s">
        <v>167</v>
      </c>
      <c r="R35" s="14">
        <v>10000</v>
      </c>
      <c r="S35" s="14">
        <f>DataBaseSpecies_2!D36</f>
        <v>-327</v>
      </c>
      <c r="T35" s="14">
        <v>10000</v>
      </c>
      <c r="U35" s="14">
        <v>100000</v>
      </c>
      <c r="V35" s="15">
        <v>1000000</v>
      </c>
      <c r="X35" s="138" t="s">
        <v>293</v>
      </c>
      <c r="Y35" s="482">
        <v>0</v>
      </c>
      <c r="Z35" s="483">
        <v>0</v>
      </c>
      <c r="AA35" s="483">
        <v>0</v>
      </c>
      <c r="AB35" s="483">
        <v>0</v>
      </c>
      <c r="AC35" s="484">
        <v>0</v>
      </c>
    </row>
    <row r="36" spans="1:29" x14ac:dyDescent="0.35">
      <c r="A36" s="16" t="s">
        <v>1048</v>
      </c>
      <c r="B36" s="615" t="e">
        <f t="shared" ref="B36" si="54">-LOG10(F36)</f>
        <v>#NUM!</v>
      </c>
      <c r="C36" s="616">
        <f t="shared" ref="C36" si="55">-LOG10(G36)</f>
        <v>6.9905665273999809</v>
      </c>
      <c r="D36" s="616">
        <f t="shared" ref="D36" si="56">-LOG10(H36)</f>
        <v>12.912399826300216</v>
      </c>
      <c r="E36" s="616" t="e">
        <f t="shared" ref="E36" si="57">-LOG10(I36)</f>
        <v>#NUM!</v>
      </c>
      <c r="F36" s="625">
        <f t="shared" si="53"/>
        <v>0</v>
      </c>
      <c r="G36" s="625">
        <f t="shared" si="10"/>
        <v>1.0219589998201491E-7</v>
      </c>
      <c r="H36" s="625">
        <f t="shared" si="11"/>
        <v>1.2234892946716983E-13</v>
      </c>
      <c r="I36" s="626">
        <f t="shared" si="13"/>
        <v>0</v>
      </c>
      <c r="J36" s="606">
        <f>States!B32</f>
        <v>1E-4</v>
      </c>
      <c r="K36" s="607">
        <f t="shared" si="3"/>
        <v>0</v>
      </c>
      <c r="L36" s="607">
        <f t="shared" si="4"/>
        <v>4.9456956431904814E-5</v>
      </c>
      <c r="M36" s="607">
        <f t="shared" si="5"/>
        <v>5.0542981729298141E-5</v>
      </c>
      <c r="N36" s="607">
        <f t="shared" si="6"/>
        <v>6.1838797066583516E-11</v>
      </c>
      <c r="O36" s="608">
        <f t="shared" si="7"/>
        <v>0</v>
      </c>
      <c r="P36" s="150"/>
      <c r="Q36" s="138" t="s">
        <v>1053</v>
      </c>
      <c r="R36" s="14">
        <v>10000</v>
      </c>
      <c r="S36" s="14">
        <f>DataBaseSpecies_2!D37</f>
        <v>-27.8</v>
      </c>
      <c r="T36" s="14">
        <f>DataBaseSpecies_2!E37</f>
        <v>12.1</v>
      </c>
      <c r="U36" s="14">
        <f>DataBaseSpecies_2!F37</f>
        <v>85.8</v>
      </c>
      <c r="V36" s="15">
        <v>1000000</v>
      </c>
      <c r="X36" s="138" t="s">
        <v>1056</v>
      </c>
      <c r="Y36" s="623">
        <f>IF(ISNUMBER(ThermoParam!B142),ThermoParam!B142,0)</f>
        <v>0</v>
      </c>
      <c r="Z36" s="623">
        <f>IF(ISNUMBER(ThermoParam!C142),ThermoParam!C142,0)</f>
        <v>0</v>
      </c>
      <c r="AA36" s="623">
        <f>IF(ISNUMBER(ThermoParam!D142),ThermoParam!D142,0)</f>
        <v>-1</v>
      </c>
      <c r="AB36" s="623">
        <f>IF(ISNUMBER(ThermoParam!E142),ThermoParam!E142,0)</f>
        <v>-2</v>
      </c>
      <c r="AC36" s="623">
        <f>IF(ISNUMBER(ThermoParam!F142),ThermoParam!F142,0)</f>
        <v>0</v>
      </c>
    </row>
    <row r="37" spans="1:29" x14ac:dyDescent="0.35">
      <c r="A37" s="16" t="s">
        <v>1191</v>
      </c>
      <c r="B37" s="615" t="e">
        <f t="shared" ref="B37" si="58">-LOG10(F37)</f>
        <v>#NUM!</v>
      </c>
      <c r="C37" s="616">
        <f t="shared" ref="C37" si="59">-LOG10(G37)</f>
        <v>10.336927947784435</v>
      </c>
      <c r="D37" s="616" t="e">
        <f t="shared" ref="D37" si="60">-LOG10(H37)</f>
        <v>#NUM!</v>
      </c>
      <c r="E37" s="616">
        <f t="shared" ref="E37" si="61">-LOG10(I37)</f>
        <v>0</v>
      </c>
      <c r="F37" s="625">
        <f t="shared" si="53"/>
        <v>0</v>
      </c>
      <c r="G37" s="625">
        <f t="shared" si="10"/>
        <v>4.6033293940759725E-11</v>
      </c>
      <c r="H37" s="625">
        <f t="shared" si="11"/>
        <v>0</v>
      </c>
      <c r="I37" s="626">
        <f t="shared" si="13"/>
        <v>1</v>
      </c>
      <c r="J37" s="606">
        <f>States!B33</f>
        <v>1E-4</v>
      </c>
      <c r="K37" s="607">
        <f t="shared" si="3"/>
        <v>0</v>
      </c>
      <c r="L37" s="607">
        <f t="shared" si="4"/>
        <v>9.9953987886950503E-5</v>
      </c>
      <c r="M37" s="607">
        <f t="shared" si="5"/>
        <v>4.6012113049511294E-8</v>
      </c>
      <c r="N37" s="607">
        <f t="shared" si="6"/>
        <v>0</v>
      </c>
      <c r="O37" s="608">
        <f t="shared" si="7"/>
        <v>0</v>
      </c>
      <c r="P37" s="150"/>
      <c r="Q37" s="138" t="s">
        <v>1186</v>
      </c>
      <c r="R37" s="14">
        <v>10000</v>
      </c>
      <c r="S37" s="14">
        <f>DataBaseSpecies_2!D38</f>
        <v>-13.5</v>
      </c>
      <c r="T37" s="14">
        <f>DataBaseSpecies_2!E38</f>
        <v>45.5</v>
      </c>
      <c r="U37" s="15">
        <v>1000000</v>
      </c>
      <c r="V37" s="15">
        <v>1000000</v>
      </c>
      <c r="X37" s="138" t="s">
        <v>1190</v>
      </c>
      <c r="Y37" s="623">
        <f>IF(ISNUMBER(ThermoParam!B143),ThermoParam!B143,0)</f>
        <v>0</v>
      </c>
      <c r="Z37" s="623">
        <f>IF(ISNUMBER(ThermoParam!C143),ThermoParam!C143,0)</f>
        <v>0</v>
      </c>
      <c r="AA37" s="623">
        <f>IF(ISNUMBER(ThermoParam!D143),ThermoParam!D143,0)</f>
        <v>-1</v>
      </c>
      <c r="AB37" s="623">
        <f>IF(ISNUMBER(ThermoParam!E143),ThermoParam!E143,0)</f>
        <v>0</v>
      </c>
      <c r="AC37" s="623">
        <f>IF(ISNUMBER(ThermoParam!F143),ThermoParam!F143,0)</f>
        <v>0</v>
      </c>
    </row>
    <row r="38" spans="1:29" x14ac:dyDescent="0.35">
      <c r="A38" s="16" t="s">
        <v>1359</v>
      </c>
      <c r="B38" s="615" t="e">
        <f t="shared" ref="B38" si="62">-LOG10(F38)</f>
        <v>#NUM!</v>
      </c>
      <c r="C38" s="616">
        <f t="shared" ref="C38" si="63">-LOG10(G38)</f>
        <v>4.6428574680726697</v>
      </c>
      <c r="D38" s="616">
        <f t="shared" ref="D38" si="64">-LOG10(H38)</f>
        <v>10.19676621289922</v>
      </c>
      <c r="E38" s="616" t="e">
        <f t="shared" ref="E38" si="65">-LOG10(I38)</f>
        <v>#NUM!</v>
      </c>
      <c r="F38" s="625">
        <f t="shared" si="53"/>
        <v>0</v>
      </c>
      <c r="G38" s="625">
        <f t="shared" si="10"/>
        <v>2.2758442218390996E-5</v>
      </c>
      <c r="H38" s="625">
        <f t="shared" si="11"/>
        <v>6.3567303189787784E-11</v>
      </c>
      <c r="I38" s="626">
        <f t="shared" si="13"/>
        <v>0</v>
      </c>
      <c r="J38" s="606">
        <f>States!B34</f>
        <v>1E-4</v>
      </c>
      <c r="K38" s="607">
        <f t="shared" si="3"/>
        <v>0</v>
      </c>
      <c r="L38" s="607">
        <f t="shared" si="4"/>
        <v>4.371984313850436E-7</v>
      </c>
      <c r="M38" s="607">
        <f t="shared" si="5"/>
        <v>9.9499552386476964E-5</v>
      </c>
      <c r="N38" s="607">
        <f t="shared" si="6"/>
        <v>6.324918213799355E-8</v>
      </c>
      <c r="O38" s="608">
        <f t="shared" si="7"/>
        <v>0</v>
      </c>
      <c r="P38" s="150"/>
      <c r="Q38" s="138" t="s">
        <v>1363</v>
      </c>
      <c r="R38" s="14">
        <v>10001</v>
      </c>
      <c r="S38" s="14">
        <f>DataBaseSpecies_2!D39</f>
        <v>-379.9</v>
      </c>
      <c r="T38" s="14">
        <f>DataBaseSpecies_2!E39</f>
        <v>-353.4</v>
      </c>
      <c r="U38" s="14">
        <f>DataBaseSpecies_2!F39</f>
        <v>-295.2</v>
      </c>
      <c r="V38" s="15">
        <v>1000000</v>
      </c>
      <c r="X38" s="138" t="s">
        <v>1364</v>
      </c>
      <c r="Y38" s="623">
        <f>IF(ISNUMBER(ThermoParam!B144),ThermoParam!B144,0)</f>
        <v>0</v>
      </c>
      <c r="Z38" s="623">
        <f>IF(ISNUMBER(ThermoParam!C144),ThermoParam!C144,0)</f>
        <v>1</v>
      </c>
      <c r="AA38" s="623">
        <f>IF(ISNUMBER(ThermoParam!D144),ThermoParam!D144,0)</f>
        <v>0</v>
      </c>
      <c r="AB38" s="623">
        <f>IF(ISNUMBER(ThermoParam!E144),ThermoParam!E144,0)</f>
        <v>-1</v>
      </c>
      <c r="AC38" s="623">
        <f>IF(ISNUMBER(ThermoParam!F144),ThermoParam!F144,0)</f>
        <v>0</v>
      </c>
    </row>
    <row r="39" spans="1:29" x14ac:dyDescent="0.35">
      <c r="A39" s="16" t="s">
        <v>54</v>
      </c>
      <c r="B39" s="615" t="e">
        <f t="shared" si="8"/>
        <v>#NUM!</v>
      </c>
      <c r="C39" s="616" t="e">
        <f t="shared" si="8"/>
        <v>#NUM!</v>
      </c>
      <c r="D39" s="616" t="e">
        <f t="shared" si="8"/>
        <v>#NUM!</v>
      </c>
      <c r="E39" s="616" t="e">
        <f t="shared" si="8"/>
        <v>#NUM!</v>
      </c>
      <c r="F39" s="625">
        <f t="shared" si="53"/>
        <v>0</v>
      </c>
      <c r="G39" s="625">
        <f t="shared" ref="G39:G67" si="66">EXP((T39-S39)/(-$R$90*$R$91))</f>
        <v>0</v>
      </c>
      <c r="H39" s="625">
        <f t="shared" ref="H39:H67" si="67">EXP((U39-T39)/(-$R$90*$R$91))</f>
        <v>0</v>
      </c>
      <c r="I39" s="626">
        <f t="shared" si="13"/>
        <v>0</v>
      </c>
      <c r="J39" s="606">
        <f>States!B35</f>
        <v>1E-4</v>
      </c>
      <c r="K39" s="607">
        <f t="shared" ref="K39:K67" si="68">(F39/$J$46)*((J39*$J$68^3)/((1+(F39/$J$46))*$J$68^3+G39*$J$68^2+H39*G39*$J$68+I39*H39*G39))</f>
        <v>0</v>
      </c>
      <c r="L39" s="607">
        <f t="shared" ref="L39:L67" si="69">(J39*$J$68^3)/((1+(F39/$J$46))*$J$68^3+G39*$J$68^2+H39*G39*$J$68+I39*H39*G39)</f>
        <v>1E-4</v>
      </c>
      <c r="M39" s="607">
        <f t="shared" ref="M39:M67" si="70">(J39*G39*$J$68^2)/((1+(F39/$J$46))*$J$68^3+G39*$J$68^2+H39*G39*$J$68+I39*H39*G39)</f>
        <v>0</v>
      </c>
      <c r="N39" s="607">
        <f t="shared" ref="N39:N67" si="71">(J39*G39*H39*$J$68)/((1+(F39/$J$46))*$J$68^3+G39*$J$68^2+H39*G39*$J$68+I39*H39*G39)</f>
        <v>0</v>
      </c>
      <c r="O39" s="608">
        <f t="shared" ref="O39:O67" si="72">(J39*G39*H39*I39)/((1+(F39/$J$46))*$J$68^3+G39*$J$68^2+H39*G39*$J$68+I39*H39*G39)</f>
        <v>0</v>
      </c>
      <c r="P39" s="150"/>
      <c r="Q39" s="138" t="s">
        <v>168</v>
      </c>
      <c r="R39" s="14">
        <v>10000</v>
      </c>
      <c r="S39" s="14">
        <f>DataBaseSpecies_2!D40</f>
        <v>17.55</v>
      </c>
      <c r="T39" s="14">
        <v>10000</v>
      </c>
      <c r="U39" s="14">
        <v>100000</v>
      </c>
      <c r="V39" s="15">
        <v>1000000</v>
      </c>
      <c r="X39" s="138" t="s">
        <v>294</v>
      </c>
      <c r="Y39" s="482">
        <v>0</v>
      </c>
      <c r="Z39" s="483">
        <v>0</v>
      </c>
      <c r="AA39" s="483">
        <v>0</v>
      </c>
      <c r="AB39" s="483">
        <v>0</v>
      </c>
      <c r="AC39" s="484">
        <v>0</v>
      </c>
    </row>
    <row r="40" spans="1:29" x14ac:dyDescent="0.35">
      <c r="A40" s="16" t="s">
        <v>55</v>
      </c>
      <c r="B40" s="615" t="e">
        <f t="shared" si="8"/>
        <v>#NUM!</v>
      </c>
      <c r="C40" s="616">
        <f t="shared" si="8"/>
        <v>9.2506745024240367</v>
      </c>
      <c r="D40" s="616" t="e">
        <f t="shared" si="8"/>
        <v>#NUM!</v>
      </c>
      <c r="E40" s="616" t="e">
        <f t="shared" si="8"/>
        <v>#NUM!</v>
      </c>
      <c r="F40" s="625">
        <f t="shared" si="53"/>
        <v>0</v>
      </c>
      <c r="G40" s="625">
        <f t="shared" si="66"/>
        <v>5.614686311786291E-10</v>
      </c>
      <c r="H40" s="625">
        <f t="shared" si="67"/>
        <v>0</v>
      </c>
      <c r="I40" s="626">
        <f t="shared" ref="I40:I67" si="73">EXP((V40-U40)/(-$R$90*$R$91))</f>
        <v>0</v>
      </c>
      <c r="J40" s="606">
        <f>States!B36</f>
        <v>1E-4</v>
      </c>
      <c r="K40" s="607">
        <f t="shared" si="68"/>
        <v>0</v>
      </c>
      <c r="L40" s="607">
        <f t="shared" si="69"/>
        <v>9.9441666237753672E-5</v>
      </c>
      <c r="M40" s="607">
        <f t="shared" si="70"/>
        <v>5.5833376224633654E-7</v>
      </c>
      <c r="N40" s="607">
        <f t="shared" si="71"/>
        <v>0</v>
      </c>
      <c r="O40" s="608">
        <f t="shared" si="72"/>
        <v>0</v>
      </c>
      <c r="P40" s="150"/>
      <c r="Q40" s="138" t="s">
        <v>169</v>
      </c>
      <c r="R40" s="14">
        <v>10000</v>
      </c>
      <c r="S40" s="14">
        <f>DataBaseSpecies_2!D41</f>
        <v>-79.37</v>
      </c>
      <c r="T40" s="14">
        <f>DataBaseSpecies_2!E41</f>
        <v>-26.57</v>
      </c>
      <c r="U40" s="14">
        <v>100000</v>
      </c>
      <c r="V40" s="15">
        <v>1000000</v>
      </c>
      <c r="X40" s="138" t="s">
        <v>295</v>
      </c>
      <c r="Y40" s="482">
        <v>0</v>
      </c>
      <c r="Z40" s="483">
        <v>1</v>
      </c>
      <c r="AA40" s="483">
        <v>0</v>
      </c>
      <c r="AB40" s="483">
        <v>0</v>
      </c>
      <c r="AC40" s="484">
        <v>0</v>
      </c>
    </row>
    <row r="41" spans="1:29" x14ac:dyDescent="0.35">
      <c r="A41" s="16" t="s">
        <v>56</v>
      </c>
      <c r="B41" s="618">
        <f t="shared" si="8"/>
        <v>-3.5040433721470372E-3</v>
      </c>
      <c r="C41" s="616">
        <f t="shared" si="8"/>
        <v>6.3615907421025808</v>
      </c>
      <c r="D41" s="616">
        <f t="shared" si="8"/>
        <v>10.345688056214772</v>
      </c>
      <c r="E41" s="616" t="e">
        <f t="shared" si="8"/>
        <v>#NUM!</v>
      </c>
      <c r="F41" s="625">
        <f t="shared" si="53"/>
        <v>1.0081009949509874</v>
      </c>
      <c r="G41" s="625">
        <f t="shared" si="66"/>
        <v>4.3491987836269248E-7</v>
      </c>
      <c r="H41" s="625">
        <f t="shared" si="67"/>
        <v>4.5114063218198858E-11</v>
      </c>
      <c r="I41" s="626">
        <f t="shared" si="73"/>
        <v>0</v>
      </c>
      <c r="J41" s="606">
        <f>States!B37</f>
        <v>1E-3</v>
      </c>
      <c r="K41" s="607">
        <f>(F41/$J$46)*((J41*$J$68^3)/((1+(F41/$J$46))*$J$68^3+G41*$J$68^2+H41*G41*$J$68+I41*H41*G41))</f>
        <v>1.585248436302253E-4</v>
      </c>
      <c r="L41" s="607">
        <f t="shared" si="69"/>
        <v>1.5725095444225068E-4</v>
      </c>
      <c r="M41" s="607">
        <f t="shared" si="70"/>
        <v>6.8391565978440972E-4</v>
      </c>
      <c r="N41" s="607">
        <f t="shared" si="71"/>
        <v>3.0854214311430045E-7</v>
      </c>
      <c r="O41" s="608">
        <f t="shared" si="72"/>
        <v>0</v>
      </c>
      <c r="P41" s="150"/>
      <c r="Q41" s="138" t="s">
        <v>170</v>
      </c>
      <c r="R41" s="14">
        <f>DataBaseSpecies_2!C42</f>
        <v>-386</v>
      </c>
      <c r="S41" s="14">
        <f>DataBaseSpecies_2!D42</f>
        <v>-623.16</v>
      </c>
      <c r="T41" s="14">
        <f>DataBaseSpecies_2!E42</f>
        <v>-586.85</v>
      </c>
      <c r="U41" s="14">
        <f>DataBaseSpecies_2!F42</f>
        <v>-527.79999999999995</v>
      </c>
      <c r="V41" s="15">
        <v>1000000</v>
      </c>
      <c r="X41" s="138" t="s">
        <v>296</v>
      </c>
      <c r="Y41" s="482">
        <v>0</v>
      </c>
      <c r="Z41" s="483">
        <v>0</v>
      </c>
      <c r="AA41" s="483">
        <v>-1</v>
      </c>
      <c r="AB41" s="483">
        <v>-2</v>
      </c>
      <c r="AC41" s="484">
        <v>0</v>
      </c>
    </row>
    <row r="42" spans="1:29" x14ac:dyDescent="0.35">
      <c r="A42" s="16" t="s">
        <v>81</v>
      </c>
      <c r="B42" s="615" t="e">
        <f t="shared" si="8"/>
        <v>#NUM!</v>
      </c>
      <c r="C42" s="616" t="e">
        <f t="shared" si="8"/>
        <v>#NUM!</v>
      </c>
      <c r="D42" s="616" t="e">
        <f t="shared" si="8"/>
        <v>#NUM!</v>
      </c>
      <c r="E42" s="616" t="e">
        <f t="shared" si="8"/>
        <v>#NUM!</v>
      </c>
      <c r="F42" s="625">
        <f t="shared" si="53"/>
        <v>0</v>
      </c>
      <c r="G42" s="625">
        <f t="shared" si="66"/>
        <v>0</v>
      </c>
      <c r="H42" s="625">
        <f t="shared" si="67"/>
        <v>0</v>
      </c>
      <c r="I42" s="626">
        <f t="shared" si="73"/>
        <v>0</v>
      </c>
      <c r="J42" s="606">
        <v>1</v>
      </c>
      <c r="K42" s="607">
        <f t="shared" si="68"/>
        <v>0</v>
      </c>
      <c r="L42" s="607">
        <f t="shared" si="69"/>
        <v>1</v>
      </c>
      <c r="M42" s="607">
        <f t="shared" si="70"/>
        <v>0</v>
      </c>
      <c r="N42" s="607">
        <f t="shared" si="71"/>
        <v>0</v>
      </c>
      <c r="O42" s="608">
        <f t="shared" si="72"/>
        <v>0</v>
      </c>
      <c r="P42" s="150"/>
      <c r="Q42" s="138" t="s">
        <v>173</v>
      </c>
      <c r="R42" s="14">
        <v>10000</v>
      </c>
      <c r="S42" s="14">
        <f>DataBaseSpecies_2!D43</f>
        <v>0</v>
      </c>
      <c r="T42" s="14">
        <v>10000</v>
      </c>
      <c r="U42" s="14">
        <v>100000</v>
      </c>
      <c r="V42" s="15">
        <v>1000000</v>
      </c>
      <c r="X42" s="138" t="s">
        <v>299</v>
      </c>
      <c r="Y42" s="482">
        <v>0</v>
      </c>
      <c r="Z42" s="483">
        <v>1</v>
      </c>
      <c r="AA42" s="483">
        <v>0</v>
      </c>
      <c r="AB42" s="483">
        <v>0</v>
      </c>
      <c r="AC42" s="484">
        <v>0</v>
      </c>
    </row>
    <row r="43" spans="1:29" x14ac:dyDescent="0.35">
      <c r="A43" s="16" t="s">
        <v>82</v>
      </c>
      <c r="B43" s="615" t="e">
        <f t="shared" si="8"/>
        <v>#NUM!</v>
      </c>
      <c r="C43" s="616" t="e">
        <f t="shared" si="8"/>
        <v>#NUM!</v>
      </c>
      <c r="D43" s="616" t="e">
        <f t="shared" si="8"/>
        <v>#NUM!</v>
      </c>
      <c r="E43" s="616" t="e">
        <f t="shared" si="8"/>
        <v>#NUM!</v>
      </c>
      <c r="F43" s="625">
        <f t="shared" si="53"/>
        <v>0</v>
      </c>
      <c r="G43" s="625">
        <f t="shared" si="66"/>
        <v>0</v>
      </c>
      <c r="H43" s="625">
        <f t="shared" si="67"/>
        <v>0</v>
      </c>
      <c r="I43" s="626">
        <f t="shared" si="73"/>
        <v>0</v>
      </c>
      <c r="J43" s="606">
        <v>1</v>
      </c>
      <c r="K43" s="607">
        <f t="shared" si="68"/>
        <v>0</v>
      </c>
      <c r="L43" s="607">
        <f t="shared" si="69"/>
        <v>1</v>
      </c>
      <c r="M43" s="607">
        <f t="shared" si="70"/>
        <v>0</v>
      </c>
      <c r="N43" s="607">
        <f t="shared" si="71"/>
        <v>0</v>
      </c>
      <c r="O43" s="608">
        <f t="shared" si="72"/>
        <v>0</v>
      </c>
      <c r="P43" s="150"/>
      <c r="Q43" s="138" t="s">
        <v>174</v>
      </c>
      <c r="R43" s="14">
        <v>10000</v>
      </c>
      <c r="S43" s="14">
        <f>DataBaseSpecies_2!D44</f>
        <v>0</v>
      </c>
      <c r="T43" s="14">
        <v>10000</v>
      </c>
      <c r="U43" s="14">
        <v>100000</v>
      </c>
      <c r="V43" s="15">
        <v>1000000</v>
      </c>
      <c r="X43" s="138" t="s">
        <v>300</v>
      </c>
      <c r="Y43" s="482">
        <v>0</v>
      </c>
      <c r="Z43" s="483">
        <v>1</v>
      </c>
      <c r="AA43" s="483">
        <v>0</v>
      </c>
      <c r="AB43" s="483">
        <v>0</v>
      </c>
      <c r="AC43" s="484">
        <v>0</v>
      </c>
    </row>
    <row r="44" spans="1:29" x14ac:dyDescent="0.35">
      <c r="A44" s="16" t="s">
        <v>83</v>
      </c>
      <c r="B44" s="615" t="e">
        <f t="shared" si="8"/>
        <v>#NUM!</v>
      </c>
      <c r="C44" s="616" t="e">
        <f t="shared" si="8"/>
        <v>#NUM!</v>
      </c>
      <c r="D44" s="616" t="e">
        <f t="shared" si="8"/>
        <v>#NUM!</v>
      </c>
      <c r="E44" s="616" t="e">
        <f t="shared" si="8"/>
        <v>#NUM!</v>
      </c>
      <c r="F44" s="625">
        <f t="shared" si="53"/>
        <v>0</v>
      </c>
      <c r="G44" s="625">
        <f t="shared" si="66"/>
        <v>0</v>
      </c>
      <c r="H44" s="625">
        <f t="shared" si="67"/>
        <v>0</v>
      </c>
      <c r="I44" s="626">
        <f t="shared" si="73"/>
        <v>0</v>
      </c>
      <c r="J44" s="606">
        <v>1</v>
      </c>
      <c r="K44" s="607">
        <f t="shared" si="68"/>
        <v>0</v>
      </c>
      <c r="L44" s="607">
        <f t="shared" si="69"/>
        <v>1</v>
      </c>
      <c r="M44" s="607">
        <f t="shared" si="70"/>
        <v>0</v>
      </c>
      <c r="N44" s="607">
        <f t="shared" si="71"/>
        <v>0</v>
      </c>
      <c r="O44" s="608">
        <f t="shared" si="72"/>
        <v>0</v>
      </c>
      <c r="P44" s="150"/>
      <c r="Q44" s="138" t="s">
        <v>175</v>
      </c>
      <c r="R44" s="14">
        <v>10000</v>
      </c>
      <c r="S44" s="14">
        <f>DataBaseSpecies_2!D45</f>
        <v>0</v>
      </c>
      <c r="T44" s="14">
        <v>10000</v>
      </c>
      <c r="U44" s="14">
        <v>100000</v>
      </c>
      <c r="V44" s="15">
        <v>1000000</v>
      </c>
      <c r="X44" s="138" t="s">
        <v>301</v>
      </c>
      <c r="Y44" s="482">
        <v>0</v>
      </c>
      <c r="Z44" s="483">
        <v>1</v>
      </c>
      <c r="AA44" s="483">
        <v>0</v>
      </c>
      <c r="AB44" s="483">
        <v>0</v>
      </c>
      <c r="AC44" s="484">
        <v>0</v>
      </c>
    </row>
    <row r="45" spans="1:29" x14ac:dyDescent="0.35">
      <c r="A45" s="16" t="s">
        <v>84</v>
      </c>
      <c r="B45" s="615" t="e">
        <f t="shared" si="8"/>
        <v>#NUM!</v>
      </c>
      <c r="C45" s="616" t="e">
        <f t="shared" si="8"/>
        <v>#NUM!</v>
      </c>
      <c r="D45" s="616" t="e">
        <f t="shared" si="8"/>
        <v>#NUM!</v>
      </c>
      <c r="E45" s="616" t="e">
        <f t="shared" si="8"/>
        <v>#NUM!</v>
      </c>
      <c r="F45" s="625">
        <f t="shared" si="53"/>
        <v>0</v>
      </c>
      <c r="G45" s="625">
        <f t="shared" si="66"/>
        <v>0</v>
      </c>
      <c r="H45" s="625">
        <f t="shared" si="67"/>
        <v>0</v>
      </c>
      <c r="I45" s="626">
        <f t="shared" si="73"/>
        <v>0</v>
      </c>
      <c r="J45" s="606">
        <v>1</v>
      </c>
      <c r="K45" s="607">
        <f t="shared" si="68"/>
        <v>0</v>
      </c>
      <c r="L45" s="607">
        <f t="shared" si="69"/>
        <v>1</v>
      </c>
      <c r="M45" s="607">
        <f t="shared" si="70"/>
        <v>0</v>
      </c>
      <c r="N45" s="607">
        <f t="shared" si="71"/>
        <v>0</v>
      </c>
      <c r="O45" s="608">
        <f t="shared" si="72"/>
        <v>0</v>
      </c>
      <c r="P45" s="150"/>
      <c r="Q45" s="138" t="s">
        <v>176</v>
      </c>
      <c r="R45" s="14">
        <v>10000</v>
      </c>
      <c r="S45" s="14">
        <f>DataBaseSpecies_2!D46</f>
        <v>0</v>
      </c>
      <c r="T45" s="14">
        <v>10000</v>
      </c>
      <c r="U45" s="14">
        <v>100000</v>
      </c>
      <c r="V45" s="15">
        <v>1000000</v>
      </c>
      <c r="X45" s="138" t="s">
        <v>302</v>
      </c>
      <c r="Y45" s="482">
        <v>0</v>
      </c>
      <c r="Z45" s="483">
        <v>-1</v>
      </c>
      <c r="AA45" s="483">
        <v>0</v>
      </c>
      <c r="AB45" s="483">
        <v>0</v>
      </c>
      <c r="AC45" s="484">
        <v>0</v>
      </c>
    </row>
    <row r="46" spans="1:29" x14ac:dyDescent="0.35">
      <c r="A46" s="30" t="s">
        <v>58</v>
      </c>
      <c r="B46" s="615" t="e">
        <f>-LOG10(F46)</f>
        <v>#NUM!</v>
      </c>
      <c r="C46" s="616">
        <f>-LOG10(G46)</f>
        <v>13.995149228288485</v>
      </c>
      <c r="D46" s="616" t="e">
        <f>-LOG10(H46)</f>
        <v>#NUM!</v>
      </c>
      <c r="E46" s="616" t="e">
        <f>-LOG10(I46)</f>
        <v>#NUM!</v>
      </c>
      <c r="F46" s="625">
        <f t="shared" si="53"/>
        <v>0</v>
      </c>
      <c r="G46" s="625">
        <f t="shared" si="66"/>
        <v>1.0112319243124094E-14</v>
      </c>
      <c r="H46" s="625">
        <f t="shared" si="67"/>
        <v>0</v>
      </c>
      <c r="I46" s="626">
        <f t="shared" si="73"/>
        <v>0</v>
      </c>
      <c r="J46" s="606">
        <v>1</v>
      </c>
      <c r="K46" s="607">
        <f t="shared" si="68"/>
        <v>0</v>
      </c>
      <c r="L46" s="607">
        <f t="shared" si="69"/>
        <v>0.99999989887681773</v>
      </c>
      <c r="M46" s="607">
        <f t="shared" si="70"/>
        <v>1.0112318220534192E-7</v>
      </c>
      <c r="N46" s="607">
        <f t="shared" si="71"/>
        <v>0</v>
      </c>
      <c r="O46" s="608">
        <f t="shared" si="72"/>
        <v>0</v>
      </c>
      <c r="P46" s="150"/>
      <c r="Q46" s="138" t="s">
        <v>172</v>
      </c>
      <c r="R46" s="14">
        <v>10000</v>
      </c>
      <c r="S46" s="14">
        <f>DataBaseSpecies_2!D47</f>
        <v>-237.18</v>
      </c>
      <c r="T46" s="14">
        <f>DataBaseSpecies_2!E47</f>
        <v>-157.30000000000001</v>
      </c>
      <c r="U46" s="14">
        <v>100000</v>
      </c>
      <c r="V46" s="15">
        <v>1000000</v>
      </c>
      <c r="X46" s="181" t="s">
        <v>298</v>
      </c>
      <c r="Y46" s="482">
        <v>0</v>
      </c>
      <c r="Z46" s="483">
        <v>0</v>
      </c>
      <c r="AA46" s="483">
        <v>-1</v>
      </c>
      <c r="AB46" s="483">
        <v>0</v>
      </c>
      <c r="AC46" s="484">
        <v>0</v>
      </c>
    </row>
    <row r="47" spans="1:29" x14ac:dyDescent="0.35">
      <c r="A47" s="16" t="s">
        <v>59</v>
      </c>
      <c r="B47" s="615" t="e">
        <f t="shared" si="8"/>
        <v>#NUM!</v>
      </c>
      <c r="C47" s="616" t="e">
        <f t="shared" si="8"/>
        <v>#NUM!</v>
      </c>
      <c r="D47" s="616" t="e">
        <f t="shared" si="8"/>
        <v>#NUM!</v>
      </c>
      <c r="E47" s="616" t="e">
        <f t="shared" si="8"/>
        <v>#NUM!</v>
      </c>
      <c r="F47" s="625">
        <f t="shared" si="53"/>
        <v>0</v>
      </c>
      <c r="G47" s="625">
        <f t="shared" si="66"/>
        <v>0</v>
      </c>
      <c r="H47" s="625">
        <f t="shared" si="67"/>
        <v>0</v>
      </c>
      <c r="I47" s="626">
        <f t="shared" si="73"/>
        <v>0</v>
      </c>
      <c r="J47" s="606" t="e">
        <f>States!#REF!</f>
        <v>#REF!</v>
      </c>
      <c r="K47" s="607" t="e">
        <f t="shared" si="68"/>
        <v>#REF!</v>
      </c>
      <c r="L47" s="607" t="e">
        <f t="shared" si="69"/>
        <v>#REF!</v>
      </c>
      <c r="M47" s="607" t="e">
        <f t="shared" si="70"/>
        <v>#REF!</v>
      </c>
      <c r="N47" s="607" t="e">
        <f t="shared" si="71"/>
        <v>#REF!</v>
      </c>
      <c r="O47" s="608" t="e">
        <f t="shared" si="72"/>
        <v>#REF!</v>
      </c>
      <c r="P47" s="150"/>
      <c r="Q47" s="138" t="s">
        <v>177</v>
      </c>
      <c r="R47" s="14">
        <v>10000</v>
      </c>
      <c r="S47" s="14">
        <f>DataBaseSpecies_2!D48</f>
        <v>0</v>
      </c>
      <c r="T47" s="14">
        <v>10000</v>
      </c>
      <c r="U47" s="14">
        <v>100000</v>
      </c>
      <c r="V47" s="15">
        <v>1000000</v>
      </c>
      <c r="X47" s="138" t="s">
        <v>303</v>
      </c>
      <c r="Y47" s="482">
        <v>0</v>
      </c>
      <c r="Z47" s="483">
        <v>0</v>
      </c>
      <c r="AA47" s="483">
        <v>0</v>
      </c>
      <c r="AB47" s="483">
        <v>0</v>
      </c>
      <c r="AC47" s="484">
        <v>0</v>
      </c>
    </row>
    <row r="48" spans="1:29" x14ac:dyDescent="0.35">
      <c r="A48" s="16" t="s">
        <v>60</v>
      </c>
      <c r="B48" s="615" t="e">
        <f t="shared" si="8"/>
        <v>#NUM!</v>
      </c>
      <c r="C48" s="616" t="e">
        <f t="shared" si="8"/>
        <v>#NUM!</v>
      </c>
      <c r="D48" s="616" t="e">
        <f t="shared" si="8"/>
        <v>#NUM!</v>
      </c>
      <c r="E48" s="616" t="e">
        <f t="shared" si="8"/>
        <v>#NUM!</v>
      </c>
      <c r="F48" s="625">
        <f t="shared" si="53"/>
        <v>0</v>
      </c>
      <c r="G48" s="625">
        <f t="shared" si="66"/>
        <v>0</v>
      </c>
      <c r="H48" s="625">
        <f t="shared" si="67"/>
        <v>0</v>
      </c>
      <c r="I48" s="626">
        <f t="shared" si="73"/>
        <v>0</v>
      </c>
      <c r="J48" s="606" t="e">
        <f>States!#REF!</f>
        <v>#REF!</v>
      </c>
      <c r="K48" s="607" t="e">
        <f t="shared" si="68"/>
        <v>#REF!</v>
      </c>
      <c r="L48" s="607" t="e">
        <f t="shared" si="69"/>
        <v>#REF!</v>
      </c>
      <c r="M48" s="607" t="e">
        <f t="shared" si="70"/>
        <v>#REF!</v>
      </c>
      <c r="N48" s="607" t="e">
        <f t="shared" si="71"/>
        <v>#REF!</v>
      </c>
      <c r="O48" s="608" t="e">
        <f t="shared" si="72"/>
        <v>#REF!</v>
      </c>
      <c r="P48" s="150"/>
      <c r="Q48" s="138" t="s">
        <v>178</v>
      </c>
      <c r="R48" s="14">
        <v>10000</v>
      </c>
      <c r="S48" s="14">
        <f>DataBaseSpecies_2!D49</f>
        <v>-132.6</v>
      </c>
      <c r="T48" s="14">
        <v>10000</v>
      </c>
      <c r="U48" s="14">
        <v>100000</v>
      </c>
      <c r="V48" s="15">
        <v>1000000</v>
      </c>
      <c r="X48" s="138" t="s">
        <v>304</v>
      </c>
      <c r="Y48" s="482">
        <v>0</v>
      </c>
      <c r="Z48" s="483">
        <v>0</v>
      </c>
      <c r="AA48" s="483">
        <v>0</v>
      </c>
      <c r="AB48" s="483">
        <v>0</v>
      </c>
      <c r="AC48" s="484">
        <v>0</v>
      </c>
    </row>
    <row r="49" spans="1:29" x14ac:dyDescent="0.35">
      <c r="A49" s="16" t="s">
        <v>61</v>
      </c>
      <c r="B49" s="615" t="e">
        <f t="shared" si="8"/>
        <v>#NUM!</v>
      </c>
      <c r="C49" s="616">
        <f t="shared" si="8"/>
        <v>5.1159033233102704</v>
      </c>
      <c r="D49" s="616">
        <f t="shared" si="8"/>
        <v>8.69002756288317</v>
      </c>
      <c r="E49" s="616" t="e">
        <f t="shared" si="8"/>
        <v>#NUM!</v>
      </c>
      <c r="F49" s="625">
        <f t="shared" si="53"/>
        <v>0</v>
      </c>
      <c r="G49" s="625">
        <f t="shared" si="66"/>
        <v>7.6576705251317256E-6</v>
      </c>
      <c r="H49" s="625">
        <f t="shared" si="67"/>
        <v>2.0416083680780545E-9</v>
      </c>
      <c r="I49" s="626">
        <f t="shared" si="73"/>
        <v>0</v>
      </c>
      <c r="J49" s="606" t="e">
        <f>States!#REF!</f>
        <v>#REF!</v>
      </c>
      <c r="K49" s="607" t="e">
        <f t="shared" si="68"/>
        <v>#REF!</v>
      </c>
      <c r="L49" s="607" t="e">
        <f t="shared" si="69"/>
        <v>#REF!</v>
      </c>
      <c r="M49" s="607" t="e">
        <f t="shared" si="70"/>
        <v>#REF!</v>
      </c>
      <c r="N49" s="607" t="e">
        <f t="shared" si="71"/>
        <v>#REF!</v>
      </c>
      <c r="O49" s="608" t="e">
        <f t="shared" si="72"/>
        <v>#REF!</v>
      </c>
      <c r="P49" s="150"/>
      <c r="Q49" s="138" t="s">
        <v>179</v>
      </c>
      <c r="R49" s="14">
        <v>10000</v>
      </c>
      <c r="S49" s="14">
        <f>DataBaseSpecies_2!D50</f>
        <v>-1298.3</v>
      </c>
      <c r="T49" s="14">
        <f>DataBaseSpecies_2!E50</f>
        <v>-1269.0999999999999</v>
      </c>
      <c r="U49" s="14">
        <f>DataBaseSpecies_2!F50</f>
        <v>-1219.5</v>
      </c>
      <c r="V49" s="15">
        <v>1000000</v>
      </c>
      <c r="X49" s="138" t="s">
        <v>305</v>
      </c>
      <c r="Y49" s="482">
        <v>0</v>
      </c>
      <c r="Z49" s="483">
        <v>0</v>
      </c>
      <c r="AA49" s="483">
        <v>-1</v>
      </c>
      <c r="AB49" s="483">
        <v>-2</v>
      </c>
      <c r="AC49" s="484">
        <v>0</v>
      </c>
    </row>
    <row r="50" spans="1:29" x14ac:dyDescent="0.35">
      <c r="A50" s="16" t="s">
        <v>62</v>
      </c>
      <c r="B50" s="615" t="e">
        <f t="shared" si="8"/>
        <v>#NUM!</v>
      </c>
      <c r="C50" s="616" t="e">
        <f t="shared" si="8"/>
        <v>#NUM!</v>
      </c>
      <c r="D50" s="616" t="e">
        <f t="shared" si="8"/>
        <v>#NUM!</v>
      </c>
      <c r="E50" s="616" t="e">
        <f t="shared" si="8"/>
        <v>#NUM!</v>
      </c>
      <c r="F50" s="625">
        <f t="shared" si="53"/>
        <v>0</v>
      </c>
      <c r="G50" s="625">
        <f t="shared" si="66"/>
        <v>0</v>
      </c>
      <c r="H50" s="625">
        <f t="shared" si="67"/>
        <v>0</v>
      </c>
      <c r="I50" s="626">
        <f t="shared" si="73"/>
        <v>0</v>
      </c>
      <c r="J50" s="606" t="e">
        <f>States!#REF!</f>
        <v>#REF!</v>
      </c>
      <c r="K50" s="607" t="e">
        <f t="shared" si="68"/>
        <v>#REF!</v>
      </c>
      <c r="L50" s="607" t="e">
        <f t="shared" si="69"/>
        <v>#REF!</v>
      </c>
      <c r="M50" s="607" t="e">
        <f t="shared" si="70"/>
        <v>#REF!</v>
      </c>
      <c r="N50" s="607" t="e">
        <f t="shared" si="71"/>
        <v>#REF!</v>
      </c>
      <c r="O50" s="608" t="e">
        <f t="shared" si="72"/>
        <v>#REF!</v>
      </c>
      <c r="P50" s="150"/>
      <c r="Q50" s="138" t="s">
        <v>180</v>
      </c>
      <c r="R50" s="14">
        <v>10000</v>
      </c>
      <c r="S50" s="14">
        <f>DataBaseSpecies_2!D51</f>
        <v>-237.5</v>
      </c>
      <c r="T50" s="14">
        <v>10000</v>
      </c>
      <c r="U50" s="14">
        <v>100000</v>
      </c>
      <c r="V50" s="15">
        <v>1000000</v>
      </c>
      <c r="X50" s="138" t="s">
        <v>306</v>
      </c>
      <c r="Y50" s="482">
        <v>0</v>
      </c>
      <c r="Z50" s="483">
        <v>0</v>
      </c>
      <c r="AA50" s="483">
        <v>0</v>
      </c>
      <c r="AB50" s="483">
        <v>0</v>
      </c>
      <c r="AC50" s="484">
        <v>0</v>
      </c>
    </row>
    <row r="51" spans="1:29" x14ac:dyDescent="0.35">
      <c r="A51" s="16" t="s">
        <v>63</v>
      </c>
      <c r="B51" s="615" t="e">
        <f t="shared" si="8"/>
        <v>#NUM!</v>
      </c>
      <c r="C51" s="616" t="e">
        <f t="shared" si="8"/>
        <v>#NUM!</v>
      </c>
      <c r="D51" s="616" t="e">
        <f t="shared" si="8"/>
        <v>#NUM!</v>
      </c>
      <c r="E51" s="616" t="e">
        <f t="shared" si="8"/>
        <v>#NUM!</v>
      </c>
      <c r="F51" s="625">
        <f t="shared" si="53"/>
        <v>0</v>
      </c>
      <c r="G51" s="625">
        <f t="shared" si="66"/>
        <v>0</v>
      </c>
      <c r="H51" s="625">
        <f t="shared" si="67"/>
        <v>0</v>
      </c>
      <c r="I51" s="626">
        <f t="shared" si="73"/>
        <v>0</v>
      </c>
      <c r="J51" s="606" t="e">
        <f>States!#REF!</f>
        <v>#REF!</v>
      </c>
      <c r="K51" s="607" t="e">
        <f t="shared" si="68"/>
        <v>#REF!</v>
      </c>
      <c r="L51" s="607" t="e">
        <f t="shared" si="69"/>
        <v>#REF!</v>
      </c>
      <c r="M51" s="607" t="e">
        <f t="shared" si="70"/>
        <v>#REF!</v>
      </c>
      <c r="N51" s="607" t="e">
        <f t="shared" si="71"/>
        <v>#REF!</v>
      </c>
      <c r="O51" s="608" t="e">
        <f t="shared" si="72"/>
        <v>#REF!</v>
      </c>
      <c r="P51" s="150"/>
      <c r="Q51" s="138" t="s">
        <v>181</v>
      </c>
      <c r="R51" s="14">
        <v>10000</v>
      </c>
      <c r="S51" s="14">
        <f>DataBaseSpecies_2!D52</f>
        <v>-269.10000000000002</v>
      </c>
      <c r="T51" s="14">
        <v>10000</v>
      </c>
      <c r="U51" s="14">
        <v>100000</v>
      </c>
      <c r="V51" s="15">
        <v>1000000</v>
      </c>
      <c r="X51" s="138" t="s">
        <v>307</v>
      </c>
      <c r="Y51" s="482">
        <v>0</v>
      </c>
      <c r="Z51" s="483">
        <v>0</v>
      </c>
      <c r="AA51" s="483">
        <v>0</v>
      </c>
      <c r="AB51" s="483">
        <v>0</v>
      </c>
      <c r="AC51" s="484">
        <v>0</v>
      </c>
    </row>
    <row r="52" spans="1:29" x14ac:dyDescent="0.35">
      <c r="A52" s="16" t="s">
        <v>64</v>
      </c>
      <c r="B52" s="615" t="e">
        <f t="shared" si="8"/>
        <v>#NUM!</v>
      </c>
      <c r="C52" s="616" t="e">
        <f t="shared" si="8"/>
        <v>#NUM!</v>
      </c>
      <c r="D52" s="616" t="e">
        <f t="shared" si="8"/>
        <v>#NUM!</v>
      </c>
      <c r="E52" s="616" t="e">
        <f t="shared" si="8"/>
        <v>#NUM!</v>
      </c>
      <c r="F52" s="625">
        <f t="shared" si="53"/>
        <v>0</v>
      </c>
      <c r="G52" s="625">
        <f t="shared" si="66"/>
        <v>0</v>
      </c>
      <c r="H52" s="625">
        <f t="shared" si="67"/>
        <v>0</v>
      </c>
      <c r="I52" s="626">
        <f t="shared" si="73"/>
        <v>0</v>
      </c>
      <c r="J52" s="606" t="e">
        <f>States!#REF!</f>
        <v>#REF!</v>
      </c>
      <c r="K52" s="607" t="e">
        <f t="shared" si="68"/>
        <v>#REF!</v>
      </c>
      <c r="L52" s="607" t="e">
        <f t="shared" si="69"/>
        <v>#REF!</v>
      </c>
      <c r="M52" s="607" t="e">
        <f t="shared" si="70"/>
        <v>#REF!</v>
      </c>
      <c r="N52" s="607" t="e">
        <f t="shared" si="71"/>
        <v>#REF!</v>
      </c>
      <c r="O52" s="608" t="e">
        <f t="shared" si="72"/>
        <v>#REF!</v>
      </c>
      <c r="P52" s="150"/>
      <c r="Q52" s="138" t="s">
        <v>182</v>
      </c>
      <c r="R52" s="14">
        <v>10000</v>
      </c>
      <c r="S52" s="14">
        <f>DataBaseSpecies_2!D53</f>
        <v>-28.02000000000001</v>
      </c>
      <c r="T52" s="14">
        <v>10000</v>
      </c>
      <c r="U52" s="14">
        <v>100000</v>
      </c>
      <c r="V52" s="15">
        <v>1000000</v>
      </c>
      <c r="X52" s="138" t="s">
        <v>308</v>
      </c>
      <c r="Y52" s="482">
        <v>0</v>
      </c>
      <c r="Z52" s="483">
        <v>0</v>
      </c>
      <c r="AA52" s="483">
        <v>0</v>
      </c>
      <c r="AB52" s="483">
        <v>0</v>
      </c>
      <c r="AC52" s="484">
        <v>0</v>
      </c>
    </row>
    <row r="53" spans="1:29" x14ac:dyDescent="0.35">
      <c r="A53" s="16" t="s">
        <v>65</v>
      </c>
      <c r="B53" s="615" t="e">
        <f t="shared" si="8"/>
        <v>#NUM!</v>
      </c>
      <c r="C53" s="616" t="e">
        <f t="shared" si="8"/>
        <v>#NUM!</v>
      </c>
      <c r="D53" s="616" t="e">
        <f t="shared" si="8"/>
        <v>#NUM!</v>
      </c>
      <c r="E53" s="616" t="e">
        <f t="shared" si="8"/>
        <v>#NUM!</v>
      </c>
      <c r="F53" s="625">
        <f t="shared" si="53"/>
        <v>0</v>
      </c>
      <c r="G53" s="625">
        <f t="shared" si="66"/>
        <v>0</v>
      </c>
      <c r="H53" s="625">
        <f t="shared" si="67"/>
        <v>0</v>
      </c>
      <c r="I53" s="626">
        <f t="shared" si="73"/>
        <v>0</v>
      </c>
      <c r="J53" s="606" t="e">
        <f>States!#REF!</f>
        <v>#REF!</v>
      </c>
      <c r="K53" s="607" t="e">
        <f t="shared" si="68"/>
        <v>#REF!</v>
      </c>
      <c r="L53" s="607" t="e">
        <f t="shared" si="69"/>
        <v>#REF!</v>
      </c>
      <c r="M53" s="607" t="e">
        <f t="shared" si="70"/>
        <v>#REF!</v>
      </c>
      <c r="N53" s="607" t="e">
        <f t="shared" si="71"/>
        <v>#REF!</v>
      </c>
      <c r="O53" s="608" t="e">
        <f t="shared" si="72"/>
        <v>#REF!</v>
      </c>
      <c r="P53" s="150"/>
      <c r="Q53" s="138" t="s">
        <v>183</v>
      </c>
      <c r="R53" s="14">
        <v>10000</v>
      </c>
      <c r="S53" s="14">
        <f>DataBaseSpecies_2!D54</f>
        <v>-116.20000000000005</v>
      </c>
      <c r="T53" s="14">
        <v>10000</v>
      </c>
      <c r="U53" s="14">
        <v>100000</v>
      </c>
      <c r="V53" s="15">
        <v>1000000</v>
      </c>
      <c r="X53" s="138" t="s">
        <v>309</v>
      </c>
      <c r="Y53" s="482">
        <v>0</v>
      </c>
      <c r="Z53" s="483">
        <v>0</v>
      </c>
      <c r="AA53" s="483">
        <v>0</v>
      </c>
      <c r="AB53" s="483">
        <v>0</v>
      </c>
      <c r="AC53" s="484">
        <v>0</v>
      </c>
    </row>
    <row r="54" spans="1:29" x14ac:dyDescent="0.35">
      <c r="A54" s="16" t="s">
        <v>66</v>
      </c>
      <c r="B54" s="615" t="e">
        <f t="shared" si="8"/>
        <v>#NUM!</v>
      </c>
      <c r="C54" s="616">
        <f t="shared" si="8"/>
        <v>5.1159033233102704</v>
      </c>
      <c r="D54" s="616">
        <f t="shared" si="8"/>
        <v>8.69002756288317</v>
      </c>
      <c r="E54" s="616" t="e">
        <f t="shared" si="8"/>
        <v>#NUM!</v>
      </c>
      <c r="F54" s="625">
        <f t="shared" si="53"/>
        <v>0</v>
      </c>
      <c r="G54" s="625">
        <f t="shared" si="66"/>
        <v>7.6576705251317256E-6</v>
      </c>
      <c r="H54" s="625">
        <f t="shared" si="67"/>
        <v>2.0416083680780545E-9</v>
      </c>
      <c r="I54" s="626">
        <f t="shared" si="73"/>
        <v>0</v>
      </c>
      <c r="J54" s="606" t="e">
        <f>States!#REF!</f>
        <v>#REF!</v>
      </c>
      <c r="K54" s="607" t="e">
        <f t="shared" si="68"/>
        <v>#REF!</v>
      </c>
      <c r="L54" s="607" t="e">
        <f t="shared" si="69"/>
        <v>#REF!</v>
      </c>
      <c r="M54" s="607" t="e">
        <f t="shared" si="70"/>
        <v>#REF!</v>
      </c>
      <c r="N54" s="607" t="e">
        <f t="shared" si="71"/>
        <v>#REF!</v>
      </c>
      <c r="O54" s="608" t="e">
        <f t="shared" si="72"/>
        <v>#REF!</v>
      </c>
      <c r="P54" s="150"/>
      <c r="Q54" s="138" t="s">
        <v>184</v>
      </c>
      <c r="R54" s="14">
        <v>10000</v>
      </c>
      <c r="S54" s="14">
        <f>DataBaseSpecies_2!D55</f>
        <v>-1288.2</v>
      </c>
      <c r="T54" s="14">
        <f>DataBaseSpecies_2!E55</f>
        <v>-1259</v>
      </c>
      <c r="U54" s="14">
        <f>DataBaseSpecies_2!F55</f>
        <v>-1209.4000000000001</v>
      </c>
      <c r="V54" s="15">
        <v>1000000</v>
      </c>
      <c r="X54" s="138" t="s">
        <v>310</v>
      </c>
      <c r="Y54" s="482">
        <v>0</v>
      </c>
      <c r="Z54" s="483">
        <v>0</v>
      </c>
      <c r="AA54" s="483">
        <v>-1</v>
      </c>
      <c r="AB54" s="483">
        <v>-2</v>
      </c>
      <c r="AC54" s="484">
        <v>0</v>
      </c>
    </row>
    <row r="55" spans="1:29" x14ac:dyDescent="0.35">
      <c r="A55" s="16" t="s">
        <v>67</v>
      </c>
      <c r="B55" s="615" t="e">
        <f t="shared" si="8"/>
        <v>#NUM!</v>
      </c>
      <c r="C55" s="616" t="e">
        <f t="shared" si="8"/>
        <v>#NUM!</v>
      </c>
      <c r="D55" s="616" t="e">
        <f t="shared" si="8"/>
        <v>#NUM!</v>
      </c>
      <c r="E55" s="616" t="e">
        <f t="shared" si="8"/>
        <v>#NUM!</v>
      </c>
      <c r="F55" s="625">
        <f t="shared" si="53"/>
        <v>0</v>
      </c>
      <c r="G55" s="625">
        <f t="shared" si="66"/>
        <v>0</v>
      </c>
      <c r="H55" s="625">
        <f t="shared" si="67"/>
        <v>0</v>
      </c>
      <c r="I55" s="626">
        <f t="shared" si="73"/>
        <v>0</v>
      </c>
      <c r="J55" s="606" t="e">
        <f>States!#REF!</f>
        <v>#REF!</v>
      </c>
      <c r="K55" s="607" t="e">
        <f t="shared" si="68"/>
        <v>#REF!</v>
      </c>
      <c r="L55" s="607" t="e">
        <f t="shared" si="69"/>
        <v>#REF!</v>
      </c>
      <c r="M55" s="607" t="e">
        <f t="shared" si="70"/>
        <v>#REF!</v>
      </c>
      <c r="N55" s="607" t="e">
        <f t="shared" si="71"/>
        <v>#REF!</v>
      </c>
      <c r="O55" s="608" t="e">
        <f t="shared" si="72"/>
        <v>#REF!</v>
      </c>
      <c r="P55" s="150"/>
      <c r="Q55" s="138" t="s">
        <v>185</v>
      </c>
      <c r="R55" s="14">
        <v>10000</v>
      </c>
      <c r="S55" s="14">
        <f>DataBaseSpecies_2!D56</f>
        <v>-289</v>
      </c>
      <c r="T55" s="14">
        <v>10000</v>
      </c>
      <c r="U55" s="14">
        <v>100000</v>
      </c>
      <c r="V55" s="15">
        <v>1000000</v>
      </c>
      <c r="X55" s="138" t="s">
        <v>311</v>
      </c>
      <c r="Y55" s="482">
        <v>0</v>
      </c>
      <c r="Z55" s="483">
        <v>0</v>
      </c>
      <c r="AA55" s="483">
        <v>0</v>
      </c>
      <c r="AB55" s="483">
        <v>0</v>
      </c>
      <c r="AC55" s="484">
        <v>0</v>
      </c>
    </row>
    <row r="56" spans="1:29" x14ac:dyDescent="0.35">
      <c r="A56" s="16" t="s">
        <v>68</v>
      </c>
      <c r="B56" s="615" t="e">
        <f t="shared" si="8"/>
        <v>#NUM!</v>
      </c>
      <c r="C56" s="616" t="e">
        <f t="shared" si="8"/>
        <v>#NUM!</v>
      </c>
      <c r="D56" s="616" t="e">
        <f t="shared" si="8"/>
        <v>#NUM!</v>
      </c>
      <c r="E56" s="616" t="e">
        <f t="shared" si="8"/>
        <v>#NUM!</v>
      </c>
      <c r="F56" s="625">
        <f t="shared" si="53"/>
        <v>0</v>
      </c>
      <c r="G56" s="625">
        <f t="shared" si="66"/>
        <v>0</v>
      </c>
      <c r="H56" s="625">
        <f t="shared" si="67"/>
        <v>0</v>
      </c>
      <c r="I56" s="626">
        <f t="shared" si="73"/>
        <v>0</v>
      </c>
      <c r="J56" s="606" t="e">
        <f>States!#REF!</f>
        <v>#REF!</v>
      </c>
      <c r="K56" s="607" t="e">
        <f t="shared" si="68"/>
        <v>#REF!</v>
      </c>
      <c r="L56" s="607" t="e">
        <f t="shared" si="69"/>
        <v>#REF!</v>
      </c>
      <c r="M56" s="607" t="e">
        <f t="shared" si="70"/>
        <v>#REF!</v>
      </c>
      <c r="N56" s="607" t="e">
        <f t="shared" si="71"/>
        <v>#REF!</v>
      </c>
      <c r="O56" s="608" t="e">
        <f t="shared" si="72"/>
        <v>#REF!</v>
      </c>
      <c r="P56" s="150"/>
      <c r="Q56" s="138" t="s">
        <v>186</v>
      </c>
      <c r="R56" s="14">
        <v>10000</v>
      </c>
      <c r="S56" s="14">
        <f>DataBaseSpecies_2!D57</f>
        <v>-42.1</v>
      </c>
      <c r="T56" s="14">
        <v>10000</v>
      </c>
      <c r="U56" s="14">
        <v>100000</v>
      </c>
      <c r="V56" s="15">
        <v>1000000</v>
      </c>
      <c r="X56" s="138" t="s">
        <v>312</v>
      </c>
      <c r="Y56" s="482">
        <v>0</v>
      </c>
      <c r="Z56" s="483">
        <v>0</v>
      </c>
      <c r="AA56" s="483">
        <v>0</v>
      </c>
      <c r="AB56" s="483">
        <v>0</v>
      </c>
      <c r="AC56" s="484">
        <v>0</v>
      </c>
    </row>
    <row r="57" spans="1:29" x14ac:dyDescent="0.35">
      <c r="A57" s="16" t="s">
        <v>69</v>
      </c>
      <c r="B57" s="615" t="e">
        <f t="shared" si="8"/>
        <v>#NUM!</v>
      </c>
      <c r="C57" s="616">
        <f t="shared" si="8"/>
        <v>4.2223722634170251</v>
      </c>
      <c r="D57" s="616" t="e">
        <f t="shared" si="8"/>
        <v>#NUM!</v>
      </c>
      <c r="E57" s="616" t="e">
        <f t="shared" si="8"/>
        <v>#NUM!</v>
      </c>
      <c r="F57" s="625">
        <f t="shared" si="53"/>
        <v>0</v>
      </c>
      <c r="G57" s="625">
        <f t="shared" si="66"/>
        <v>5.9927717470297072E-5</v>
      </c>
      <c r="H57" s="625">
        <f t="shared" si="67"/>
        <v>0</v>
      </c>
      <c r="I57" s="626">
        <f t="shared" si="73"/>
        <v>0</v>
      </c>
      <c r="J57" s="606" t="e">
        <f>States!#REF!</f>
        <v>#REF!</v>
      </c>
      <c r="K57" s="607" t="e">
        <f t="shared" si="68"/>
        <v>#REF!</v>
      </c>
      <c r="L57" s="607" t="e">
        <f t="shared" si="69"/>
        <v>#REF!</v>
      </c>
      <c r="M57" s="607" t="e">
        <f t="shared" si="70"/>
        <v>#REF!</v>
      </c>
      <c r="N57" s="607" t="e">
        <f t="shared" si="71"/>
        <v>#REF!</v>
      </c>
      <c r="O57" s="608" t="e">
        <f t="shared" si="72"/>
        <v>#REF!</v>
      </c>
      <c r="P57" s="150"/>
      <c r="Q57" s="138" t="s">
        <v>187</v>
      </c>
      <c r="R57" s="14">
        <v>10000</v>
      </c>
      <c r="S57" s="14">
        <f>DataBaseSpecies_2!D58</f>
        <v>-485.99999999999994</v>
      </c>
      <c r="T57" s="14">
        <f>DataBaseSpecies_2!E58</f>
        <v>-461.9</v>
      </c>
      <c r="U57" s="14">
        <v>100000</v>
      </c>
      <c r="V57" s="15">
        <v>1000000</v>
      </c>
      <c r="X57" s="138" t="s">
        <v>313</v>
      </c>
      <c r="Y57" s="482">
        <v>0</v>
      </c>
      <c r="Z57" s="483">
        <v>0</v>
      </c>
      <c r="AA57" s="483">
        <v>-1</v>
      </c>
      <c r="AB57" s="483">
        <v>0</v>
      </c>
      <c r="AC57" s="484">
        <v>0</v>
      </c>
    </row>
    <row r="58" spans="1:29" x14ac:dyDescent="0.35">
      <c r="A58" s="16" t="s">
        <v>70</v>
      </c>
      <c r="B58" s="615" t="e">
        <f t="shared" si="8"/>
        <v>#NUM!</v>
      </c>
      <c r="C58" s="616">
        <f t="shared" si="8"/>
        <v>4.2048520465563799</v>
      </c>
      <c r="D58" s="616" t="e">
        <f t="shared" si="8"/>
        <v>#NUM!</v>
      </c>
      <c r="E58" s="616" t="e">
        <f t="shared" si="8"/>
        <v>#NUM!</v>
      </c>
      <c r="F58" s="625">
        <f t="shared" si="53"/>
        <v>0</v>
      </c>
      <c r="G58" s="625">
        <f t="shared" si="66"/>
        <v>6.2394736279244129E-5</v>
      </c>
      <c r="H58" s="625">
        <f t="shared" si="67"/>
        <v>0</v>
      </c>
      <c r="I58" s="626">
        <f t="shared" si="73"/>
        <v>0</v>
      </c>
      <c r="J58" s="606" t="e">
        <f>States!#REF!</f>
        <v>#REF!</v>
      </c>
      <c r="K58" s="607" t="e">
        <f t="shared" si="68"/>
        <v>#REF!</v>
      </c>
      <c r="L58" s="607" t="e">
        <f t="shared" si="69"/>
        <v>#REF!</v>
      </c>
      <c r="M58" s="607" t="e">
        <f t="shared" si="70"/>
        <v>#REF!</v>
      </c>
      <c r="N58" s="607" t="e">
        <f t="shared" si="71"/>
        <v>#REF!</v>
      </c>
      <c r="O58" s="608" t="e">
        <f t="shared" si="72"/>
        <v>#REF!</v>
      </c>
      <c r="P58" s="150"/>
      <c r="Q58" s="138" t="s">
        <v>188</v>
      </c>
      <c r="R58" s="14">
        <v>10000</v>
      </c>
      <c r="S58" s="14">
        <f>DataBaseSpecies_2!D59</f>
        <v>-478.7</v>
      </c>
      <c r="T58" s="14">
        <f>DataBaseSpecies_2!E59</f>
        <v>-454.7</v>
      </c>
      <c r="U58" s="14">
        <v>100000</v>
      </c>
      <c r="V58" s="15">
        <v>1000000</v>
      </c>
      <c r="X58" s="138" t="s">
        <v>314</v>
      </c>
      <c r="Y58" s="482">
        <v>0</v>
      </c>
      <c r="Z58" s="483">
        <v>0</v>
      </c>
      <c r="AA58" s="483">
        <v>-1</v>
      </c>
      <c r="AB58" s="483">
        <v>0</v>
      </c>
      <c r="AC58" s="484">
        <v>0</v>
      </c>
    </row>
    <row r="59" spans="1:29" x14ac:dyDescent="0.35">
      <c r="A59" s="16" t="s">
        <v>71</v>
      </c>
      <c r="B59" s="615" t="e">
        <f t="shared" si="8"/>
        <v>#NUM!</v>
      </c>
      <c r="C59" s="616" t="e">
        <f t="shared" si="8"/>
        <v>#NUM!</v>
      </c>
      <c r="D59" s="616" t="e">
        <f t="shared" si="8"/>
        <v>#NUM!</v>
      </c>
      <c r="E59" s="616" t="e">
        <f t="shared" si="8"/>
        <v>#NUM!</v>
      </c>
      <c r="F59" s="625">
        <f t="shared" si="53"/>
        <v>0</v>
      </c>
      <c r="G59" s="625">
        <f t="shared" si="66"/>
        <v>0</v>
      </c>
      <c r="H59" s="625">
        <f t="shared" si="67"/>
        <v>0</v>
      </c>
      <c r="I59" s="626">
        <f t="shared" si="73"/>
        <v>0</v>
      </c>
      <c r="J59" s="606" t="e">
        <f>States!#REF!</f>
        <v>#REF!</v>
      </c>
      <c r="K59" s="607" t="e">
        <f t="shared" si="68"/>
        <v>#REF!</v>
      </c>
      <c r="L59" s="607" t="e">
        <f t="shared" si="69"/>
        <v>#REF!</v>
      </c>
      <c r="M59" s="607" t="e">
        <f t="shared" si="70"/>
        <v>#REF!</v>
      </c>
      <c r="N59" s="607" t="e">
        <f t="shared" si="71"/>
        <v>#REF!</v>
      </c>
      <c r="O59" s="608" t="e">
        <f t="shared" si="72"/>
        <v>#REF!</v>
      </c>
      <c r="P59" s="150"/>
      <c r="Q59" s="138" t="s">
        <v>189</v>
      </c>
      <c r="R59" s="14">
        <v>10000</v>
      </c>
      <c r="S59" s="14">
        <f>DataBaseSpecies_2!D60</f>
        <v>-131.30000000000001</v>
      </c>
      <c r="T59" s="14">
        <v>10000</v>
      </c>
      <c r="U59" s="14">
        <v>100000</v>
      </c>
      <c r="V59" s="15">
        <v>1000000</v>
      </c>
      <c r="X59" s="138" t="s">
        <v>315</v>
      </c>
      <c r="Y59" s="482">
        <v>0</v>
      </c>
      <c r="Z59" s="483">
        <v>0</v>
      </c>
      <c r="AA59" s="483">
        <v>0</v>
      </c>
      <c r="AB59" s="483">
        <v>0</v>
      </c>
      <c r="AC59" s="484">
        <v>0</v>
      </c>
    </row>
    <row r="60" spans="1:29" x14ac:dyDescent="0.35">
      <c r="A60" s="16" t="s">
        <v>72</v>
      </c>
      <c r="B60" s="615" t="e">
        <f t="shared" si="8"/>
        <v>#NUM!</v>
      </c>
      <c r="C60" s="616" t="e">
        <f t="shared" si="8"/>
        <v>#NUM!</v>
      </c>
      <c r="D60" s="616" t="e">
        <f t="shared" si="8"/>
        <v>#NUM!</v>
      </c>
      <c r="E60" s="616" t="e">
        <f t="shared" si="8"/>
        <v>#NUM!</v>
      </c>
      <c r="F60" s="625">
        <f t="shared" si="53"/>
        <v>0</v>
      </c>
      <c r="G60" s="625">
        <f t="shared" si="66"/>
        <v>0</v>
      </c>
      <c r="H60" s="625">
        <f t="shared" si="67"/>
        <v>0</v>
      </c>
      <c r="I60" s="626">
        <f t="shared" si="73"/>
        <v>0</v>
      </c>
      <c r="J60" s="606">
        <f>States!B42</f>
        <v>1.0000000380743701E-2</v>
      </c>
      <c r="K60" s="607">
        <f t="shared" si="68"/>
        <v>0</v>
      </c>
      <c r="L60" s="607">
        <f t="shared" si="69"/>
        <v>1.0000000380743701E-2</v>
      </c>
      <c r="M60" s="607">
        <f t="shared" si="70"/>
        <v>0</v>
      </c>
      <c r="N60" s="607">
        <f t="shared" si="71"/>
        <v>0</v>
      </c>
      <c r="O60" s="608">
        <f t="shared" si="72"/>
        <v>0</v>
      </c>
      <c r="P60" s="150"/>
      <c r="Q60" s="138" t="s">
        <v>190</v>
      </c>
      <c r="R60" s="14">
        <v>10000</v>
      </c>
      <c r="S60" s="14">
        <f>DataBaseSpecies_2!D61</f>
        <v>0</v>
      </c>
      <c r="T60" s="14">
        <v>10000</v>
      </c>
      <c r="U60" s="14">
        <v>100000</v>
      </c>
      <c r="V60" s="15">
        <v>1000000</v>
      </c>
      <c r="X60" s="138" t="s">
        <v>316</v>
      </c>
      <c r="Y60" s="482">
        <v>0</v>
      </c>
      <c r="Z60" s="483">
        <v>1</v>
      </c>
      <c r="AA60" s="483">
        <v>0</v>
      </c>
      <c r="AB60" s="483">
        <v>0</v>
      </c>
      <c r="AC60" s="484">
        <v>0</v>
      </c>
    </row>
    <row r="61" spans="1:29" x14ac:dyDescent="0.35">
      <c r="A61" s="16" t="s">
        <v>73</v>
      </c>
      <c r="B61" s="615" t="e">
        <f t="shared" si="8"/>
        <v>#NUM!</v>
      </c>
      <c r="C61" s="616" t="e">
        <f t="shared" si="8"/>
        <v>#NUM!</v>
      </c>
      <c r="D61" s="616" t="e">
        <f t="shared" si="8"/>
        <v>#NUM!</v>
      </c>
      <c r="E61" s="616" t="e">
        <f t="shared" si="8"/>
        <v>#NUM!</v>
      </c>
      <c r="F61" s="625">
        <f t="shared" si="53"/>
        <v>0</v>
      </c>
      <c r="G61" s="625">
        <f t="shared" si="66"/>
        <v>0</v>
      </c>
      <c r="H61" s="625">
        <f t="shared" si="67"/>
        <v>0</v>
      </c>
      <c r="I61" s="626">
        <f t="shared" si="73"/>
        <v>0</v>
      </c>
      <c r="J61" s="606">
        <f>States!B43</f>
        <v>9.999996192563E-4</v>
      </c>
      <c r="K61" s="607">
        <f t="shared" si="68"/>
        <v>0</v>
      </c>
      <c r="L61" s="607">
        <f t="shared" si="69"/>
        <v>9.999996192563E-4</v>
      </c>
      <c r="M61" s="607">
        <f t="shared" si="70"/>
        <v>0</v>
      </c>
      <c r="N61" s="607">
        <f t="shared" si="71"/>
        <v>0</v>
      </c>
      <c r="O61" s="608">
        <f t="shared" si="72"/>
        <v>0</v>
      </c>
      <c r="P61" s="150"/>
      <c r="Q61" s="138" t="s">
        <v>191</v>
      </c>
      <c r="R61" s="14">
        <v>10000</v>
      </c>
      <c r="S61" s="14">
        <f>DataBaseSpecies_2!D62</f>
        <v>22.7</v>
      </c>
      <c r="T61" s="14">
        <v>10000</v>
      </c>
      <c r="U61" s="14">
        <v>100000</v>
      </c>
      <c r="V61" s="15">
        <v>1000000</v>
      </c>
      <c r="X61" s="138" t="s">
        <v>317</v>
      </c>
      <c r="Y61" s="482">
        <v>0</v>
      </c>
      <c r="Z61" s="483">
        <v>0</v>
      </c>
      <c r="AA61" s="483">
        <v>0</v>
      </c>
      <c r="AB61" s="483">
        <v>0</v>
      </c>
      <c r="AC61" s="484">
        <v>0</v>
      </c>
    </row>
    <row r="62" spans="1:29" x14ac:dyDescent="0.35">
      <c r="A62" s="16" t="s">
        <v>76</v>
      </c>
      <c r="B62" s="615" t="e">
        <f t="shared" si="8"/>
        <v>#NUM!</v>
      </c>
      <c r="C62" s="616" t="e">
        <f t="shared" si="8"/>
        <v>#NUM!</v>
      </c>
      <c r="D62" s="616" t="e">
        <f t="shared" si="8"/>
        <v>#NUM!</v>
      </c>
      <c r="E62" s="616" t="e">
        <f t="shared" si="8"/>
        <v>#NUM!</v>
      </c>
      <c r="F62" s="625">
        <f t="shared" si="53"/>
        <v>0</v>
      </c>
      <c r="G62" s="625">
        <f t="shared" si="66"/>
        <v>0</v>
      </c>
      <c r="H62" s="625">
        <f t="shared" si="67"/>
        <v>0</v>
      </c>
      <c r="I62" s="626">
        <f t="shared" si="73"/>
        <v>0</v>
      </c>
      <c r="J62" s="606">
        <f>States!B46</f>
        <v>0.01</v>
      </c>
      <c r="K62" s="607">
        <f t="shared" si="68"/>
        <v>0</v>
      </c>
      <c r="L62" s="607">
        <f t="shared" si="69"/>
        <v>0.01</v>
      </c>
      <c r="M62" s="607">
        <f t="shared" si="70"/>
        <v>0</v>
      </c>
      <c r="N62" s="607">
        <f t="shared" si="71"/>
        <v>0</v>
      </c>
      <c r="O62" s="608">
        <f t="shared" si="72"/>
        <v>0</v>
      </c>
      <c r="P62" s="150"/>
      <c r="Q62" s="138" t="s">
        <v>192</v>
      </c>
      <c r="R62" s="14">
        <v>10000</v>
      </c>
      <c r="S62" s="14">
        <f>DataBaseSpecies_2!D67</f>
        <v>0</v>
      </c>
      <c r="T62" s="14">
        <v>10000</v>
      </c>
      <c r="U62" s="14">
        <v>100000</v>
      </c>
      <c r="V62" s="15">
        <v>1000000</v>
      </c>
      <c r="X62" s="138" t="s">
        <v>318</v>
      </c>
      <c r="Y62" s="482">
        <v>0</v>
      </c>
      <c r="Z62" s="483">
        <v>-1</v>
      </c>
      <c r="AA62" s="483">
        <v>0</v>
      </c>
      <c r="AB62" s="483">
        <v>0</v>
      </c>
      <c r="AC62" s="484">
        <v>0</v>
      </c>
    </row>
    <row r="63" spans="1:29" x14ac:dyDescent="0.35">
      <c r="A63" s="16" t="s">
        <v>77</v>
      </c>
      <c r="B63" s="615" t="e">
        <f t="shared" si="8"/>
        <v>#NUM!</v>
      </c>
      <c r="C63" s="616" t="e">
        <f t="shared" si="8"/>
        <v>#NUM!</v>
      </c>
      <c r="D63" s="616" t="e">
        <f t="shared" si="8"/>
        <v>#NUM!</v>
      </c>
      <c r="E63" s="616" t="e">
        <f t="shared" si="8"/>
        <v>#NUM!</v>
      </c>
      <c r="F63" s="625">
        <f t="shared" si="53"/>
        <v>0</v>
      </c>
      <c r="G63" s="625">
        <f t="shared" si="66"/>
        <v>0</v>
      </c>
      <c r="H63" s="625">
        <f t="shared" si="67"/>
        <v>0</v>
      </c>
      <c r="I63" s="626">
        <f t="shared" si="73"/>
        <v>0</v>
      </c>
      <c r="J63" s="606">
        <f>States!B47</f>
        <v>1E-3</v>
      </c>
      <c r="K63" s="607">
        <f t="shared" si="68"/>
        <v>0</v>
      </c>
      <c r="L63" s="607">
        <f t="shared" si="69"/>
        <v>1E-3</v>
      </c>
      <c r="M63" s="607">
        <f t="shared" si="70"/>
        <v>0</v>
      </c>
      <c r="N63" s="607">
        <f t="shared" si="71"/>
        <v>0</v>
      </c>
      <c r="O63" s="608">
        <f t="shared" si="72"/>
        <v>0</v>
      </c>
      <c r="P63" s="150"/>
      <c r="Q63" s="138" t="s">
        <v>193</v>
      </c>
      <c r="R63" s="14">
        <v>10000</v>
      </c>
      <c r="S63" s="14">
        <f>DataBaseSpecies_2!D68</f>
        <v>38.1</v>
      </c>
      <c r="T63" s="14">
        <v>10000</v>
      </c>
      <c r="U63" s="14">
        <v>100000</v>
      </c>
      <c r="V63" s="15">
        <v>1000000</v>
      </c>
      <c r="X63" s="138" t="s">
        <v>319</v>
      </c>
      <c r="Y63" s="482">
        <v>0</v>
      </c>
      <c r="Z63" s="483">
        <v>-3</v>
      </c>
      <c r="AA63" s="483">
        <v>0</v>
      </c>
      <c r="AB63" s="483">
        <v>0</v>
      </c>
      <c r="AC63" s="484">
        <v>0</v>
      </c>
    </row>
    <row r="64" spans="1:29" x14ac:dyDescent="0.35">
      <c r="A64" s="16" t="s">
        <v>57</v>
      </c>
      <c r="B64" s="615" t="e">
        <f>-LOG10(F64)</f>
        <v>#NUM!</v>
      </c>
      <c r="C64" s="616">
        <f>-LOG10(G64)</f>
        <v>2.1549866738601366</v>
      </c>
      <c r="D64" s="616">
        <f>-LOG10(H64)</f>
        <v>7.2183293465884599</v>
      </c>
      <c r="E64" s="616">
        <f>-LOG10(I64)</f>
        <v>12.316712453038054</v>
      </c>
      <c r="F64" s="625">
        <f t="shared" si="53"/>
        <v>0</v>
      </c>
      <c r="G64" s="625">
        <f t="shared" si="66"/>
        <v>6.99863470683155E-3</v>
      </c>
      <c r="H64" s="625">
        <f t="shared" si="67"/>
        <v>6.0488198940181606E-8</v>
      </c>
      <c r="I64" s="629">
        <f t="shared" si="73"/>
        <v>4.8226700157267523E-13</v>
      </c>
      <c r="J64" s="606">
        <f>States!B48</f>
        <v>0.01</v>
      </c>
      <c r="K64" s="607">
        <f t="shared" si="68"/>
        <v>0</v>
      </c>
      <c r="L64" s="607">
        <f t="shared" si="69"/>
        <v>8.9030520956916987E-8</v>
      </c>
      <c r="M64" s="607">
        <f t="shared" si="70"/>
        <v>6.2309209393637283E-3</v>
      </c>
      <c r="N64" s="607">
        <f t="shared" si="71"/>
        <v>3.7689718536077646E-3</v>
      </c>
      <c r="O64" s="608">
        <f t="shared" si="72"/>
        <v>1.8176507548512248E-8</v>
      </c>
      <c r="P64" s="150"/>
      <c r="Q64" s="138" t="s">
        <v>171</v>
      </c>
      <c r="R64" s="14">
        <v>10000</v>
      </c>
      <c r="S64" s="14">
        <f>DataBaseSpecies_2!D69</f>
        <v>-1142.5999999999999</v>
      </c>
      <c r="T64" s="14">
        <f>DataBaseSpecies_2!E69</f>
        <v>-1130.3</v>
      </c>
      <c r="U64" s="14">
        <f>DataBaseSpecies_2!F69</f>
        <v>-1089.0999999999999</v>
      </c>
      <c r="V64" s="15">
        <f>DataBaseSpecies_2!G69</f>
        <v>-1018.8</v>
      </c>
      <c r="X64" s="138" t="s">
        <v>297</v>
      </c>
      <c r="Y64" s="482">
        <v>0</v>
      </c>
      <c r="Z64" s="483">
        <v>0</v>
      </c>
      <c r="AA64" s="483">
        <v>-1</v>
      </c>
      <c r="AB64" s="483">
        <v>-2</v>
      </c>
      <c r="AC64" s="484">
        <v>-3</v>
      </c>
    </row>
    <row r="65" spans="1:29" x14ac:dyDescent="0.35">
      <c r="A65" s="16" t="s">
        <v>78</v>
      </c>
      <c r="B65" s="615" t="e">
        <f t="shared" si="8"/>
        <v>#NUM!</v>
      </c>
      <c r="C65" s="616" t="e">
        <f t="shared" si="8"/>
        <v>#NUM!</v>
      </c>
      <c r="D65" s="616" t="e">
        <f t="shared" si="8"/>
        <v>#NUM!</v>
      </c>
      <c r="E65" s="616" t="e">
        <f t="shared" si="8"/>
        <v>#NUM!</v>
      </c>
      <c r="F65" s="625">
        <f t="shared" si="53"/>
        <v>0</v>
      </c>
      <c r="G65" s="625">
        <f t="shared" si="66"/>
        <v>0</v>
      </c>
      <c r="H65" s="625">
        <f t="shared" si="67"/>
        <v>0</v>
      </c>
      <c r="I65" s="626">
        <f t="shared" si="73"/>
        <v>0</v>
      </c>
      <c r="J65" s="606">
        <f>States!B49</f>
        <v>3.0000000000000001E-3</v>
      </c>
      <c r="K65" s="607">
        <f t="shared" si="68"/>
        <v>0</v>
      </c>
      <c r="L65" s="607">
        <f t="shared" si="69"/>
        <v>3.0000000000000001E-3</v>
      </c>
      <c r="M65" s="607">
        <f t="shared" si="70"/>
        <v>0</v>
      </c>
      <c r="N65" s="607">
        <f t="shared" si="71"/>
        <v>0</v>
      </c>
      <c r="O65" s="608">
        <f t="shared" si="72"/>
        <v>0</v>
      </c>
      <c r="P65" s="150"/>
      <c r="Q65" s="138" t="s">
        <v>194</v>
      </c>
      <c r="R65" s="14">
        <v>10000</v>
      </c>
      <c r="S65" s="14">
        <f>DataBaseSpecies_2!D70</f>
        <v>-791.43</v>
      </c>
      <c r="T65" s="14">
        <v>10000</v>
      </c>
      <c r="U65" s="14">
        <v>100000</v>
      </c>
      <c r="V65" s="15">
        <v>1000000</v>
      </c>
      <c r="X65" s="138" t="s">
        <v>320</v>
      </c>
      <c r="Y65" s="482">
        <v>0</v>
      </c>
      <c r="Z65" s="483">
        <v>-4</v>
      </c>
      <c r="AA65" s="483">
        <v>0</v>
      </c>
      <c r="AB65" s="483">
        <v>0</v>
      </c>
      <c r="AC65" s="484">
        <v>0</v>
      </c>
    </row>
    <row r="66" spans="1:29" x14ac:dyDescent="0.35">
      <c r="A66" s="16" t="s">
        <v>79</v>
      </c>
      <c r="B66" s="615" t="e">
        <f t="shared" si="8"/>
        <v>#NUM!</v>
      </c>
      <c r="C66" s="616" t="e">
        <f t="shared" si="8"/>
        <v>#NUM!</v>
      </c>
      <c r="D66" s="616" t="e">
        <f t="shared" si="8"/>
        <v>#NUM!</v>
      </c>
      <c r="E66" s="616" t="e">
        <f t="shared" si="8"/>
        <v>#NUM!</v>
      </c>
      <c r="F66" s="625">
        <f t="shared" si="53"/>
        <v>0</v>
      </c>
      <c r="G66" s="625">
        <f t="shared" si="66"/>
        <v>0</v>
      </c>
      <c r="H66" s="625">
        <f t="shared" si="67"/>
        <v>0</v>
      </c>
      <c r="I66" s="626">
        <f t="shared" si="73"/>
        <v>0</v>
      </c>
      <c r="J66" s="606">
        <f>States!B50</f>
        <v>2E-3</v>
      </c>
      <c r="K66" s="607">
        <f t="shared" si="68"/>
        <v>0</v>
      </c>
      <c r="L66" s="607">
        <f t="shared" si="69"/>
        <v>2E-3</v>
      </c>
      <c r="M66" s="607">
        <f t="shared" si="70"/>
        <v>0</v>
      </c>
      <c r="N66" s="607">
        <f t="shared" si="71"/>
        <v>0</v>
      </c>
      <c r="O66" s="608">
        <f t="shared" si="72"/>
        <v>0</v>
      </c>
      <c r="P66" s="150"/>
      <c r="Q66" s="138" t="s">
        <v>195</v>
      </c>
      <c r="R66" s="14">
        <v>10000</v>
      </c>
      <c r="S66" s="14">
        <f>DataBaseSpecies_2!D71</f>
        <v>62.843843355222361</v>
      </c>
      <c r="T66" s="14">
        <v>10000</v>
      </c>
      <c r="U66" s="14">
        <v>100000</v>
      </c>
      <c r="V66" s="15">
        <v>1000000</v>
      </c>
      <c r="X66" s="138" t="s">
        <v>321</v>
      </c>
      <c r="Y66" s="482">
        <v>0</v>
      </c>
      <c r="Z66" s="483">
        <v>-3</v>
      </c>
      <c r="AA66" s="483">
        <v>0</v>
      </c>
      <c r="AB66" s="483">
        <v>0</v>
      </c>
      <c r="AC66" s="484">
        <v>0</v>
      </c>
    </row>
    <row r="67" spans="1:29" x14ac:dyDescent="0.35">
      <c r="A67" s="16" t="s">
        <v>80</v>
      </c>
      <c r="B67" s="615" t="e">
        <f t="shared" si="8"/>
        <v>#NUM!</v>
      </c>
      <c r="C67" s="616" t="e">
        <f t="shared" si="8"/>
        <v>#NUM!</v>
      </c>
      <c r="D67" s="616" t="e">
        <f t="shared" si="8"/>
        <v>#NUM!</v>
      </c>
      <c r="E67" s="616" t="e">
        <f t="shared" si="8"/>
        <v>#NUM!</v>
      </c>
      <c r="F67" s="625">
        <f t="shared" si="53"/>
        <v>0</v>
      </c>
      <c r="G67" s="625">
        <f t="shared" si="66"/>
        <v>0</v>
      </c>
      <c r="H67" s="625">
        <f t="shared" si="67"/>
        <v>0</v>
      </c>
      <c r="I67" s="626">
        <f t="shared" si="73"/>
        <v>0</v>
      </c>
      <c r="J67" s="606">
        <v>1</v>
      </c>
      <c r="K67" s="607">
        <f t="shared" si="68"/>
        <v>0</v>
      </c>
      <c r="L67" s="607">
        <f t="shared" si="69"/>
        <v>1</v>
      </c>
      <c r="M67" s="607">
        <f t="shared" si="70"/>
        <v>0</v>
      </c>
      <c r="N67" s="607">
        <f t="shared" si="71"/>
        <v>0</v>
      </c>
      <c r="O67" s="608">
        <f t="shared" si="72"/>
        <v>0</v>
      </c>
      <c r="P67" s="150"/>
      <c r="Q67" s="138" t="s">
        <v>196</v>
      </c>
      <c r="R67" s="14">
        <v>10000</v>
      </c>
      <c r="S67" s="14">
        <f>DataBaseSpecies_2!D72</f>
        <v>917.11768671044467</v>
      </c>
      <c r="T67" s="14">
        <v>10000</v>
      </c>
      <c r="U67" s="14">
        <v>100000</v>
      </c>
      <c r="V67" s="15">
        <v>1000000</v>
      </c>
      <c r="X67" s="138" t="s">
        <v>322</v>
      </c>
      <c r="Y67" s="482">
        <v>0</v>
      </c>
      <c r="Z67" s="483">
        <v>-2</v>
      </c>
      <c r="AA67" s="483">
        <v>0</v>
      </c>
      <c r="AB67" s="483">
        <v>0</v>
      </c>
      <c r="AC67" s="484">
        <v>0</v>
      </c>
    </row>
    <row r="68" spans="1:29" x14ac:dyDescent="0.35">
      <c r="A68" s="30" t="s">
        <v>114</v>
      </c>
      <c r="B68" s="619" t="s">
        <v>127</v>
      </c>
      <c r="C68" s="616" t="s">
        <v>127</v>
      </c>
      <c r="D68" s="616" t="s">
        <v>127</v>
      </c>
      <c r="E68" s="616" t="s">
        <v>127</v>
      </c>
      <c r="F68" s="625" t="s">
        <v>127</v>
      </c>
      <c r="G68" s="625" t="s">
        <v>127</v>
      </c>
      <c r="H68" s="625" t="s">
        <v>127</v>
      </c>
      <c r="I68" s="626" t="s">
        <v>127</v>
      </c>
      <c r="J68" s="604">
        <v>9.9999999999999995E-8</v>
      </c>
      <c r="K68" s="169">
        <v>0</v>
      </c>
      <c r="L68" s="167">
        <f>J68</f>
        <v>9.9999999999999995E-8</v>
      </c>
      <c r="M68" s="169">
        <v>0</v>
      </c>
      <c r="N68" s="169">
        <v>0</v>
      </c>
      <c r="O68" s="170">
        <v>0</v>
      </c>
      <c r="P68" s="232"/>
      <c r="Q68" s="139" t="s">
        <v>197</v>
      </c>
      <c r="R68" s="14">
        <v>10000</v>
      </c>
      <c r="S68" s="14">
        <f>DataBaseSpecies_2!D73</f>
        <v>-67</v>
      </c>
      <c r="T68" s="14">
        <v>10000</v>
      </c>
      <c r="U68" s="14">
        <v>100000</v>
      </c>
      <c r="V68" s="15">
        <v>1000000</v>
      </c>
      <c r="X68" s="181" t="s">
        <v>644</v>
      </c>
      <c r="Y68" s="482">
        <v>0</v>
      </c>
      <c r="Z68" s="483">
        <v>1</v>
      </c>
      <c r="AA68" s="483">
        <v>0</v>
      </c>
      <c r="AB68" s="483">
        <v>0</v>
      </c>
      <c r="AC68" s="484">
        <v>0</v>
      </c>
    </row>
    <row r="69" spans="1:29" x14ac:dyDescent="0.35">
      <c r="A69" s="16" t="s">
        <v>34</v>
      </c>
      <c r="B69" s="615" t="e">
        <f t="shared" si="8"/>
        <v>#NUM!</v>
      </c>
      <c r="C69" s="616" t="e">
        <f t="shared" si="8"/>
        <v>#NUM!</v>
      </c>
      <c r="D69" s="616" t="e">
        <f t="shared" si="8"/>
        <v>#NUM!</v>
      </c>
      <c r="E69" s="616" t="e">
        <f t="shared" si="8"/>
        <v>#NUM!</v>
      </c>
      <c r="F69" s="625">
        <f>EXP(($S$46+R68-S68)/(-$R$90*$R$91))</f>
        <v>0</v>
      </c>
      <c r="G69" s="625">
        <f>EXP((T68-S68)/(-$R$90*$R$91))</f>
        <v>0</v>
      </c>
      <c r="H69" s="625">
        <f>EXP((U68-T68)/(-$R$90*$R$91))</f>
        <v>0</v>
      </c>
      <c r="I69" s="626">
        <f>EXP((V68-U68)/(-$R$90*$R$91))</f>
        <v>0</v>
      </c>
      <c r="J69" s="606">
        <f>States!B51</f>
        <v>5.0000000000000001E-3</v>
      </c>
      <c r="K69" s="607">
        <f>(F69/$J$46)*((J69*$J$68^3)/((1+(F69/$J$46))*$J$68^3+G69*$J$68^2+H69*G69*$J$68+I69*H69*G69))</f>
        <v>0</v>
      </c>
      <c r="L69" s="607">
        <f>J69</f>
        <v>5.0000000000000001E-3</v>
      </c>
      <c r="M69" s="607">
        <f t="shared" ref="M69:M113" si="74">(J69*G69*$J$114^2)/((1+(F69/$J$46))*$J$114^3+G69*$J$114^2+H69*G69*$J$114+I69*H69*G69)</f>
        <v>0</v>
      </c>
      <c r="N69" s="607">
        <f t="shared" ref="N69:N113" si="75">(J69*G69*H69*$J$114)/((1+(F69/$J$46))*$J$114^3+G69*$J$114^2+H69*G69*$J$114+I69*H69*G69)</f>
        <v>0</v>
      </c>
      <c r="O69" s="608">
        <f t="shared" ref="O69:O113" si="76">(J69*G69*H69*I69)/((1+(F69/$J$46))*$J$114^3+G69*$J$114^2+H69*G69*$J$114+I69*H69*G69)</f>
        <v>0</v>
      </c>
      <c r="P69" s="150"/>
      <c r="Q69" s="140" t="s">
        <v>199</v>
      </c>
      <c r="R69" s="14">
        <v>10000</v>
      </c>
      <c r="S69" s="14">
        <f>DataBaseSpecies_2!D74</f>
        <v>0</v>
      </c>
      <c r="T69" s="14">
        <v>10000</v>
      </c>
      <c r="U69" s="14">
        <v>100000</v>
      </c>
      <c r="V69" s="15">
        <v>1000000</v>
      </c>
      <c r="X69" s="138" t="s">
        <v>323</v>
      </c>
      <c r="Y69" s="482">
        <v>0</v>
      </c>
      <c r="Z69" s="483">
        <v>0</v>
      </c>
      <c r="AA69" s="483">
        <v>0</v>
      </c>
      <c r="AB69" s="483">
        <v>0</v>
      </c>
      <c r="AC69" s="484">
        <v>0</v>
      </c>
    </row>
    <row r="70" spans="1:29" x14ac:dyDescent="0.35">
      <c r="A70" s="16" t="s">
        <v>85</v>
      </c>
      <c r="B70" s="615" t="e">
        <f t="shared" ref="B70:E71" si="77">-LOG10(F70)</f>
        <v>#NUM!</v>
      </c>
      <c r="C70" s="616" t="e">
        <f t="shared" si="77"/>
        <v>#NUM!</v>
      </c>
      <c r="D70" s="616" t="e">
        <f t="shared" si="77"/>
        <v>#NUM!</v>
      </c>
      <c r="E70" s="616" t="e">
        <f t="shared" si="77"/>
        <v>#NUM!</v>
      </c>
      <c r="F70" s="625">
        <f t="shared" ref="F70:F114" si="78">EXP(($S$46+R3-S3)/(-$R$90*$R$91))</f>
        <v>0</v>
      </c>
      <c r="G70" s="625">
        <f t="shared" ref="G70:I72" si="79">EXP((T3-S3)/(-$R$90*$R$91))</f>
        <v>0</v>
      </c>
      <c r="H70" s="625">
        <f t="shared" si="79"/>
        <v>0</v>
      </c>
      <c r="I70" s="626">
        <f t="shared" si="79"/>
        <v>0</v>
      </c>
      <c r="J70" s="606">
        <f>States!B52</f>
        <v>1E-4</v>
      </c>
      <c r="K70" s="607">
        <f t="shared" ref="K70:K113" si="80">(F70/$J$113)*((J70*$J$114^3)/((1+(F70/$J$113))*$J$114^3+G70*$J$114^2+H70*G70*$J$114+I70*H70*G70))</f>
        <v>0</v>
      </c>
      <c r="L70" s="607">
        <f t="shared" ref="L70:L113" si="81">(J70*$J$114^3)/((1+(F70/$J$46))*$J$114^3+G70*$J$114^2+H70*G70*$J$114+I70*H70*G70)</f>
        <v>1E-4</v>
      </c>
      <c r="M70" s="607">
        <f t="shared" si="74"/>
        <v>0</v>
      </c>
      <c r="N70" s="607">
        <f t="shared" si="75"/>
        <v>0</v>
      </c>
      <c r="O70" s="608">
        <f t="shared" si="76"/>
        <v>0</v>
      </c>
      <c r="P70" s="150"/>
      <c r="Q70" s="140" t="s">
        <v>201</v>
      </c>
      <c r="R70" s="14">
        <v>10000</v>
      </c>
      <c r="S70" s="14">
        <f>DataBaseSpecies_2!D75</f>
        <v>-16.5</v>
      </c>
      <c r="T70" s="14">
        <v>10000</v>
      </c>
      <c r="U70" s="14">
        <v>100000</v>
      </c>
      <c r="V70" s="15">
        <v>1000000</v>
      </c>
      <c r="X70" s="138" t="s">
        <v>378</v>
      </c>
      <c r="Y70" s="482">
        <v>0</v>
      </c>
      <c r="Z70" s="483">
        <v>0</v>
      </c>
      <c r="AA70" s="483">
        <v>0</v>
      </c>
      <c r="AB70" s="483">
        <v>0</v>
      </c>
      <c r="AC70" s="484">
        <v>0</v>
      </c>
    </row>
    <row r="71" spans="1:29" x14ac:dyDescent="0.35">
      <c r="A71" s="16" t="s">
        <v>86</v>
      </c>
      <c r="B71" s="615" t="e">
        <f t="shared" si="77"/>
        <v>#NUM!</v>
      </c>
      <c r="C71" s="616">
        <f t="shared" si="77"/>
        <v>2.4002697099092649</v>
      </c>
      <c r="D71" s="616" t="e">
        <f t="shared" si="77"/>
        <v>#NUM!</v>
      </c>
      <c r="E71" s="616" t="e">
        <f t="shared" si="77"/>
        <v>#NUM!</v>
      </c>
      <c r="F71" s="625">
        <f t="shared" si="78"/>
        <v>0</v>
      </c>
      <c r="G71" s="625">
        <f t="shared" si="79"/>
        <v>3.9786001080555191E-3</v>
      </c>
      <c r="H71" s="625">
        <f t="shared" si="79"/>
        <v>0</v>
      </c>
      <c r="I71" s="626">
        <f t="shared" si="79"/>
        <v>0</v>
      </c>
      <c r="J71" s="606">
        <f>States!B53</f>
        <v>9.9999999999999995E-21</v>
      </c>
      <c r="K71" s="607">
        <f t="shared" si="80"/>
        <v>0</v>
      </c>
      <c r="L71" s="607">
        <f t="shared" si="81"/>
        <v>2.5133837003078937E-25</v>
      </c>
      <c r="M71" s="607">
        <f t="shared" si="74"/>
        <v>9.9997486616299686E-21</v>
      </c>
      <c r="N71" s="607">
        <f t="shared" si="75"/>
        <v>0</v>
      </c>
      <c r="O71" s="608">
        <f t="shared" si="76"/>
        <v>0</v>
      </c>
      <c r="P71" s="150"/>
      <c r="Q71" s="141" t="s">
        <v>202</v>
      </c>
      <c r="R71" s="18">
        <v>10000</v>
      </c>
      <c r="S71" s="18">
        <f>DataBaseSpecies_2!D76</f>
        <v>-394.35899999999998</v>
      </c>
      <c r="T71" s="18">
        <v>10000</v>
      </c>
      <c r="U71" s="18">
        <v>100000</v>
      </c>
      <c r="V71" s="19">
        <v>1000000</v>
      </c>
      <c r="X71" s="138" t="s">
        <v>379</v>
      </c>
      <c r="Y71" s="482">
        <v>0</v>
      </c>
      <c r="Z71" s="483">
        <v>0</v>
      </c>
      <c r="AA71" s="483">
        <v>0</v>
      </c>
      <c r="AB71" s="483">
        <v>0</v>
      </c>
      <c r="AC71" s="484">
        <v>0</v>
      </c>
    </row>
    <row r="72" spans="1:29" x14ac:dyDescent="0.35">
      <c r="A72" s="16" t="s">
        <v>895</v>
      </c>
      <c r="B72" s="615" t="e">
        <f t="shared" ref="B72:E77" si="82">-LOG10(F72)</f>
        <v>#NUM!</v>
      </c>
      <c r="C72" s="616">
        <f t="shared" si="82"/>
        <v>2.4177899267699203</v>
      </c>
      <c r="D72" s="616">
        <f t="shared" si="82"/>
        <v>9.1105127675388236</v>
      </c>
      <c r="E72" s="616">
        <f t="shared" si="82"/>
        <v>12.404313537341318</v>
      </c>
      <c r="F72" s="625">
        <f t="shared" si="78"/>
        <v>0</v>
      </c>
      <c r="G72" s="625">
        <f t="shared" si="79"/>
        <v>3.8212906636188996E-3</v>
      </c>
      <c r="H72" s="625">
        <f t="shared" si="79"/>
        <v>7.753311495722586E-10</v>
      </c>
      <c r="I72" s="629">
        <f t="shared" si="79"/>
        <v>3.9417262781499425E-13</v>
      </c>
      <c r="J72" s="606">
        <f>States!B54</f>
        <v>1E-4</v>
      </c>
      <c r="K72" s="607">
        <f t="shared" si="80"/>
        <v>0</v>
      </c>
      <c r="L72" s="607">
        <f t="shared" si="81"/>
        <v>2.5967156904040096E-9</v>
      </c>
      <c r="M72" s="607">
        <f t="shared" si="74"/>
        <v>9.9228054238135487E-5</v>
      </c>
      <c r="N72" s="607">
        <f t="shared" si="75"/>
        <v>7.6934601362272023E-7</v>
      </c>
      <c r="O72" s="608">
        <f t="shared" si="76"/>
        <v>3.0325513988865802E-12</v>
      </c>
      <c r="P72" s="150"/>
      <c r="X72" s="180" t="s">
        <v>380</v>
      </c>
      <c r="Y72" s="485">
        <v>0</v>
      </c>
      <c r="Z72" s="486">
        <v>0</v>
      </c>
      <c r="AA72" s="486">
        <v>0</v>
      </c>
      <c r="AB72" s="486">
        <v>0</v>
      </c>
      <c r="AC72" s="487">
        <v>0</v>
      </c>
    </row>
    <row r="73" spans="1:29" x14ac:dyDescent="0.35">
      <c r="A73" s="16" t="s">
        <v>910</v>
      </c>
      <c r="B73" s="615" t="e">
        <f t="shared" si="82"/>
        <v>#NUM!</v>
      </c>
      <c r="C73" s="616">
        <f t="shared" si="82"/>
        <v>2.4528303604912218</v>
      </c>
      <c r="D73" s="616">
        <f t="shared" si="82"/>
        <v>9.4784373216125015</v>
      </c>
      <c r="E73" s="616" t="e">
        <f t="shared" si="82"/>
        <v>#NUM!</v>
      </c>
      <c r="F73" s="625">
        <f t="shared" si="78"/>
        <v>0</v>
      </c>
      <c r="G73" s="625">
        <f t="shared" ref="G73:G114" si="83">EXP((T6-S6)/(-$R$90*$R$91))</f>
        <v>3.5250853730356339E-3</v>
      </c>
      <c r="H73" s="625">
        <f t="shared" ref="H73:H114" si="84">EXP((U6-T6)/(-$R$90*$R$91))</f>
        <v>3.3232474362848676E-10</v>
      </c>
      <c r="I73" s="626">
        <v>0</v>
      </c>
      <c r="J73" s="606">
        <f>States!B55</f>
        <v>1E-4</v>
      </c>
      <c r="K73" s="607">
        <f t="shared" si="80"/>
        <v>0</v>
      </c>
      <c r="L73" s="607">
        <f t="shared" si="81"/>
        <v>2.8273345884979082E-9</v>
      </c>
      <c r="M73" s="607">
        <f t="shared" si="74"/>
        <v>9.9665958025916981E-5</v>
      </c>
      <c r="N73" s="607">
        <f t="shared" si="75"/>
        <v>3.3121463949450388E-7</v>
      </c>
      <c r="O73" s="608">
        <f t="shared" si="76"/>
        <v>0</v>
      </c>
      <c r="P73" s="150"/>
      <c r="Q73" s="24"/>
      <c r="R73" s="24"/>
      <c r="S73" s="24"/>
      <c r="T73" s="24"/>
      <c r="U73" s="24"/>
      <c r="V73" s="14"/>
    </row>
    <row r="74" spans="1:29" x14ac:dyDescent="0.35">
      <c r="A74" s="16" t="s">
        <v>942</v>
      </c>
      <c r="B74" s="615" t="e">
        <f t="shared" si="82"/>
        <v>#NUM!</v>
      </c>
      <c r="C74" s="616">
        <f t="shared" si="82"/>
        <v>1.6994610354832116</v>
      </c>
      <c r="D74" s="616">
        <f t="shared" si="82"/>
        <v>5.0983831064496146</v>
      </c>
      <c r="E74" s="616">
        <f t="shared" si="82"/>
        <v>9.6185990564977164</v>
      </c>
      <c r="F74" s="625">
        <f t="shared" si="78"/>
        <v>0</v>
      </c>
      <c r="G74" s="625">
        <f t="shared" si="83"/>
        <v>1.9977399958679778E-2</v>
      </c>
      <c r="H74" s="625">
        <f t="shared" si="84"/>
        <v>7.9729105845849319E-6</v>
      </c>
      <c r="I74" s="629">
        <f t="shared" ref="I74:I114" si="85">EXP((V7-U7)/(-$R$90*$R$91))</f>
        <v>2.4065835483949557E-10</v>
      </c>
      <c r="J74" s="606">
        <f>States!B56</f>
        <v>1E-4</v>
      </c>
      <c r="K74" s="607">
        <f t="shared" si="80"/>
        <v>0</v>
      </c>
      <c r="L74" s="607">
        <f t="shared" si="81"/>
        <v>6.1858569375942573E-12</v>
      </c>
      <c r="M74" s="607">
        <f t="shared" si="74"/>
        <v>1.2357733812949455E-6</v>
      </c>
      <c r="N74" s="607">
        <f t="shared" si="75"/>
        <v>9.8527106718747826E-5</v>
      </c>
      <c r="O74" s="608">
        <f t="shared" si="76"/>
        <v>2.3711371410029265E-7</v>
      </c>
      <c r="P74" s="150"/>
      <c r="Q74" s="24"/>
      <c r="R74" s="24"/>
      <c r="S74" s="24"/>
      <c r="T74" s="24"/>
      <c r="U74" s="24"/>
      <c r="V74" s="14"/>
    </row>
    <row r="75" spans="1:29" x14ac:dyDescent="0.35">
      <c r="A75" s="16" t="s">
        <v>967</v>
      </c>
      <c r="B75" s="615" t="e">
        <f t="shared" si="82"/>
        <v>#NUM!</v>
      </c>
      <c r="C75" s="616">
        <f t="shared" si="82"/>
        <v>2.7331538302616409</v>
      </c>
      <c r="D75" s="616">
        <f t="shared" si="82"/>
        <v>9.4258766710305526</v>
      </c>
      <c r="E75" s="616">
        <f t="shared" si="82"/>
        <v>10.284367297202483</v>
      </c>
      <c r="F75" s="625">
        <f t="shared" si="78"/>
        <v>0</v>
      </c>
      <c r="G75" s="625">
        <f t="shared" si="83"/>
        <v>1.8486137105875378E-3</v>
      </c>
      <c r="H75" s="625">
        <f t="shared" si="84"/>
        <v>3.7507950049198036E-10</v>
      </c>
      <c r="I75" s="629">
        <f t="shared" si="85"/>
        <v>5.1955640464145089E-11</v>
      </c>
      <c r="J75" s="606">
        <f>States!B57</f>
        <v>1E-4</v>
      </c>
      <c r="K75" s="607">
        <f t="shared" si="80"/>
        <v>0</v>
      </c>
      <c r="L75" s="607">
        <f t="shared" si="81"/>
        <v>5.3889441207158607E-9</v>
      </c>
      <c r="M75" s="607">
        <f t="shared" si="74"/>
        <v>9.9620759871454453E-5</v>
      </c>
      <c r="N75" s="607">
        <f t="shared" si="75"/>
        <v>3.7365704851216663E-7</v>
      </c>
      <c r="O75" s="608">
        <f t="shared" si="76"/>
        <v>1.9413591269391751E-10</v>
      </c>
      <c r="P75" s="150"/>
      <c r="Q75" s="24"/>
      <c r="R75" s="24"/>
      <c r="S75" s="24"/>
      <c r="T75" s="24"/>
      <c r="U75" s="24"/>
      <c r="V75" s="14"/>
    </row>
    <row r="76" spans="1:29" x14ac:dyDescent="0.35">
      <c r="A76" s="16" t="s">
        <v>978</v>
      </c>
      <c r="B76" s="615" t="e">
        <f t="shared" si="82"/>
        <v>#NUM!</v>
      </c>
      <c r="C76" s="616">
        <f t="shared" si="82"/>
        <v>1.8921834209503827</v>
      </c>
      <c r="D76" s="616">
        <f t="shared" si="82"/>
        <v>4.257412697138327</v>
      </c>
      <c r="E76" s="616">
        <f t="shared" si="82"/>
        <v>9.5309979721944575</v>
      </c>
      <c r="F76" s="625">
        <f t="shared" si="78"/>
        <v>0</v>
      </c>
      <c r="G76" s="625">
        <f t="shared" si="83"/>
        <v>1.2817891144997885E-2</v>
      </c>
      <c r="H76" s="625">
        <f t="shared" si="84"/>
        <v>5.5282452681548845E-5</v>
      </c>
      <c r="I76" s="629">
        <f t="shared" si="85"/>
        <v>2.9444353819090794E-10</v>
      </c>
      <c r="J76" s="606">
        <f>States!B58</f>
        <v>1E-4</v>
      </c>
      <c r="K76" s="607">
        <f t="shared" si="80"/>
        <v>0</v>
      </c>
      <c r="L76" s="607">
        <f t="shared" si="81"/>
        <v>1.4045482364636955E-12</v>
      </c>
      <c r="M76" s="607">
        <f t="shared" si="74"/>
        <v>1.8003346402890399E-7</v>
      </c>
      <c r="N76" s="607">
        <f t="shared" si="75"/>
        <v>9.9526914562732128E-5</v>
      </c>
      <c r="O76" s="608">
        <f t="shared" si="76"/>
        <v>2.9305056869075049E-7</v>
      </c>
      <c r="P76" s="150"/>
      <c r="Q76" s="24"/>
      <c r="R76" s="24"/>
      <c r="S76" s="24"/>
      <c r="T76" s="24"/>
      <c r="U76" s="24"/>
      <c r="V76" s="14"/>
    </row>
    <row r="77" spans="1:29" x14ac:dyDescent="0.35">
      <c r="A77" s="16" t="s">
        <v>1006</v>
      </c>
      <c r="B77" s="615" t="e">
        <f t="shared" si="82"/>
        <v>#NUM!</v>
      </c>
      <c r="C77" s="616">
        <f t="shared" si="82"/>
        <v>2.0323451558355878</v>
      </c>
      <c r="D77" s="616">
        <f t="shared" si="82"/>
        <v>8.9177903820716526</v>
      </c>
      <c r="E77" s="616" t="e">
        <f t="shared" si="82"/>
        <v>#NUM!</v>
      </c>
      <c r="F77" s="625">
        <f t="shared" si="78"/>
        <v>0</v>
      </c>
      <c r="G77" s="625">
        <f t="shared" si="83"/>
        <v>9.2822838341387309E-3</v>
      </c>
      <c r="H77" s="625">
        <f t="shared" si="84"/>
        <v>1.2083969430082529E-9</v>
      </c>
      <c r="I77" s="629">
        <f t="shared" si="85"/>
        <v>0</v>
      </c>
      <c r="J77" s="606">
        <f>States!B59</f>
        <v>1E-4</v>
      </c>
      <c r="K77" s="607">
        <f t="shared" si="80"/>
        <v>0</v>
      </c>
      <c r="L77" s="607">
        <f t="shared" si="81"/>
        <v>1.0644468642673403E-9</v>
      </c>
      <c r="M77" s="607">
        <f t="shared" si="74"/>
        <v>9.8804979204883964E-5</v>
      </c>
      <c r="N77" s="607">
        <f t="shared" si="75"/>
        <v>1.1939563482517581E-6</v>
      </c>
      <c r="O77" s="608">
        <f t="shared" si="76"/>
        <v>0</v>
      </c>
      <c r="P77" s="150"/>
      <c r="Q77" s="24"/>
      <c r="R77" s="24"/>
      <c r="S77" s="24"/>
      <c r="T77" s="24"/>
      <c r="U77" s="24"/>
      <c r="V77" s="14"/>
    </row>
    <row r="78" spans="1:29" x14ac:dyDescent="0.35">
      <c r="A78" s="16" t="s">
        <v>1032</v>
      </c>
      <c r="B78" s="615" t="e">
        <f t="shared" ref="B78" si="86">-LOG10(F78)</f>
        <v>#NUM!</v>
      </c>
      <c r="C78" s="616">
        <f t="shared" ref="C78" si="87">-LOG10(G78)</f>
        <v>2.2075473244421033</v>
      </c>
      <c r="D78" s="616">
        <f t="shared" ref="D78" si="88">-LOG10(H78)</f>
        <v>9.0053914663749097</v>
      </c>
      <c r="E78" s="616" t="e">
        <f t="shared" ref="E78" si="89">-LOG10(I78)</f>
        <v>#NUM!</v>
      </c>
      <c r="F78" s="625">
        <f t="shared" si="78"/>
        <v>0</v>
      </c>
      <c r="G78" s="625">
        <f t="shared" si="83"/>
        <v>6.2008706998020807E-3</v>
      </c>
      <c r="H78" s="625">
        <f t="shared" si="84"/>
        <v>9.8766242955852972E-10</v>
      </c>
      <c r="I78" s="629">
        <f t="shared" si="85"/>
        <v>0</v>
      </c>
      <c r="J78" s="606">
        <f>States!B60</f>
        <v>1E-4</v>
      </c>
      <c r="K78" s="607">
        <f t="shared" si="80"/>
        <v>0</v>
      </c>
      <c r="L78" s="607">
        <f t="shared" si="81"/>
        <v>1.5968792202150024E-9</v>
      </c>
      <c r="M78" s="607">
        <f t="shared" si="74"/>
        <v>9.9020415677540048E-5</v>
      </c>
      <c r="N78" s="607">
        <f t="shared" si="75"/>
        <v>9.7798744323974725E-7</v>
      </c>
      <c r="O78" s="608">
        <f t="shared" si="76"/>
        <v>0</v>
      </c>
      <c r="P78" s="150"/>
      <c r="Q78" s="24"/>
      <c r="R78" s="24"/>
      <c r="S78" s="24"/>
      <c r="T78" s="24"/>
      <c r="U78" s="24"/>
      <c r="V78" s="14"/>
    </row>
    <row r="79" spans="1:29" x14ac:dyDescent="0.35">
      <c r="A79" s="16" t="s">
        <v>1047</v>
      </c>
      <c r="B79" s="615" t="e">
        <f t="shared" ref="B79" si="90">-LOG10(F79)</f>
        <v>#NUM!</v>
      </c>
      <c r="C79" s="616">
        <v>0</v>
      </c>
      <c r="D79" s="616">
        <f t="shared" ref="D79" si="91">-LOG10(H79)</f>
        <v>9.0579521169568675</v>
      </c>
      <c r="E79" s="616" t="e">
        <f t="shared" ref="E79" si="92">-LOG10(I79)</f>
        <v>#NUM!</v>
      </c>
      <c r="F79" s="625">
        <f t="shared" si="78"/>
        <v>0</v>
      </c>
      <c r="G79" s="625">
        <f t="shared" si="83"/>
        <v>4.490461122133799E-3</v>
      </c>
      <c r="H79" s="625">
        <f t="shared" si="84"/>
        <v>8.7508025169063477E-10</v>
      </c>
      <c r="I79" s="629">
        <f t="shared" si="85"/>
        <v>0</v>
      </c>
      <c r="J79" s="606">
        <f>States!B61</f>
        <v>1E-4</v>
      </c>
      <c r="K79" s="607">
        <f t="shared" si="80"/>
        <v>0</v>
      </c>
      <c r="L79" s="607">
        <f t="shared" si="81"/>
        <v>2.2075755663434041E-9</v>
      </c>
      <c r="M79" s="607">
        <f t="shared" si="74"/>
        <v>9.913032254837559E-5</v>
      </c>
      <c r="N79" s="607">
        <f t="shared" si="75"/>
        <v>8.6746987605806342E-7</v>
      </c>
      <c r="O79" s="608">
        <f t="shared" si="76"/>
        <v>0</v>
      </c>
      <c r="P79" s="150"/>
      <c r="Q79" s="24"/>
      <c r="R79" s="24"/>
      <c r="S79" s="24"/>
      <c r="T79" s="24"/>
      <c r="U79" s="24"/>
      <c r="V79" s="14"/>
    </row>
    <row r="80" spans="1:29" x14ac:dyDescent="0.35">
      <c r="A80" s="16" t="s">
        <v>1081</v>
      </c>
      <c r="B80" s="615" t="e">
        <f t="shared" ref="B80" si="93">-LOG10(F80)</f>
        <v>#NUM!</v>
      </c>
      <c r="C80" s="616">
        <f t="shared" ref="C80" si="94">-LOG10(G80)</f>
        <v>2.3126686256060069</v>
      </c>
      <c r="D80" s="616">
        <f t="shared" ref="D80" si="95">-LOG10(H80)</f>
        <v>9.2331542855633923</v>
      </c>
      <c r="E80" s="616" t="e">
        <f t="shared" ref="E80" si="96">-LOG10(I80)</f>
        <v>#NUM!</v>
      </c>
      <c r="F80" s="625">
        <f t="shared" si="78"/>
        <v>0</v>
      </c>
      <c r="G80" s="625">
        <f t="shared" si="83"/>
        <v>4.8677848464637619E-3</v>
      </c>
      <c r="H80" s="625">
        <f t="shared" si="84"/>
        <v>5.8458237106765326E-10</v>
      </c>
      <c r="I80" s="629">
        <f t="shared" si="85"/>
        <v>0</v>
      </c>
      <c r="J80" s="606">
        <f>States!B62</f>
        <v>1E-4</v>
      </c>
      <c r="K80" s="607">
        <f t="shared" si="80"/>
        <v>0</v>
      </c>
      <c r="L80" s="607">
        <f t="shared" si="81"/>
        <v>2.0423413893039821E-9</v>
      </c>
      <c r="M80" s="607">
        <f t="shared" si="74"/>
        <v>9.9416784661596696E-5</v>
      </c>
      <c r="N80" s="607">
        <f t="shared" si="75"/>
        <v>5.8117299701398507E-7</v>
      </c>
      <c r="O80" s="608">
        <f t="shared" si="76"/>
        <v>0</v>
      </c>
      <c r="P80" s="150"/>
      <c r="Q80" s="24"/>
      <c r="R80" s="24"/>
      <c r="S80" s="24"/>
      <c r="T80" s="24"/>
      <c r="U80" s="24"/>
      <c r="V80" s="14"/>
    </row>
    <row r="81" spans="1:22" x14ac:dyDescent="0.35">
      <c r="A81" s="16" t="s">
        <v>1096</v>
      </c>
      <c r="B81" s="615" t="e">
        <f t="shared" ref="B81" si="97">-LOG10(F81)</f>
        <v>#NUM!</v>
      </c>
      <c r="C81" s="616">
        <f t="shared" ref="C81" si="98">-LOG10(G81)</f>
        <v>1.9447440715323199</v>
      </c>
      <c r="D81" s="616">
        <f t="shared" ref="D81" si="99">-LOG10(H81)</f>
        <v>11.318060091980927</v>
      </c>
      <c r="E81" s="616" t="e">
        <f t="shared" ref="E81" si="100">-LOG10(I81)</f>
        <v>#NUM!</v>
      </c>
      <c r="F81" s="625">
        <f t="shared" si="78"/>
        <v>0</v>
      </c>
      <c r="G81" s="625">
        <f t="shared" si="83"/>
        <v>1.1356798713424895E-2</v>
      </c>
      <c r="H81" s="625">
        <f t="shared" si="84"/>
        <v>4.8077282080264787E-12</v>
      </c>
      <c r="I81" s="629">
        <f t="shared" si="85"/>
        <v>0</v>
      </c>
      <c r="J81" s="606">
        <f>States!B63</f>
        <v>1E-4</v>
      </c>
      <c r="K81" s="607">
        <f t="shared" si="80"/>
        <v>0</v>
      </c>
      <c r="L81" s="607">
        <f t="shared" si="81"/>
        <v>8.8047974247625287E-10</v>
      </c>
      <c r="M81" s="607">
        <f t="shared" si="74"/>
        <v>9.999431206550994E-5</v>
      </c>
      <c r="N81" s="607">
        <f t="shared" si="75"/>
        <v>4.8074547475955463E-9</v>
      </c>
      <c r="O81" s="608">
        <f t="shared" si="76"/>
        <v>0</v>
      </c>
      <c r="P81" s="150"/>
      <c r="Q81" s="24"/>
      <c r="R81" s="24"/>
      <c r="S81" s="24"/>
      <c r="T81" s="24"/>
      <c r="U81" s="24"/>
      <c r="V81" s="14"/>
    </row>
    <row r="82" spans="1:22" x14ac:dyDescent="0.35">
      <c r="A82" s="16" t="s">
        <v>1121</v>
      </c>
      <c r="B82" s="615" t="e">
        <f t="shared" ref="B82:B84" si="101">-LOG10(F82)</f>
        <v>#NUM!</v>
      </c>
      <c r="C82" s="616">
        <f t="shared" ref="C82:C84" si="102">-LOG10(G82)</f>
        <v>2.7156336134009953</v>
      </c>
      <c r="D82" s="616">
        <f t="shared" ref="D82:D84" si="103">-LOG10(H82)</f>
        <v>9.6010788396370703</v>
      </c>
      <c r="E82" s="616" t="e">
        <f t="shared" ref="E82:E84" si="104">-LOG10(I82)</f>
        <v>#NUM!</v>
      </c>
      <c r="F82" s="625">
        <f t="shared" si="78"/>
        <v>0</v>
      </c>
      <c r="G82" s="625">
        <f t="shared" si="83"/>
        <v>1.9247148034876203E-3</v>
      </c>
      <c r="H82" s="625">
        <f t="shared" si="84"/>
        <v>2.505654347848245E-10</v>
      </c>
      <c r="I82" s="629">
        <f t="shared" si="85"/>
        <v>0</v>
      </c>
      <c r="J82" s="606">
        <f>States!B64</f>
        <v>1E-4</v>
      </c>
      <c r="K82" s="607">
        <f t="shared" si="80"/>
        <v>0</v>
      </c>
      <c r="L82" s="607">
        <f t="shared" si="81"/>
        <v>5.1823205847285561E-9</v>
      </c>
      <c r="M82" s="607">
        <f t="shared" si="74"/>
        <v>9.9744891458456735E-5</v>
      </c>
      <c r="N82" s="607">
        <f t="shared" si="75"/>
        <v>2.4992622095853341E-7</v>
      </c>
      <c r="O82" s="608">
        <f t="shared" si="76"/>
        <v>0</v>
      </c>
      <c r="P82" s="150"/>
      <c r="Q82" s="24"/>
      <c r="R82" s="24"/>
      <c r="S82" s="24"/>
      <c r="T82" s="24"/>
      <c r="U82" s="24"/>
      <c r="V82" s="14"/>
    </row>
    <row r="83" spans="1:22" x14ac:dyDescent="0.35">
      <c r="A83" s="16" t="s">
        <v>1139</v>
      </c>
      <c r="B83" s="615" t="e">
        <f t="shared" si="101"/>
        <v>#NUM!</v>
      </c>
      <c r="C83" s="616">
        <f t="shared" si="102"/>
        <v>2.7857144808436081</v>
      </c>
      <c r="D83" s="616">
        <f t="shared" si="103"/>
        <v>9.5835586227764136</v>
      </c>
      <c r="E83" s="616" t="e">
        <f t="shared" si="104"/>
        <v>#NUM!</v>
      </c>
      <c r="F83" s="625">
        <f t="shared" si="78"/>
        <v>0</v>
      </c>
      <c r="G83" s="625">
        <f t="shared" si="83"/>
        <v>1.6378929710455267E-3</v>
      </c>
      <c r="H83" s="625">
        <f t="shared" si="84"/>
        <v>2.6088035526870415E-10</v>
      </c>
      <c r="I83" s="629">
        <f t="shared" si="85"/>
        <v>0</v>
      </c>
      <c r="J83" s="606">
        <f>States!B65</f>
        <v>1E-4</v>
      </c>
      <c r="K83" s="607">
        <f t="shared" si="80"/>
        <v>0</v>
      </c>
      <c r="L83" s="607">
        <f t="shared" si="81"/>
        <v>6.0891478819855787E-9</v>
      </c>
      <c r="M83" s="607">
        <f t="shared" si="74"/>
        <v>9.973372515560935E-5</v>
      </c>
      <c r="N83" s="607">
        <f t="shared" si="75"/>
        <v>2.6018569650866669E-7</v>
      </c>
      <c r="O83" s="608">
        <f t="shared" si="76"/>
        <v>0</v>
      </c>
      <c r="P83" s="150"/>
      <c r="Q83" s="24"/>
      <c r="R83" s="24"/>
      <c r="S83" s="24"/>
      <c r="T83" s="24"/>
      <c r="U83" s="24"/>
      <c r="V83" s="14"/>
    </row>
    <row r="84" spans="1:22" x14ac:dyDescent="0.35">
      <c r="A84" s="16" t="s">
        <v>1123</v>
      </c>
      <c r="B84" s="615" t="e">
        <f t="shared" si="101"/>
        <v>#NUM!</v>
      </c>
      <c r="C84" s="616">
        <f t="shared" si="102"/>
        <v>2.7857144808436081</v>
      </c>
      <c r="D84" s="616">
        <f t="shared" si="103"/>
        <v>9.5309979721944575</v>
      </c>
      <c r="E84" s="616" t="e">
        <f t="shared" si="104"/>
        <v>#NUM!</v>
      </c>
      <c r="F84" s="625">
        <f t="shared" si="78"/>
        <v>0</v>
      </c>
      <c r="G84" s="625">
        <f t="shared" si="83"/>
        <v>1.6378929710455267E-3</v>
      </c>
      <c r="H84" s="625">
        <f t="shared" si="84"/>
        <v>2.9444353819090794E-10</v>
      </c>
      <c r="I84" s="629">
        <f t="shared" si="85"/>
        <v>0</v>
      </c>
      <c r="J84" s="606">
        <f>States!B66</f>
        <v>1E-4</v>
      </c>
      <c r="K84" s="607">
        <f t="shared" si="80"/>
        <v>0</v>
      </c>
      <c r="L84" s="607">
        <f t="shared" si="81"/>
        <v>6.0871102940924247E-9</v>
      </c>
      <c r="M84" s="607">
        <f t="shared" si="74"/>
        <v>9.9700351646728511E-5</v>
      </c>
      <c r="N84" s="607">
        <f t="shared" si="75"/>
        <v>2.9356124297740465E-7</v>
      </c>
      <c r="O84" s="608">
        <f t="shared" si="76"/>
        <v>0</v>
      </c>
      <c r="P84" s="150"/>
      <c r="Q84" s="24"/>
      <c r="R84" s="24"/>
      <c r="S84" s="24"/>
      <c r="T84" s="24"/>
      <c r="U84" s="24"/>
      <c r="V84" s="14"/>
    </row>
    <row r="85" spans="1:22" x14ac:dyDescent="0.35">
      <c r="A85" s="16" t="s">
        <v>1182</v>
      </c>
      <c r="B85" s="615" t="e">
        <f t="shared" ref="B85" si="105">-LOG10(F85)</f>
        <v>#NUM!</v>
      </c>
      <c r="C85" s="616">
        <f t="shared" ref="C85" si="106">-LOG10(G85)</f>
        <v>2.5229112279338244</v>
      </c>
      <c r="D85" s="616">
        <f t="shared" ref="D85" si="107">-LOG10(H85)</f>
        <v>9.4959575384731565</v>
      </c>
      <c r="E85" s="616" t="e">
        <f t="shared" ref="E85" si="108">-LOG10(I85)</f>
        <v>#NUM!</v>
      </c>
      <c r="F85" s="625">
        <f t="shared" si="78"/>
        <v>0</v>
      </c>
      <c r="G85" s="625">
        <f t="shared" si="83"/>
        <v>2.9997756261699233E-3</v>
      </c>
      <c r="H85" s="625">
        <f t="shared" si="84"/>
        <v>3.1918499110927989E-10</v>
      </c>
      <c r="I85" s="629">
        <f t="shared" si="85"/>
        <v>0</v>
      </c>
      <c r="J85" s="606">
        <f>States!B67</f>
        <v>1E-4</v>
      </c>
      <c r="K85" s="607">
        <f t="shared" si="80"/>
        <v>0</v>
      </c>
      <c r="L85" s="607">
        <f t="shared" si="81"/>
        <v>3.3228657968599773E-9</v>
      </c>
      <c r="M85" s="607">
        <f t="shared" si="74"/>
        <v>9.9678518264542613E-5</v>
      </c>
      <c r="N85" s="607">
        <f t="shared" si="75"/>
        <v>3.181588696605423E-7</v>
      </c>
      <c r="O85" s="608">
        <f t="shared" si="76"/>
        <v>0</v>
      </c>
      <c r="P85" s="150"/>
      <c r="Q85" s="24"/>
      <c r="R85" s="24"/>
      <c r="S85" s="24"/>
      <c r="T85" s="24"/>
      <c r="U85" s="24"/>
      <c r="V85" s="14"/>
    </row>
    <row r="86" spans="1:22" x14ac:dyDescent="0.35">
      <c r="A86" s="16" t="s">
        <v>1240</v>
      </c>
      <c r="B86" s="615" t="e">
        <f t="shared" ref="B86" si="109">-LOG10(F86)</f>
        <v>#NUM!</v>
      </c>
      <c r="C86" s="616">
        <f t="shared" ref="C86" si="110">-LOG10(G86)</f>
        <v>2.0673855895568987</v>
      </c>
      <c r="D86" s="616">
        <f t="shared" ref="D86" si="111">-LOG10(H86)</f>
        <v>9.5134777553338026</v>
      </c>
      <c r="E86" s="616">
        <f t="shared" ref="E86" si="112">-LOG10(I86)</f>
        <v>13.070081778046086</v>
      </c>
      <c r="F86" s="625">
        <f t="shared" si="78"/>
        <v>0</v>
      </c>
      <c r="G86" s="625">
        <f t="shared" si="83"/>
        <v>8.56277259503181E-3</v>
      </c>
      <c r="H86" s="625">
        <f t="shared" si="84"/>
        <v>3.0656476986054978E-10</v>
      </c>
      <c r="I86" s="629">
        <f t="shared" si="85"/>
        <v>8.5097778322392692E-14</v>
      </c>
      <c r="J86" s="606">
        <f>States!B68</f>
        <v>1E-4</v>
      </c>
      <c r="K86" s="607">
        <f t="shared" si="80"/>
        <v>0</v>
      </c>
      <c r="L86" s="607">
        <f t="shared" si="81"/>
        <v>1.1642632115563768E-9</v>
      </c>
      <c r="M86" s="607">
        <f t="shared" si="74"/>
        <v>9.9693211213186666E-5</v>
      </c>
      <c r="N86" s="607">
        <f t="shared" si="75"/>
        <v>3.0562426352229757E-7</v>
      </c>
      <c r="O86" s="608">
        <f t="shared" si="76"/>
        <v>2.6007945827165004E-13</v>
      </c>
      <c r="P86" s="150"/>
      <c r="Q86" s="24"/>
      <c r="R86" s="24"/>
      <c r="S86" s="24"/>
      <c r="T86" s="24"/>
      <c r="U86" s="24"/>
      <c r="V86" s="14"/>
    </row>
    <row r="87" spans="1:22" x14ac:dyDescent="0.35">
      <c r="A87" s="16" t="s">
        <v>1258</v>
      </c>
      <c r="B87" s="615" t="e">
        <f t="shared" ref="B87" si="113">-LOG10(F87)</f>
        <v>#NUM!</v>
      </c>
      <c r="C87" s="616">
        <f t="shared" ref="C87" si="114">-LOG10(G87)</f>
        <v>2.0673855895568791</v>
      </c>
      <c r="D87" s="616">
        <f t="shared" ref="D87" si="115">-LOG10(H87)</f>
        <v>9.4959575384731565</v>
      </c>
      <c r="E87" s="616">
        <f t="shared" ref="E87" si="116">-LOG10(I87)</f>
        <v>12.929920043160871</v>
      </c>
      <c r="F87" s="625">
        <f t="shared" si="78"/>
        <v>0</v>
      </c>
      <c r="G87" s="625">
        <f t="shared" si="83"/>
        <v>8.5627725950321986E-3</v>
      </c>
      <c r="H87" s="625">
        <f t="shared" si="84"/>
        <v>3.1918499110927989E-10</v>
      </c>
      <c r="I87" s="629">
        <f t="shared" si="85"/>
        <v>1.1751138822171391E-13</v>
      </c>
      <c r="J87" s="606">
        <f>States!B69</f>
        <v>1E-4</v>
      </c>
      <c r="K87" s="607">
        <f t="shared" si="80"/>
        <v>0</v>
      </c>
      <c r="L87" s="607">
        <f t="shared" si="81"/>
        <v>1.1641167468379624E-9</v>
      </c>
      <c r="M87" s="607">
        <f t="shared" si="74"/>
        <v>9.9680669772421424E-5</v>
      </c>
      <c r="N87" s="607">
        <f t="shared" si="75"/>
        <v>3.1816573695077393E-7</v>
      </c>
      <c r="O87" s="608">
        <f t="shared" si="76"/>
        <v>3.7388097433670104E-13</v>
      </c>
      <c r="P87" s="150"/>
      <c r="Q87" s="24"/>
      <c r="R87" s="24"/>
      <c r="S87" s="24"/>
      <c r="T87" s="24"/>
      <c r="U87" s="24"/>
      <c r="V87" s="14"/>
    </row>
    <row r="88" spans="1:22" x14ac:dyDescent="0.35">
      <c r="A88" s="16" t="s">
        <v>1272</v>
      </c>
      <c r="B88" s="615"/>
      <c r="C88" s="616">
        <f t="shared" ref="C88" si="117">-LOG10(G88)</f>
        <v>1.8396227703684165</v>
      </c>
      <c r="D88" s="616">
        <f t="shared" ref="D88" si="118">-LOG10(H88)</f>
        <v>6.6226419733262958</v>
      </c>
      <c r="E88" s="616">
        <f t="shared" ref="E88" si="119">-LOG10(I88)</f>
        <v>9.4258766710305526</v>
      </c>
      <c r="F88" s="625">
        <f t="shared" si="78"/>
        <v>0</v>
      </c>
      <c r="G88" s="625">
        <f t="shared" si="83"/>
        <v>1.4466958299684302E-2</v>
      </c>
      <c r="H88" s="625">
        <f t="shared" si="84"/>
        <v>2.3842842320284178E-7</v>
      </c>
      <c r="I88" s="629">
        <f t="shared" si="85"/>
        <v>3.7507950049198036E-10</v>
      </c>
      <c r="J88" s="606">
        <f>States!B70</f>
        <v>1E-4</v>
      </c>
      <c r="K88" s="607">
        <f t="shared" si="80"/>
        <v>0</v>
      </c>
      <c r="L88" s="607">
        <f t="shared" si="81"/>
        <v>2.0370840431527903E-10</v>
      </c>
      <c r="M88" s="607">
        <f t="shared" si="74"/>
        <v>2.9470409905243717E-5</v>
      </c>
      <c r="N88" s="607">
        <f t="shared" si="75"/>
        <v>7.0265833648486701E-5</v>
      </c>
      <c r="O88" s="608">
        <f t="shared" si="76"/>
        <v>2.6355273786526981E-7</v>
      </c>
      <c r="P88" s="150"/>
      <c r="Q88" s="24"/>
      <c r="R88" s="24"/>
      <c r="S88" s="24"/>
      <c r="T88" s="24"/>
      <c r="U88" s="24"/>
      <c r="V88" s="14"/>
    </row>
    <row r="89" spans="1:22" ht="15" thickBot="1" x14ac:dyDescent="0.4">
      <c r="A89" s="16" t="s">
        <v>87</v>
      </c>
      <c r="B89" s="615" t="e">
        <f t="shared" ref="B89:E93" si="120">-LOG10(F89)</f>
        <v>#NUM!</v>
      </c>
      <c r="C89" s="616">
        <f t="shared" si="120"/>
        <v>3.7493264081794351</v>
      </c>
      <c r="D89" s="616" t="e">
        <f t="shared" si="120"/>
        <v>#NUM!</v>
      </c>
      <c r="E89" s="616" t="e">
        <f t="shared" si="120"/>
        <v>#NUM!</v>
      </c>
      <c r="F89" s="625">
        <f t="shared" si="78"/>
        <v>0</v>
      </c>
      <c r="G89" s="625">
        <f t="shared" si="83"/>
        <v>1.781039665851025E-4</v>
      </c>
      <c r="H89" s="625">
        <f t="shared" si="84"/>
        <v>0</v>
      </c>
      <c r="I89" s="626">
        <f t="shared" si="85"/>
        <v>0</v>
      </c>
      <c r="J89" s="606">
        <f>States!B71</f>
        <v>1E-4</v>
      </c>
      <c r="K89" s="607">
        <f t="shared" si="80"/>
        <v>0</v>
      </c>
      <c r="L89" s="607">
        <f t="shared" si="81"/>
        <v>5.6115473699203177E-8</v>
      </c>
      <c r="M89" s="607">
        <f t="shared" si="74"/>
        <v>9.9943884526300811E-5</v>
      </c>
      <c r="N89" s="607">
        <f t="shared" si="75"/>
        <v>0</v>
      </c>
      <c r="O89" s="608">
        <f t="shared" si="76"/>
        <v>0</v>
      </c>
      <c r="P89" s="150"/>
      <c r="Q89" s="24"/>
      <c r="R89" s="24"/>
      <c r="S89" s="24"/>
      <c r="T89" s="24"/>
      <c r="U89" s="24"/>
      <c r="V89" s="24"/>
    </row>
    <row r="90" spans="1:22" x14ac:dyDescent="0.35">
      <c r="A90" s="16" t="s">
        <v>88</v>
      </c>
      <c r="B90" s="615" t="e">
        <f t="shared" si="120"/>
        <v>#NUM!</v>
      </c>
      <c r="C90" s="616">
        <f t="shared" si="120"/>
        <v>4.7654989860972288</v>
      </c>
      <c r="D90" s="616" t="e">
        <f t="shared" si="120"/>
        <v>#NUM!</v>
      </c>
      <c r="E90" s="616" t="e">
        <f t="shared" si="120"/>
        <v>#NUM!</v>
      </c>
      <c r="F90" s="625">
        <f t="shared" si="78"/>
        <v>0</v>
      </c>
      <c r="G90" s="625">
        <f t="shared" si="83"/>
        <v>1.7159357161353914E-5</v>
      </c>
      <c r="H90" s="625">
        <f t="shared" si="84"/>
        <v>0</v>
      </c>
      <c r="I90" s="626">
        <f t="shared" si="85"/>
        <v>0</v>
      </c>
      <c r="J90" s="606">
        <f>States!B72</f>
        <v>1E-4</v>
      </c>
      <c r="K90" s="607">
        <f t="shared" si="80"/>
        <v>0</v>
      </c>
      <c r="L90" s="607">
        <f t="shared" si="81"/>
        <v>5.7939585504327937E-7</v>
      </c>
      <c r="M90" s="607">
        <f t="shared" si="74"/>
        <v>9.9420604144956725E-5</v>
      </c>
      <c r="N90" s="607">
        <f t="shared" si="75"/>
        <v>0</v>
      </c>
      <c r="O90" s="608">
        <f t="shared" si="76"/>
        <v>0</v>
      </c>
      <c r="P90" s="150"/>
      <c r="Q90" s="235" t="s">
        <v>136</v>
      </c>
      <c r="R90" s="233">
        <v>8.3140000000000002E-3</v>
      </c>
      <c r="S90" s="26" t="s">
        <v>335</v>
      </c>
      <c r="T90" s="20"/>
      <c r="U90" s="20"/>
      <c r="V90" s="24"/>
    </row>
    <row r="91" spans="1:22" ht="15" thickBot="1" x14ac:dyDescent="0.4">
      <c r="A91" s="16" t="s">
        <v>89</v>
      </c>
      <c r="B91" s="615" t="e">
        <f t="shared" si="120"/>
        <v>#NUM!</v>
      </c>
      <c r="C91" s="616">
        <f t="shared" si="120"/>
        <v>3.7843668419007264</v>
      </c>
      <c r="D91" s="616" t="e">
        <f t="shared" si="120"/>
        <v>#NUM!</v>
      </c>
      <c r="E91" s="616" t="e">
        <f t="shared" si="120"/>
        <v>#NUM!</v>
      </c>
      <c r="F91" s="625">
        <f t="shared" si="78"/>
        <v>0</v>
      </c>
      <c r="G91" s="625">
        <f t="shared" si="83"/>
        <v>1.6429833340503007E-4</v>
      </c>
      <c r="H91" s="625">
        <f t="shared" si="84"/>
        <v>0</v>
      </c>
      <c r="I91" s="626">
        <f t="shared" si="85"/>
        <v>0</v>
      </c>
      <c r="J91" s="606">
        <f>States!B73</f>
        <v>1E-4</v>
      </c>
      <c r="K91" s="607">
        <f t="shared" si="80"/>
        <v>0</v>
      </c>
      <c r="L91" s="607">
        <f t="shared" si="81"/>
        <v>6.0827867247065602E-8</v>
      </c>
      <c r="M91" s="607">
        <f t="shared" si="74"/>
        <v>9.993917213275295E-5</v>
      </c>
      <c r="N91" s="607">
        <f t="shared" si="75"/>
        <v>0</v>
      </c>
      <c r="O91" s="608">
        <f t="shared" si="76"/>
        <v>0</v>
      </c>
      <c r="P91" s="150"/>
      <c r="Q91" s="236" t="s">
        <v>137</v>
      </c>
      <c r="R91" s="234">
        <v>298.14999999999998</v>
      </c>
      <c r="S91" s="26" t="s">
        <v>138</v>
      </c>
      <c r="T91" s="24"/>
      <c r="U91" s="13"/>
      <c r="V91" s="13"/>
    </row>
    <row r="92" spans="1:22" x14ac:dyDescent="0.35">
      <c r="A92" s="16" t="s">
        <v>90</v>
      </c>
      <c r="B92" s="615" t="e">
        <f t="shared" si="120"/>
        <v>#NUM!</v>
      </c>
      <c r="C92" s="616">
        <f t="shared" si="120"/>
        <v>4.8916445474939252</v>
      </c>
      <c r="D92" s="616" t="e">
        <f t="shared" si="120"/>
        <v>#NUM!</v>
      </c>
      <c r="E92" s="616" t="e">
        <f t="shared" si="120"/>
        <v>#NUM!</v>
      </c>
      <c r="F92" s="625">
        <f t="shared" si="78"/>
        <v>0</v>
      </c>
      <c r="G92" s="625">
        <f t="shared" si="83"/>
        <v>1.2833805481038743E-5</v>
      </c>
      <c r="H92" s="625">
        <f t="shared" si="84"/>
        <v>0</v>
      </c>
      <c r="I92" s="626">
        <f t="shared" si="85"/>
        <v>0</v>
      </c>
      <c r="J92" s="606">
        <f>States!B74</f>
        <v>1E-4</v>
      </c>
      <c r="K92" s="607">
        <f t="shared" si="80"/>
        <v>0</v>
      </c>
      <c r="L92" s="607">
        <f t="shared" si="81"/>
        <v>7.7316765082482716E-7</v>
      </c>
      <c r="M92" s="607">
        <f t="shared" si="74"/>
        <v>9.9226832349175154E-5</v>
      </c>
      <c r="N92" s="607">
        <f t="shared" si="75"/>
        <v>0</v>
      </c>
      <c r="O92" s="608">
        <f t="shared" si="76"/>
        <v>0</v>
      </c>
      <c r="P92" s="150"/>
      <c r="Q92" s="28"/>
      <c r="R92" s="28"/>
      <c r="S92" s="28"/>
    </row>
    <row r="93" spans="1:22" x14ac:dyDescent="0.35">
      <c r="A93" s="16" t="s">
        <v>91</v>
      </c>
      <c r="B93" s="615" t="e">
        <f t="shared" si="120"/>
        <v>#NUM!</v>
      </c>
      <c r="C93" s="616">
        <f t="shared" si="120"/>
        <v>4.8128035716209947</v>
      </c>
      <c r="D93" s="616" t="e">
        <f t="shared" si="120"/>
        <v>#NUM!</v>
      </c>
      <c r="E93" s="616" t="e">
        <f t="shared" si="120"/>
        <v>#NUM!</v>
      </c>
      <c r="F93" s="625">
        <f t="shared" si="78"/>
        <v>0</v>
      </c>
      <c r="G93" s="625">
        <f t="shared" si="83"/>
        <v>1.5388504943210656E-5</v>
      </c>
      <c r="H93" s="625">
        <f t="shared" si="84"/>
        <v>0</v>
      </c>
      <c r="I93" s="626">
        <f t="shared" si="85"/>
        <v>0</v>
      </c>
      <c r="J93" s="606">
        <f>States!B75</f>
        <v>1E-4</v>
      </c>
      <c r="K93" s="607">
        <f t="shared" si="80"/>
        <v>0</v>
      </c>
      <c r="L93" s="607">
        <f t="shared" si="81"/>
        <v>6.4564010772282268E-7</v>
      </c>
      <c r="M93" s="607">
        <f t="shared" si="74"/>
        <v>9.9354359892277178E-5</v>
      </c>
      <c r="N93" s="607">
        <f t="shared" si="75"/>
        <v>0</v>
      </c>
      <c r="O93" s="608">
        <f t="shared" si="76"/>
        <v>0</v>
      </c>
      <c r="P93" s="150"/>
      <c r="Q93" s="28"/>
      <c r="R93" s="28"/>
      <c r="S93" s="28"/>
    </row>
    <row r="94" spans="1:22" x14ac:dyDescent="0.35">
      <c r="A94" s="16" t="s">
        <v>1119</v>
      </c>
      <c r="B94" s="615" t="e">
        <f t="shared" ref="B94:B96" si="121">-LOG10(F94)</f>
        <v>#NUM!</v>
      </c>
      <c r="C94" s="616">
        <f t="shared" ref="C94:C96" si="122">-LOG10(G94)</f>
        <v>4.8531000704004965</v>
      </c>
      <c r="D94" s="616" t="e">
        <f t="shared" ref="D94:D96" si="123">-LOG10(H94)</f>
        <v>#NUM!</v>
      </c>
      <c r="E94" s="616" t="e">
        <f t="shared" ref="E94:E96" si="124">-LOG10(I94)</f>
        <v>#NUM!</v>
      </c>
      <c r="F94" s="625">
        <f t="shared" si="78"/>
        <v>0</v>
      </c>
      <c r="G94" s="625">
        <f t="shared" si="83"/>
        <v>1.4024905046064178E-5</v>
      </c>
      <c r="H94" s="625">
        <f t="shared" si="84"/>
        <v>0</v>
      </c>
      <c r="I94" s="626">
        <f t="shared" si="85"/>
        <v>0</v>
      </c>
      <c r="J94" s="606">
        <f>States!B76</f>
        <v>1E-4</v>
      </c>
      <c r="K94" s="607">
        <f t="shared" si="80"/>
        <v>0</v>
      </c>
      <c r="L94" s="607">
        <f t="shared" si="81"/>
        <v>7.0796936102493937E-7</v>
      </c>
      <c r="M94" s="607">
        <f t="shared" si="74"/>
        <v>9.9292030638975051E-5</v>
      </c>
      <c r="N94" s="607">
        <f t="shared" si="75"/>
        <v>0</v>
      </c>
      <c r="O94" s="608">
        <f t="shared" si="76"/>
        <v>0</v>
      </c>
      <c r="P94" s="150"/>
      <c r="Q94" s="28"/>
      <c r="R94" s="28"/>
      <c r="S94" s="28"/>
    </row>
    <row r="95" spans="1:22" x14ac:dyDescent="0.35">
      <c r="A95" s="16" t="s">
        <v>885</v>
      </c>
      <c r="B95" s="615" t="e">
        <f t="shared" si="121"/>
        <v>#NUM!</v>
      </c>
      <c r="C95" s="616">
        <f t="shared" si="122"/>
        <v>5.0107820221463468</v>
      </c>
      <c r="D95" s="616" t="e">
        <f t="shared" si="123"/>
        <v>#NUM!</v>
      </c>
      <c r="E95" s="616" t="e">
        <f t="shared" si="124"/>
        <v>#NUM!</v>
      </c>
      <c r="F95" s="625">
        <f t="shared" si="78"/>
        <v>0</v>
      </c>
      <c r="G95" s="625">
        <f t="shared" si="83"/>
        <v>9.754791200873388E-6</v>
      </c>
      <c r="H95" s="625">
        <f t="shared" si="84"/>
        <v>0</v>
      </c>
      <c r="I95" s="626">
        <f t="shared" si="85"/>
        <v>0</v>
      </c>
      <c r="J95" s="606">
        <f>States!B77</f>
        <v>1E-4</v>
      </c>
      <c r="K95" s="607">
        <f t="shared" si="80"/>
        <v>0</v>
      </c>
      <c r="L95" s="607">
        <f t="shared" si="81"/>
        <v>1.0147348427954255E-6</v>
      </c>
      <c r="M95" s="607">
        <f t="shared" si="74"/>
        <v>9.8985265157204585E-5</v>
      </c>
      <c r="N95" s="607">
        <f t="shared" si="75"/>
        <v>0</v>
      </c>
      <c r="O95" s="608">
        <f t="shared" si="76"/>
        <v>0</v>
      </c>
      <c r="P95" s="150"/>
    </row>
    <row r="96" spans="1:22" x14ac:dyDescent="0.35">
      <c r="A96" s="16" t="s">
        <v>1120</v>
      </c>
      <c r="B96" s="615" t="e">
        <f t="shared" si="121"/>
        <v>#NUM!</v>
      </c>
      <c r="C96" s="616">
        <f t="shared" si="122"/>
        <v>4.9582213715644006</v>
      </c>
      <c r="D96" s="616" t="e">
        <f t="shared" si="123"/>
        <v>#NUM!</v>
      </c>
      <c r="E96" s="616" t="e">
        <f t="shared" si="124"/>
        <v>#NUM!</v>
      </c>
      <c r="F96" s="625">
        <f t="shared" si="78"/>
        <v>0</v>
      </c>
      <c r="G96" s="625">
        <f t="shared" si="83"/>
        <v>1.1009779684408419E-5</v>
      </c>
      <c r="H96" s="625">
        <f t="shared" si="84"/>
        <v>0</v>
      </c>
      <c r="I96" s="626">
        <f t="shared" si="85"/>
        <v>0</v>
      </c>
      <c r="J96" s="606">
        <f>States!B78</f>
        <v>1E-4</v>
      </c>
      <c r="K96" s="607">
        <f t="shared" si="80"/>
        <v>0</v>
      </c>
      <c r="L96" s="607">
        <f t="shared" si="81"/>
        <v>9.0010785848742838E-7</v>
      </c>
      <c r="M96" s="607">
        <f t="shared" si="74"/>
        <v>9.9099892141512583E-5</v>
      </c>
      <c r="N96" s="607">
        <f t="shared" si="75"/>
        <v>0</v>
      </c>
      <c r="O96" s="608">
        <f t="shared" si="76"/>
        <v>0</v>
      </c>
      <c r="P96" s="150"/>
    </row>
    <row r="97" spans="1:16" x14ac:dyDescent="0.35">
      <c r="A97" s="16" t="s">
        <v>1143</v>
      </c>
      <c r="B97" s="615" t="e">
        <f t="shared" ref="B97" si="125">-LOG10(F97)</f>
        <v>#NUM!</v>
      </c>
      <c r="C97" s="616">
        <f t="shared" ref="C97" si="126">-LOG10(G97)</f>
        <v>5.0808628895889587</v>
      </c>
      <c r="D97" s="616" t="e">
        <f t="shared" ref="D97" si="127">-LOG10(H97)</f>
        <v>#NUM!</v>
      </c>
      <c r="E97" s="616" t="e">
        <f t="shared" ref="E97" si="128">-LOG10(I97)</f>
        <v>#NUM!</v>
      </c>
      <c r="F97" s="625">
        <f t="shared" si="78"/>
        <v>0</v>
      </c>
      <c r="G97" s="625">
        <f t="shared" si="83"/>
        <v>8.3011279972368421E-6</v>
      </c>
      <c r="H97" s="625">
        <f t="shared" si="84"/>
        <v>0</v>
      </c>
      <c r="I97" s="626">
        <f t="shared" si="85"/>
        <v>0</v>
      </c>
      <c r="J97" s="606">
        <f>States!B79</f>
        <v>1E-4</v>
      </c>
      <c r="K97" s="607">
        <f t="shared" si="80"/>
        <v>0</v>
      </c>
      <c r="L97" s="607">
        <f t="shared" si="81"/>
        <v>1.1903163483866727E-6</v>
      </c>
      <c r="M97" s="607">
        <f t="shared" si="74"/>
        <v>9.8809683651613329E-5</v>
      </c>
      <c r="N97" s="607">
        <f t="shared" si="75"/>
        <v>0</v>
      </c>
      <c r="O97" s="608">
        <f t="shared" si="76"/>
        <v>0</v>
      </c>
      <c r="P97" s="150"/>
    </row>
    <row r="98" spans="1:16" x14ac:dyDescent="0.35">
      <c r="A98" s="16" t="s">
        <v>96</v>
      </c>
      <c r="B98" s="615" t="e">
        <f t="shared" ref="B98:E117" si="129">-LOG10(F98)</f>
        <v>#NUM!</v>
      </c>
      <c r="C98" s="616">
        <f t="shared" si="129"/>
        <v>4.2048520465563799</v>
      </c>
      <c r="D98" s="616">
        <f t="shared" si="129"/>
        <v>5.6415098291298174</v>
      </c>
      <c r="E98" s="616" t="e">
        <f t="shared" si="129"/>
        <v>#NUM!</v>
      </c>
      <c r="F98" s="625">
        <f t="shared" si="78"/>
        <v>0</v>
      </c>
      <c r="G98" s="625">
        <f t="shared" si="83"/>
        <v>6.2394736279244129E-5</v>
      </c>
      <c r="H98" s="625">
        <f t="shared" si="84"/>
        <v>2.2829172561801844E-6</v>
      </c>
      <c r="I98" s="626">
        <f t="shared" si="85"/>
        <v>0</v>
      </c>
      <c r="J98" s="606">
        <f>States!B80</f>
        <v>1E-4</v>
      </c>
      <c r="K98" s="607">
        <f t="shared" si="80"/>
        <v>0</v>
      </c>
      <c r="L98" s="607">
        <f t="shared" si="81"/>
        <v>6.7253342784741818E-9</v>
      </c>
      <c r="M98" s="607">
        <f t="shared" si="74"/>
        <v>4.1962545869515722E-6</v>
      </c>
      <c r="N98" s="607">
        <f t="shared" si="75"/>
        <v>9.5797020078769977E-5</v>
      </c>
      <c r="O98" s="608">
        <f t="shared" si="76"/>
        <v>0</v>
      </c>
      <c r="P98" s="150"/>
    </row>
    <row r="99" spans="1:16" x14ac:dyDescent="0.35">
      <c r="A99" s="16" t="s">
        <v>98</v>
      </c>
      <c r="B99" s="615" t="e">
        <f t="shared" si="129"/>
        <v>#NUM!</v>
      </c>
      <c r="C99" s="616" t="e">
        <f t="shared" si="129"/>
        <v>#NUM!</v>
      </c>
      <c r="D99" s="616" t="e">
        <f t="shared" si="129"/>
        <v>#NUM!</v>
      </c>
      <c r="E99" s="616" t="e">
        <f t="shared" si="129"/>
        <v>#NUM!</v>
      </c>
      <c r="F99" s="625">
        <f t="shared" si="78"/>
        <v>0</v>
      </c>
      <c r="G99" s="625">
        <f t="shared" si="83"/>
        <v>0</v>
      </c>
      <c r="H99" s="625">
        <f t="shared" si="84"/>
        <v>0</v>
      </c>
      <c r="I99" s="626">
        <f t="shared" si="85"/>
        <v>0</v>
      </c>
      <c r="J99" s="606">
        <f>States!B81</f>
        <v>1E-4</v>
      </c>
      <c r="K99" s="607">
        <f t="shared" si="80"/>
        <v>0</v>
      </c>
      <c r="L99" s="607">
        <f t="shared" si="81"/>
        <v>1E-4</v>
      </c>
      <c r="M99" s="607">
        <f t="shared" si="74"/>
        <v>0</v>
      </c>
      <c r="N99" s="607">
        <f t="shared" si="75"/>
        <v>0</v>
      </c>
      <c r="O99" s="608">
        <f t="shared" si="76"/>
        <v>0</v>
      </c>
      <c r="P99" s="150"/>
    </row>
    <row r="100" spans="1:16" x14ac:dyDescent="0.35">
      <c r="A100" s="16" t="s">
        <v>100</v>
      </c>
      <c r="B100" s="615" t="e">
        <f t="shared" si="129"/>
        <v>#NUM!</v>
      </c>
      <c r="C100" s="616" t="e">
        <f t="shared" si="129"/>
        <v>#NUM!</v>
      </c>
      <c r="D100" s="616" t="e">
        <f t="shared" si="129"/>
        <v>#NUM!</v>
      </c>
      <c r="E100" s="616" t="e">
        <f t="shared" si="129"/>
        <v>#NUM!</v>
      </c>
      <c r="F100" s="625">
        <f t="shared" si="78"/>
        <v>0</v>
      </c>
      <c r="G100" s="625">
        <f t="shared" si="83"/>
        <v>0</v>
      </c>
      <c r="H100" s="625">
        <f t="shared" si="84"/>
        <v>0</v>
      </c>
      <c r="I100" s="626">
        <f t="shared" si="85"/>
        <v>0</v>
      </c>
      <c r="J100" s="606">
        <f>States!B82</f>
        <v>1E-4</v>
      </c>
      <c r="K100" s="607">
        <f t="shared" si="80"/>
        <v>0</v>
      </c>
      <c r="L100" s="607">
        <f t="shared" si="81"/>
        <v>1E-4</v>
      </c>
      <c r="M100" s="607">
        <f t="shared" si="74"/>
        <v>0</v>
      </c>
      <c r="N100" s="607">
        <f t="shared" si="75"/>
        <v>0</v>
      </c>
      <c r="O100" s="608">
        <f t="shared" si="76"/>
        <v>0</v>
      </c>
      <c r="P100" s="150"/>
    </row>
    <row r="101" spans="1:16" x14ac:dyDescent="0.35">
      <c r="A101" s="16" t="s">
        <v>101</v>
      </c>
      <c r="B101" s="615" t="e">
        <f t="shared" si="129"/>
        <v>#NUM!</v>
      </c>
      <c r="C101" s="616" t="e">
        <f t="shared" si="129"/>
        <v>#NUM!</v>
      </c>
      <c r="D101" s="616" t="e">
        <f t="shared" si="129"/>
        <v>#NUM!</v>
      </c>
      <c r="E101" s="616" t="e">
        <f t="shared" si="129"/>
        <v>#NUM!</v>
      </c>
      <c r="F101" s="625">
        <f t="shared" si="78"/>
        <v>0</v>
      </c>
      <c r="G101" s="625">
        <f t="shared" si="83"/>
        <v>0</v>
      </c>
      <c r="H101" s="625">
        <f t="shared" si="84"/>
        <v>0</v>
      </c>
      <c r="I101" s="626">
        <f t="shared" si="85"/>
        <v>0</v>
      </c>
      <c r="J101" s="606">
        <v>1</v>
      </c>
      <c r="K101" s="607">
        <f t="shared" si="80"/>
        <v>0</v>
      </c>
      <c r="L101" s="607">
        <f t="shared" si="81"/>
        <v>1</v>
      </c>
      <c r="M101" s="607">
        <f t="shared" si="74"/>
        <v>0</v>
      </c>
      <c r="N101" s="607">
        <f t="shared" si="75"/>
        <v>0</v>
      </c>
      <c r="O101" s="608">
        <f t="shared" si="76"/>
        <v>0</v>
      </c>
      <c r="P101" s="150"/>
    </row>
    <row r="102" spans="1:16" x14ac:dyDescent="0.35">
      <c r="A102" s="16" t="s">
        <v>102</v>
      </c>
      <c r="B102" s="615" t="e">
        <f t="shared" si="129"/>
        <v>#NUM!</v>
      </c>
      <c r="C102" s="616" t="e">
        <f t="shared" si="129"/>
        <v>#NUM!</v>
      </c>
      <c r="D102" s="616" t="e">
        <f t="shared" si="129"/>
        <v>#NUM!</v>
      </c>
      <c r="E102" s="616" t="e">
        <f t="shared" si="129"/>
        <v>#NUM!</v>
      </c>
      <c r="F102" s="625">
        <f t="shared" si="78"/>
        <v>0</v>
      </c>
      <c r="G102" s="625">
        <f t="shared" si="83"/>
        <v>0</v>
      </c>
      <c r="H102" s="625">
        <f t="shared" si="84"/>
        <v>0</v>
      </c>
      <c r="I102" s="626">
        <f t="shared" si="85"/>
        <v>0</v>
      </c>
      <c r="J102" s="606">
        <v>1</v>
      </c>
      <c r="K102" s="607">
        <f t="shared" si="80"/>
        <v>0</v>
      </c>
      <c r="L102" s="607">
        <f t="shared" si="81"/>
        <v>1</v>
      </c>
      <c r="M102" s="607">
        <f t="shared" si="74"/>
        <v>0</v>
      </c>
      <c r="N102" s="607">
        <f t="shared" si="75"/>
        <v>0</v>
      </c>
      <c r="O102" s="608">
        <f t="shared" si="76"/>
        <v>0</v>
      </c>
      <c r="P102" s="150"/>
    </row>
    <row r="103" spans="1:16" x14ac:dyDescent="0.35">
      <c r="A103" s="16" t="s">
        <v>1049</v>
      </c>
      <c r="B103" s="615" t="e">
        <f t="shared" ref="B103" si="130">-LOG10(F103)</f>
        <v>#NUM!</v>
      </c>
      <c r="C103" s="616">
        <f t="shared" ref="C103" si="131">-LOG10(G103)</f>
        <v>6.9905665273999809</v>
      </c>
      <c r="D103" s="616">
        <f t="shared" ref="D103" si="132">-LOG10(H103)</f>
        <v>12.912399826300216</v>
      </c>
      <c r="E103" s="616" t="e">
        <f t="shared" ref="E103" si="133">-LOG10(I103)</f>
        <v>#NUM!</v>
      </c>
      <c r="F103" s="625">
        <f t="shared" si="78"/>
        <v>0</v>
      </c>
      <c r="G103" s="625">
        <f t="shared" si="83"/>
        <v>1.0219589998201491E-7</v>
      </c>
      <c r="H103" s="625">
        <f t="shared" si="84"/>
        <v>1.2234892946716983E-13</v>
      </c>
      <c r="I103" s="626">
        <f t="shared" si="85"/>
        <v>0</v>
      </c>
      <c r="J103" s="606">
        <f>States!B83</f>
        <v>1E-4</v>
      </c>
      <c r="K103" s="607">
        <f t="shared" si="80"/>
        <v>0</v>
      </c>
      <c r="L103" s="607">
        <f t="shared" si="81"/>
        <v>4.9456956431904814E-5</v>
      </c>
      <c r="M103" s="607">
        <f t="shared" si="74"/>
        <v>5.0542981729298141E-5</v>
      </c>
      <c r="N103" s="607">
        <f t="shared" si="75"/>
        <v>6.1838797066583516E-11</v>
      </c>
      <c r="O103" s="608">
        <f t="shared" si="76"/>
        <v>0</v>
      </c>
      <c r="P103" s="150"/>
    </row>
    <row r="104" spans="1:16" x14ac:dyDescent="0.35">
      <c r="A104" s="16" t="s">
        <v>1179</v>
      </c>
      <c r="B104" s="615" t="e">
        <f t="shared" ref="B104" si="134">-LOG10(F104)</f>
        <v>#NUM!</v>
      </c>
      <c r="C104" s="616">
        <f t="shared" ref="C104" si="135">-LOG10(G104)</f>
        <v>10.336927947784435</v>
      </c>
      <c r="D104" s="616" t="e">
        <f t="shared" ref="D104" si="136">-LOG10(H104)</f>
        <v>#NUM!</v>
      </c>
      <c r="E104" s="616">
        <f t="shared" ref="E104" si="137">-LOG10(I104)</f>
        <v>0</v>
      </c>
      <c r="F104" s="625">
        <f t="shared" si="78"/>
        <v>0</v>
      </c>
      <c r="G104" s="625">
        <f t="shared" si="83"/>
        <v>4.6033293940759725E-11</v>
      </c>
      <c r="H104" s="625">
        <f t="shared" si="84"/>
        <v>0</v>
      </c>
      <c r="I104" s="626">
        <f t="shared" si="85"/>
        <v>1</v>
      </c>
      <c r="J104" s="606">
        <f>States!B84</f>
        <v>1E-4</v>
      </c>
      <c r="K104" s="607">
        <f t="shared" si="80"/>
        <v>0</v>
      </c>
      <c r="L104" s="607">
        <f t="shared" si="81"/>
        <v>9.9953987886950503E-5</v>
      </c>
      <c r="M104" s="607">
        <f t="shared" si="74"/>
        <v>4.6012113049511294E-8</v>
      </c>
      <c r="N104" s="607">
        <f t="shared" si="75"/>
        <v>0</v>
      </c>
      <c r="O104" s="608">
        <f t="shared" si="76"/>
        <v>0</v>
      </c>
      <c r="P104" s="150"/>
    </row>
    <row r="105" spans="1:16" x14ac:dyDescent="0.35">
      <c r="A105" s="16" t="s">
        <v>1365</v>
      </c>
      <c r="B105" s="615" t="e">
        <f t="shared" ref="B105" si="138">-LOG10(F105)</f>
        <v>#NUM!</v>
      </c>
      <c r="C105" s="616">
        <f t="shared" ref="C105" si="139">-LOG10(G105)</f>
        <v>4.6428574680726697</v>
      </c>
      <c r="D105" s="616">
        <f t="shared" ref="D105" si="140">-LOG10(H105)</f>
        <v>10.19676621289922</v>
      </c>
      <c r="E105" s="616" t="e">
        <f t="shared" ref="E105" si="141">-LOG10(I105)</f>
        <v>#NUM!</v>
      </c>
      <c r="F105" s="625">
        <f t="shared" si="78"/>
        <v>0</v>
      </c>
      <c r="G105" s="625">
        <f t="shared" si="83"/>
        <v>2.2758442218390996E-5</v>
      </c>
      <c r="H105" s="625">
        <f t="shared" si="84"/>
        <v>6.3567303189787784E-11</v>
      </c>
      <c r="I105" s="626">
        <f t="shared" si="85"/>
        <v>0</v>
      </c>
      <c r="J105" s="606">
        <f>States!B85</f>
        <v>1E-4</v>
      </c>
      <c r="K105" s="607">
        <f t="shared" si="80"/>
        <v>0</v>
      </c>
      <c r="L105" s="607">
        <f t="shared" si="81"/>
        <v>4.371984313850436E-7</v>
      </c>
      <c r="M105" s="607">
        <f t="shared" si="74"/>
        <v>9.9499552386476964E-5</v>
      </c>
      <c r="N105" s="607">
        <f t="shared" si="75"/>
        <v>6.324918213799355E-8</v>
      </c>
      <c r="O105" s="608">
        <f t="shared" si="76"/>
        <v>0</v>
      </c>
      <c r="P105" s="150"/>
    </row>
    <row r="106" spans="1:16" x14ac:dyDescent="0.35">
      <c r="A106" s="16" t="s">
        <v>103</v>
      </c>
      <c r="B106" s="615" t="e">
        <f t="shared" si="129"/>
        <v>#NUM!</v>
      </c>
      <c r="C106" s="616" t="e">
        <f t="shared" si="129"/>
        <v>#NUM!</v>
      </c>
      <c r="D106" s="616" t="e">
        <f t="shared" si="129"/>
        <v>#NUM!</v>
      </c>
      <c r="E106" s="616" t="e">
        <f t="shared" si="129"/>
        <v>#NUM!</v>
      </c>
      <c r="F106" s="625">
        <f t="shared" si="78"/>
        <v>0</v>
      </c>
      <c r="G106" s="625">
        <f t="shared" si="83"/>
        <v>0</v>
      </c>
      <c r="H106" s="625">
        <f t="shared" si="84"/>
        <v>0</v>
      </c>
      <c r="I106" s="626">
        <f t="shared" si="85"/>
        <v>0</v>
      </c>
      <c r="J106" s="606">
        <f>States!B86</f>
        <v>1E-4</v>
      </c>
      <c r="K106" s="607">
        <f t="shared" si="80"/>
        <v>0</v>
      </c>
      <c r="L106" s="607">
        <f t="shared" si="81"/>
        <v>1E-4</v>
      </c>
      <c r="M106" s="607">
        <f t="shared" si="74"/>
        <v>0</v>
      </c>
      <c r="N106" s="607">
        <f t="shared" si="75"/>
        <v>0</v>
      </c>
      <c r="O106" s="608">
        <f t="shared" si="76"/>
        <v>0</v>
      </c>
      <c r="P106" s="150"/>
    </row>
    <row r="107" spans="1:16" x14ac:dyDescent="0.35">
      <c r="A107" s="16" t="s">
        <v>104</v>
      </c>
      <c r="B107" s="615" t="e">
        <f t="shared" si="129"/>
        <v>#NUM!</v>
      </c>
      <c r="C107" s="616">
        <f t="shared" si="129"/>
        <v>9.2506745024240367</v>
      </c>
      <c r="D107" s="616" t="e">
        <f t="shared" si="129"/>
        <v>#NUM!</v>
      </c>
      <c r="E107" s="616" t="e">
        <f t="shared" si="129"/>
        <v>#NUM!</v>
      </c>
      <c r="F107" s="625">
        <f t="shared" si="78"/>
        <v>0</v>
      </c>
      <c r="G107" s="625">
        <f t="shared" si="83"/>
        <v>5.614686311786291E-10</v>
      </c>
      <c r="H107" s="625">
        <f t="shared" si="84"/>
        <v>0</v>
      </c>
      <c r="I107" s="626">
        <f t="shared" si="85"/>
        <v>0</v>
      </c>
      <c r="J107" s="606">
        <f>States!B87</f>
        <v>1E-4</v>
      </c>
      <c r="K107" s="607">
        <f t="shared" si="80"/>
        <v>0</v>
      </c>
      <c r="L107" s="607">
        <f t="shared" si="81"/>
        <v>9.9441666237753672E-5</v>
      </c>
      <c r="M107" s="607">
        <f t="shared" si="74"/>
        <v>5.5833376224633654E-7</v>
      </c>
      <c r="N107" s="607">
        <f t="shared" si="75"/>
        <v>0</v>
      </c>
      <c r="O107" s="608">
        <f t="shared" si="76"/>
        <v>0</v>
      </c>
      <c r="P107" s="150"/>
    </row>
    <row r="108" spans="1:16" x14ac:dyDescent="0.35">
      <c r="A108" s="16" t="s">
        <v>105</v>
      </c>
      <c r="B108" s="618">
        <f t="shared" si="129"/>
        <v>-3.5040433721470372E-3</v>
      </c>
      <c r="C108" s="616">
        <f t="shared" si="129"/>
        <v>6.3615907421025808</v>
      </c>
      <c r="D108" s="616">
        <f t="shared" si="129"/>
        <v>10.345688056214772</v>
      </c>
      <c r="E108" s="616" t="e">
        <f t="shared" si="129"/>
        <v>#NUM!</v>
      </c>
      <c r="F108" s="625">
        <f t="shared" si="78"/>
        <v>1.0081009949509874</v>
      </c>
      <c r="G108" s="625">
        <f t="shared" si="83"/>
        <v>4.3491987836269248E-7</v>
      </c>
      <c r="H108" s="625">
        <f t="shared" si="84"/>
        <v>4.5114063218198858E-11</v>
      </c>
      <c r="I108" s="626">
        <f t="shared" si="85"/>
        <v>0</v>
      </c>
      <c r="J108" s="606">
        <f>States!B88</f>
        <v>1E-4</v>
      </c>
      <c r="K108" s="607">
        <f t="shared" si="80"/>
        <v>1.5852484363022533E-5</v>
      </c>
      <c r="L108" s="607">
        <f t="shared" si="81"/>
        <v>1.572509544422507E-5</v>
      </c>
      <c r="M108" s="607">
        <f t="shared" si="74"/>
        <v>6.8391565978440983E-5</v>
      </c>
      <c r="N108" s="607">
        <f t="shared" si="75"/>
        <v>3.0854214311430048E-8</v>
      </c>
      <c r="O108" s="608">
        <f t="shared" si="76"/>
        <v>0</v>
      </c>
      <c r="P108" s="150"/>
    </row>
    <row r="109" spans="1:16" x14ac:dyDescent="0.35">
      <c r="A109" s="16" t="s">
        <v>107</v>
      </c>
      <c r="B109" s="615" t="e">
        <f t="shared" si="129"/>
        <v>#NUM!</v>
      </c>
      <c r="C109" s="616" t="e">
        <f t="shared" si="129"/>
        <v>#NUM!</v>
      </c>
      <c r="D109" s="616" t="e">
        <f t="shared" si="129"/>
        <v>#NUM!</v>
      </c>
      <c r="E109" s="616" t="e">
        <f t="shared" si="129"/>
        <v>#NUM!</v>
      </c>
      <c r="F109" s="625">
        <f t="shared" si="78"/>
        <v>0</v>
      </c>
      <c r="G109" s="625">
        <f t="shared" si="83"/>
        <v>0</v>
      </c>
      <c r="H109" s="625">
        <f t="shared" si="84"/>
        <v>0</v>
      </c>
      <c r="I109" s="626">
        <f t="shared" si="85"/>
        <v>0</v>
      </c>
      <c r="J109" s="606">
        <v>1</v>
      </c>
      <c r="K109" s="607">
        <f t="shared" si="80"/>
        <v>0</v>
      </c>
      <c r="L109" s="607">
        <f t="shared" si="81"/>
        <v>1</v>
      </c>
      <c r="M109" s="607">
        <f t="shared" si="74"/>
        <v>0</v>
      </c>
      <c r="N109" s="607">
        <f t="shared" si="75"/>
        <v>0</v>
      </c>
      <c r="O109" s="608">
        <f t="shared" si="76"/>
        <v>0</v>
      </c>
      <c r="P109" s="150"/>
    </row>
    <row r="110" spans="1:16" x14ac:dyDescent="0.35">
      <c r="A110" s="16" t="s">
        <v>108</v>
      </c>
      <c r="B110" s="615" t="e">
        <f t="shared" si="129"/>
        <v>#NUM!</v>
      </c>
      <c r="C110" s="616" t="e">
        <f t="shared" si="129"/>
        <v>#NUM!</v>
      </c>
      <c r="D110" s="616" t="e">
        <f t="shared" si="129"/>
        <v>#NUM!</v>
      </c>
      <c r="E110" s="616" t="e">
        <f t="shared" si="129"/>
        <v>#NUM!</v>
      </c>
      <c r="F110" s="625">
        <f t="shared" si="78"/>
        <v>0</v>
      </c>
      <c r="G110" s="625">
        <f t="shared" si="83"/>
        <v>0</v>
      </c>
      <c r="H110" s="625">
        <f t="shared" si="84"/>
        <v>0</v>
      </c>
      <c r="I110" s="626">
        <f t="shared" si="85"/>
        <v>0</v>
      </c>
      <c r="J110" s="606">
        <v>1</v>
      </c>
      <c r="K110" s="607">
        <f t="shared" si="80"/>
        <v>0</v>
      </c>
      <c r="L110" s="607">
        <f t="shared" si="81"/>
        <v>1</v>
      </c>
      <c r="M110" s="607">
        <f t="shared" si="74"/>
        <v>0</v>
      </c>
      <c r="N110" s="607">
        <f t="shared" si="75"/>
        <v>0</v>
      </c>
      <c r="O110" s="608">
        <f t="shared" si="76"/>
        <v>0</v>
      </c>
      <c r="P110" s="150"/>
    </row>
    <row r="111" spans="1:16" x14ac:dyDescent="0.35">
      <c r="A111" s="16" t="s">
        <v>109</v>
      </c>
      <c r="B111" s="615" t="e">
        <f t="shared" si="129"/>
        <v>#NUM!</v>
      </c>
      <c r="C111" s="616" t="e">
        <f t="shared" si="129"/>
        <v>#NUM!</v>
      </c>
      <c r="D111" s="616" t="e">
        <f t="shared" si="129"/>
        <v>#NUM!</v>
      </c>
      <c r="E111" s="616" t="e">
        <f t="shared" si="129"/>
        <v>#NUM!</v>
      </c>
      <c r="F111" s="625">
        <f t="shared" si="78"/>
        <v>0</v>
      </c>
      <c r="G111" s="625">
        <f t="shared" si="83"/>
        <v>0</v>
      </c>
      <c r="H111" s="625">
        <f t="shared" si="84"/>
        <v>0</v>
      </c>
      <c r="I111" s="626">
        <f t="shared" si="85"/>
        <v>0</v>
      </c>
      <c r="J111" s="606">
        <v>1</v>
      </c>
      <c r="K111" s="607">
        <f t="shared" si="80"/>
        <v>0</v>
      </c>
      <c r="L111" s="607">
        <f t="shared" si="81"/>
        <v>1</v>
      </c>
      <c r="M111" s="607">
        <f t="shared" si="74"/>
        <v>0</v>
      </c>
      <c r="N111" s="607">
        <f t="shared" si="75"/>
        <v>0</v>
      </c>
      <c r="O111" s="608">
        <f t="shared" si="76"/>
        <v>0</v>
      </c>
      <c r="P111" s="150"/>
    </row>
    <row r="112" spans="1:16" x14ac:dyDescent="0.35">
      <c r="A112" s="16" t="s">
        <v>110</v>
      </c>
      <c r="B112" s="615" t="e">
        <f t="shared" si="129"/>
        <v>#NUM!</v>
      </c>
      <c r="C112" s="616" t="e">
        <f t="shared" si="129"/>
        <v>#NUM!</v>
      </c>
      <c r="D112" s="616" t="e">
        <f t="shared" si="129"/>
        <v>#NUM!</v>
      </c>
      <c r="E112" s="616" t="e">
        <f t="shared" si="129"/>
        <v>#NUM!</v>
      </c>
      <c r="F112" s="625">
        <f t="shared" si="78"/>
        <v>0</v>
      </c>
      <c r="G112" s="625">
        <f t="shared" si="83"/>
        <v>0</v>
      </c>
      <c r="H112" s="625">
        <f t="shared" si="84"/>
        <v>0</v>
      </c>
      <c r="I112" s="626">
        <f t="shared" si="85"/>
        <v>0</v>
      </c>
      <c r="J112" s="606">
        <v>1</v>
      </c>
      <c r="K112" s="607">
        <f t="shared" si="80"/>
        <v>0</v>
      </c>
      <c r="L112" s="607">
        <f t="shared" si="81"/>
        <v>1</v>
      </c>
      <c r="M112" s="607">
        <f t="shared" si="74"/>
        <v>0</v>
      </c>
      <c r="N112" s="607">
        <f t="shared" si="75"/>
        <v>0</v>
      </c>
      <c r="O112" s="608">
        <f t="shared" si="76"/>
        <v>0</v>
      </c>
      <c r="P112" s="150"/>
    </row>
    <row r="113" spans="1:16" x14ac:dyDescent="0.35">
      <c r="A113" s="30" t="s">
        <v>106</v>
      </c>
      <c r="B113" s="615" t="e">
        <f>-LOG10(F113)</f>
        <v>#NUM!</v>
      </c>
      <c r="C113" s="616">
        <f>-LOG10(G113)</f>
        <v>13.995149228288485</v>
      </c>
      <c r="D113" s="616" t="e">
        <f>-LOG10(H113)</f>
        <v>#NUM!</v>
      </c>
      <c r="E113" s="616" t="e">
        <f>-LOG10(I113)</f>
        <v>#NUM!</v>
      </c>
      <c r="F113" s="625">
        <f t="shared" si="78"/>
        <v>0</v>
      </c>
      <c r="G113" s="625">
        <f t="shared" si="83"/>
        <v>1.0112319243124094E-14</v>
      </c>
      <c r="H113" s="625">
        <f t="shared" si="84"/>
        <v>0</v>
      </c>
      <c r="I113" s="626">
        <f t="shared" si="85"/>
        <v>0</v>
      </c>
      <c r="J113" s="605">
        <f>Bioenergetics!J86</f>
        <v>1</v>
      </c>
      <c r="K113" s="167">
        <f t="shared" si="80"/>
        <v>0</v>
      </c>
      <c r="L113" s="167">
        <f t="shared" si="81"/>
        <v>0.99999989887681773</v>
      </c>
      <c r="M113" s="167">
        <f t="shared" si="74"/>
        <v>1.0112318220534192E-7</v>
      </c>
      <c r="N113" s="167">
        <f t="shared" si="75"/>
        <v>0</v>
      </c>
      <c r="O113" s="168">
        <f t="shared" si="76"/>
        <v>0</v>
      </c>
      <c r="P113" s="232"/>
    </row>
    <row r="114" spans="1:16" x14ac:dyDescent="0.35">
      <c r="A114" s="30" t="s">
        <v>115</v>
      </c>
      <c r="B114" s="619" t="s">
        <v>127</v>
      </c>
      <c r="C114" s="616" t="s">
        <v>127</v>
      </c>
      <c r="D114" s="616" t="s">
        <v>127</v>
      </c>
      <c r="E114" s="616" t="s">
        <v>127</v>
      </c>
      <c r="F114" s="625">
        <f t="shared" si="78"/>
        <v>0</v>
      </c>
      <c r="G114" s="625">
        <f t="shared" si="83"/>
        <v>0</v>
      </c>
      <c r="H114" s="625">
        <f t="shared" si="84"/>
        <v>0</v>
      </c>
      <c r="I114" s="626">
        <f t="shared" si="85"/>
        <v>0</v>
      </c>
      <c r="J114" s="605">
        <f>10^(-OperatParam!B2)</f>
        <v>9.9999999999999995E-8</v>
      </c>
      <c r="K114" s="169">
        <v>0</v>
      </c>
      <c r="L114" s="167">
        <f>J114</f>
        <v>9.9999999999999995E-8</v>
      </c>
      <c r="M114" s="169">
        <v>0</v>
      </c>
      <c r="N114" s="169">
        <v>0</v>
      </c>
      <c r="O114" s="170">
        <v>0</v>
      </c>
      <c r="P114" s="150"/>
    </row>
    <row r="115" spans="1:16" x14ac:dyDescent="0.35">
      <c r="A115" s="16" t="s">
        <v>111</v>
      </c>
      <c r="B115" s="615" t="e">
        <f t="shared" si="129"/>
        <v>#NUM!</v>
      </c>
      <c r="C115" s="616" t="e">
        <f t="shared" si="129"/>
        <v>#NUM!</v>
      </c>
      <c r="D115" s="616" t="e">
        <f t="shared" si="129"/>
        <v>#NUM!</v>
      </c>
      <c r="E115" s="616" t="e">
        <f t="shared" si="129"/>
        <v>#NUM!</v>
      </c>
      <c r="F115" s="625">
        <f>EXP(($S$46+R69-S69)/(-$R$90*$R$91))</f>
        <v>0</v>
      </c>
      <c r="G115" s="625">
        <f t="shared" ref="G115:I117" si="142">EXP((T69-S69)/(-$R$90*$R$91))</f>
        <v>0</v>
      </c>
      <c r="H115" s="625">
        <f t="shared" si="142"/>
        <v>0</v>
      </c>
      <c r="I115" s="626">
        <f t="shared" si="142"/>
        <v>0</v>
      </c>
      <c r="J115" s="606">
        <f>States!B93</f>
        <v>1E-4</v>
      </c>
      <c r="K115" s="607">
        <f>(F115/$J$113)*((J115*$J$114^3)/((1+(F115/$J$113))*$J$114^3+G115*$J$114^2+H115*G115*$J$114+I115*H115*G115))</f>
        <v>0</v>
      </c>
      <c r="L115" s="607">
        <f>(J115*$J$114^3)/((1+(F115/$J$46))*$J$114^3+G115*$J$114^2+H115*G115*$J$114+I115*H115*G115)</f>
        <v>1E-4</v>
      </c>
      <c r="M115" s="607">
        <f>(J115*G115*$J$114^2)/((1+(F115/$J$46))*$J$114^3+G115*$J$114^2+H115*G115*$J$114+I115*H115*G115)</f>
        <v>0</v>
      </c>
      <c r="N115" s="607">
        <f>(J115*G115*H115*$J$114)/((1+(F115/$J$46))*$J$114^3+G115*$J$114^2+H115*G115*$J$114+I115*H115*G115)</f>
        <v>0</v>
      </c>
      <c r="O115" s="608">
        <f>(J115*G115*H115*I115)/((1+(F115/$J$46))*$J$114^3+G115*$J$114^2+H115*G115*$J$114+I115*H115*G115)</f>
        <v>0</v>
      </c>
      <c r="P115" s="150"/>
    </row>
    <row r="116" spans="1:16" x14ac:dyDescent="0.35">
      <c r="A116" s="16" t="s">
        <v>112</v>
      </c>
      <c r="B116" s="615" t="e">
        <f t="shared" si="129"/>
        <v>#NUM!</v>
      </c>
      <c r="C116" s="616" t="e">
        <f t="shared" si="129"/>
        <v>#NUM!</v>
      </c>
      <c r="D116" s="616" t="e">
        <f t="shared" si="129"/>
        <v>#NUM!</v>
      </c>
      <c r="E116" s="616" t="e">
        <f t="shared" si="129"/>
        <v>#NUM!</v>
      </c>
      <c r="F116" s="625">
        <f>EXP(($S$46+R70-S70)/(-$R$90*$R$91))</f>
        <v>0</v>
      </c>
      <c r="G116" s="625">
        <f t="shared" si="142"/>
        <v>0</v>
      </c>
      <c r="H116" s="625">
        <f t="shared" si="142"/>
        <v>0</v>
      </c>
      <c r="I116" s="626">
        <f t="shared" si="142"/>
        <v>0</v>
      </c>
      <c r="J116" s="606">
        <v>0</v>
      </c>
      <c r="K116" s="607">
        <f>(F116/$J$113)*((J116*$J$114^3)/((1+(F116/$J$113))*$J$114^3+G116*$J$114^2+H116*G116*$J$114+I116*H116*G116))</f>
        <v>0</v>
      </c>
      <c r="L116" s="607">
        <f>(J116*$J$114^3)/((1+(F116/$J$46))*$J$114^3+G116*$J$114^2+H116*G116*$J$114+I116*H116*G116)</f>
        <v>0</v>
      </c>
      <c r="M116" s="607">
        <f>(J116*G116*$J$114^2)/((1+(F116/$J$46))*$J$114^3+G116*$J$114^2+H116*G116*$J$114+I116*H116*G116)</f>
        <v>0</v>
      </c>
      <c r="N116" s="607">
        <f>(J116*G116*H116*$J$114)/((1+(F116/$J$46))*$J$114^3+G116*$J$114^2+H116*G116*$J$114+I116*H116*G116)</f>
        <v>0</v>
      </c>
      <c r="O116" s="608">
        <f>(J116*G116*H116*I116)/((1+(F116/$J$46))*$J$114^3+G116*$J$114^2+H116*G116*$J$114+I116*H116*G116)</f>
        <v>0</v>
      </c>
      <c r="P116" s="150"/>
    </row>
    <row r="117" spans="1:16" x14ac:dyDescent="0.35">
      <c r="A117" s="21" t="s">
        <v>113</v>
      </c>
      <c r="B117" s="620" t="e">
        <f t="shared" si="129"/>
        <v>#NUM!</v>
      </c>
      <c r="C117" s="621" t="e">
        <f t="shared" si="129"/>
        <v>#NUM!</v>
      </c>
      <c r="D117" s="621" t="e">
        <f t="shared" si="129"/>
        <v>#NUM!</v>
      </c>
      <c r="E117" s="621" t="e">
        <f t="shared" si="129"/>
        <v>#NUM!</v>
      </c>
      <c r="F117" s="627">
        <f>EXP(($S$46+R71-S71)/(-$R$90*$R$91))</f>
        <v>0</v>
      </c>
      <c r="G117" s="627">
        <f t="shared" si="142"/>
        <v>0</v>
      </c>
      <c r="H117" s="627">
        <f t="shared" si="142"/>
        <v>0</v>
      </c>
      <c r="I117" s="628">
        <f t="shared" si="142"/>
        <v>0</v>
      </c>
      <c r="J117" s="609">
        <f>States!B94</f>
        <v>1E-4</v>
      </c>
      <c r="K117" s="610">
        <f>(F117/$J$113)*((J117*$J$114^3)/((1+(F117/$J$113))*$J$114^3+G117*$J$114^2+H117*G117*$J$114+I117*H117*G117))</f>
        <v>0</v>
      </c>
      <c r="L117" s="610">
        <f>(J117*$J$114^3)/((1+(F117/$J$46))*$J$114^3+G117*$J$114^2+H117*G117*$J$114+I117*H117*G117)</f>
        <v>1E-4</v>
      </c>
      <c r="M117" s="610">
        <f>(J117*G117*$J$114^2)/((1+(F117/$J$46))*$J$114^3+G117*$J$114^2+H117*G117*$J$114+I117*H117*G117)</f>
        <v>0</v>
      </c>
      <c r="N117" s="610">
        <f>(J117*G117*H117*$J$114)/((1+(F117/$J$46))*$J$114^3+G117*$J$114^2+H117*G117*$J$114+I117*H117*G117)</f>
        <v>0</v>
      </c>
      <c r="O117" s="611">
        <f>(J117*G117*H117*I117)/((1+(F117/$J$46))*$J$114^3+G117*$J$114^2+H117*G117*$J$114+I117*H117*G117)</f>
        <v>0</v>
      </c>
      <c r="P117" s="5"/>
    </row>
    <row r="118" spans="1:16" x14ac:dyDescent="0.35">
      <c r="P118" s="5"/>
    </row>
    <row r="119" spans="1:16" x14ac:dyDescent="0.35">
      <c r="O119" s="5"/>
      <c r="P119" s="5"/>
    </row>
    <row r="123" spans="1:16" x14ac:dyDescent="0.35">
      <c r="O123" s="237"/>
    </row>
    <row r="124" spans="1:16" x14ac:dyDescent="0.35">
      <c r="L124" s="237"/>
    </row>
  </sheetData>
  <conditionalFormatting sqref="O119:P119 G69:H69 F3:H4 P117:P118 F70:H72 F22:H67 F89:H117">
    <cfRule type="cellIs" dxfId="450" priority="131" stopIfTrue="1" operator="equal">
      <formula>"NA"</formula>
    </cfRule>
  </conditionalFormatting>
  <conditionalFormatting sqref="B115:E117 B3:E4 C3:H5 B69:E69 B70:H72 B106:E113 C106:H117 B39:E67 C39:H69 E73:E88 B22:H38 B89:H105">
    <cfRule type="notContainsErrors" dxfId="449" priority="117">
      <formula>NOT(ISERROR(B3))</formula>
    </cfRule>
    <cfRule type="containsErrors" dxfId="448" priority="118">
      <formula>ISERROR(B3)</formula>
    </cfRule>
  </conditionalFormatting>
  <conditionalFormatting sqref="F3:H4 F69:H72 F22:H67 F89:H117">
    <cfRule type="cellIs" dxfId="447" priority="116" operator="equal">
      <formula>0</formula>
    </cfRule>
  </conditionalFormatting>
  <conditionalFormatting sqref="F3:H4 F69:H72 F22:H67 F89:H117">
    <cfRule type="cellIs" dxfId="446" priority="115" operator="greaterThan">
      <formula>0</formula>
    </cfRule>
  </conditionalFormatting>
  <conditionalFormatting sqref="R3:V4 I3:I5 S5:V5 I26:I72 R22:V71 I89:I117">
    <cfRule type="containsText" dxfId="445" priority="112" operator="containsText" text="FALTA">
      <formula>NOT(ISERROR(SEARCH("FALTA",I3)))</formula>
    </cfRule>
    <cfRule type="cellIs" dxfId="444" priority="114" operator="greaterThan">
      <formula>9999</formula>
    </cfRule>
  </conditionalFormatting>
  <conditionalFormatting sqref="K3:P4 I3:J5 K5:O6 J6 P73:P116 J7:O21 J73:J88 I22:P72 I89:O117">
    <cfRule type="cellIs" dxfId="443" priority="111" operator="equal">
      <formula>0</formula>
    </cfRule>
  </conditionalFormatting>
  <conditionalFormatting sqref="Y3:AC4 AA70:AC72 Y70:Y72 Y22:AC26 Y28:AC28 Y31:AC35 Y39:AC69">
    <cfRule type="cellIs" dxfId="442" priority="108" operator="equal">
      <formula>"NA"</formula>
    </cfRule>
  </conditionalFormatting>
  <conditionalFormatting sqref="Z70:Z72">
    <cfRule type="cellIs" dxfId="441" priority="132" operator="greaterThan">
      <formula>1000000000</formula>
    </cfRule>
  </conditionalFormatting>
  <conditionalFormatting sqref="F5:H5">
    <cfRule type="cellIs" dxfId="440" priority="89" stopIfTrue="1" operator="equal">
      <formula>"NA"</formula>
    </cfRule>
  </conditionalFormatting>
  <conditionalFormatting sqref="B5:E5">
    <cfRule type="notContainsErrors" dxfId="439" priority="87">
      <formula>NOT(ISERROR(B5))</formula>
    </cfRule>
    <cfRule type="containsErrors" dxfId="438" priority="88">
      <formula>ISERROR(B5)</formula>
    </cfRule>
  </conditionalFormatting>
  <conditionalFormatting sqref="F5:H5">
    <cfRule type="cellIs" dxfId="437" priority="86" operator="equal">
      <formula>0</formula>
    </cfRule>
  </conditionalFormatting>
  <conditionalFormatting sqref="F5:H5">
    <cfRule type="cellIs" dxfId="436" priority="85" operator="greaterThan">
      <formula>0</formula>
    </cfRule>
  </conditionalFormatting>
  <conditionalFormatting sqref="R5">
    <cfRule type="containsText" dxfId="435" priority="83" operator="containsText" text="FALTA">
      <formula>NOT(ISERROR(SEARCH("FALTA",R5)))</formula>
    </cfRule>
    <cfRule type="cellIs" dxfId="434" priority="84" operator="greaterThan">
      <formula>9999</formula>
    </cfRule>
  </conditionalFormatting>
  <conditionalFormatting sqref="I22:I24">
    <cfRule type="containsText" dxfId="433" priority="72" operator="containsText" text="FALTA">
      <formula>NOT(ISERROR(SEARCH("FALTA",I22)))</formula>
    </cfRule>
    <cfRule type="cellIs" dxfId="432" priority="73" operator="greaterThan">
      <formula>9999</formula>
    </cfRule>
  </conditionalFormatting>
  <conditionalFormatting sqref="S7:V9 S6:U6">
    <cfRule type="containsText" dxfId="431" priority="69" operator="containsText" text="FALTA">
      <formula>NOT(ISERROR(SEARCH("FALTA",S6)))</formula>
    </cfRule>
    <cfRule type="cellIs" dxfId="430" priority="70" operator="greaterThan">
      <formula>9999</formula>
    </cfRule>
  </conditionalFormatting>
  <conditionalFormatting sqref="R6:R9">
    <cfRule type="containsText" dxfId="429" priority="67" operator="containsText" text="FALTA">
      <formula>NOT(ISERROR(SEARCH("FALTA",R6)))</formula>
    </cfRule>
    <cfRule type="cellIs" dxfId="428" priority="68" operator="greaterThan">
      <formula>9999</formula>
    </cfRule>
  </conditionalFormatting>
  <conditionalFormatting sqref="C6:H21">
    <cfRule type="notContainsErrors" dxfId="427" priority="65">
      <formula>NOT(ISERROR(C6))</formula>
    </cfRule>
    <cfRule type="containsErrors" dxfId="426" priority="66">
      <formula>ISERROR(C6)</formula>
    </cfRule>
  </conditionalFormatting>
  <conditionalFormatting sqref="F6:H21">
    <cfRule type="cellIs" dxfId="425" priority="61" stopIfTrue="1" operator="equal">
      <formula>"NA"</formula>
    </cfRule>
  </conditionalFormatting>
  <conditionalFormatting sqref="B6:E21">
    <cfRule type="notContainsErrors" dxfId="424" priority="59">
      <formula>NOT(ISERROR(B6))</formula>
    </cfRule>
    <cfRule type="containsErrors" dxfId="423" priority="60">
      <formula>ISERROR(B6)</formula>
    </cfRule>
  </conditionalFormatting>
  <conditionalFormatting sqref="F6:H21">
    <cfRule type="cellIs" dxfId="422" priority="58" operator="equal">
      <formula>0</formula>
    </cfRule>
  </conditionalFormatting>
  <conditionalFormatting sqref="F6:H21">
    <cfRule type="cellIs" dxfId="421" priority="57" operator="greaterThan">
      <formula>0</formula>
    </cfRule>
  </conditionalFormatting>
  <conditionalFormatting sqref="I6">
    <cfRule type="cellIs" dxfId="420" priority="51" operator="equal">
      <formula>0</formula>
    </cfRule>
  </conditionalFormatting>
  <conditionalFormatting sqref="I6">
    <cfRule type="containsText" dxfId="419" priority="52" operator="containsText" text="FALTA">
      <formula>NOT(ISERROR(SEARCH("FALTA",I6)))</formula>
    </cfRule>
    <cfRule type="cellIs" dxfId="418" priority="53" operator="greaterThan">
      <formula>9999</formula>
    </cfRule>
  </conditionalFormatting>
  <conditionalFormatting sqref="F73:H88">
    <cfRule type="cellIs" dxfId="417" priority="50" stopIfTrue="1" operator="equal">
      <formula>"NA"</formula>
    </cfRule>
  </conditionalFormatting>
  <conditionalFormatting sqref="F73:H88">
    <cfRule type="notContainsErrors" dxfId="416" priority="48">
      <formula>NOT(ISERROR(F73))</formula>
    </cfRule>
    <cfRule type="containsErrors" dxfId="415" priority="49">
      <formula>ISERROR(F73)</formula>
    </cfRule>
  </conditionalFormatting>
  <conditionalFormatting sqref="F73:H88">
    <cfRule type="cellIs" dxfId="414" priority="47" operator="equal">
      <formula>0</formula>
    </cfRule>
  </conditionalFormatting>
  <conditionalFormatting sqref="F73:H88">
    <cfRule type="cellIs" dxfId="413" priority="46" operator="greaterThan">
      <formula>0</formula>
    </cfRule>
  </conditionalFormatting>
  <conditionalFormatting sqref="I73">
    <cfRule type="containsText" dxfId="412" priority="44" operator="containsText" text="FALTA">
      <formula>NOT(ISERROR(SEARCH("FALTA",I73)))</formula>
    </cfRule>
    <cfRule type="cellIs" dxfId="411" priority="45" operator="greaterThan">
      <formula>9999</formula>
    </cfRule>
  </conditionalFormatting>
  <conditionalFormatting sqref="I73">
    <cfRule type="cellIs" dxfId="410" priority="43" operator="equal">
      <formula>0</formula>
    </cfRule>
  </conditionalFormatting>
  <conditionalFormatting sqref="B73:D88">
    <cfRule type="notContainsErrors" dxfId="409" priority="41">
      <formula>NOT(ISERROR(B73))</formula>
    </cfRule>
    <cfRule type="containsErrors" dxfId="408" priority="42">
      <formula>ISERROR(B73)</formula>
    </cfRule>
  </conditionalFormatting>
  <conditionalFormatting sqref="K73:O73 K74:N88">
    <cfRule type="cellIs" dxfId="407" priority="40" operator="equal">
      <formula>0</formula>
    </cfRule>
  </conditionalFormatting>
  <conditionalFormatting sqref="I7:I21">
    <cfRule type="containsText" dxfId="406" priority="38" operator="containsText" text="FALTA">
      <formula>NOT(ISERROR(SEARCH("FALTA",I7)))</formula>
    </cfRule>
    <cfRule type="cellIs" dxfId="405" priority="39" operator="greaterThan">
      <formula>9999</formula>
    </cfRule>
  </conditionalFormatting>
  <conditionalFormatting sqref="I7:I21">
    <cfRule type="cellIs" dxfId="404" priority="37" operator="equal">
      <formula>0</formula>
    </cfRule>
  </conditionalFormatting>
  <conditionalFormatting sqref="O74:O88">
    <cfRule type="cellIs" dxfId="403" priority="36" operator="equal">
      <formula>0</formula>
    </cfRule>
  </conditionalFormatting>
  <conditionalFormatting sqref="I74:I88">
    <cfRule type="containsText" dxfId="402" priority="34" operator="containsText" text="FALTA">
      <formula>NOT(ISERROR(SEARCH("FALTA",I74)))</formula>
    </cfRule>
    <cfRule type="cellIs" dxfId="401" priority="35" operator="greaterThan">
      <formula>9999</formula>
    </cfRule>
  </conditionalFormatting>
  <conditionalFormatting sqref="I74:I88">
    <cfRule type="cellIs" dxfId="400" priority="33" operator="equal">
      <formula>0</formula>
    </cfRule>
  </conditionalFormatting>
  <conditionalFormatting sqref="S10:U14">
    <cfRule type="containsText" dxfId="399" priority="31" operator="containsText" text="FALTA">
      <formula>NOT(ISERROR(SEARCH("FALTA",S10)))</formula>
    </cfRule>
    <cfRule type="cellIs" dxfId="398" priority="32" operator="greaterThan">
      <formula>9999</formula>
    </cfRule>
  </conditionalFormatting>
  <conditionalFormatting sqref="R10:R14">
    <cfRule type="containsText" dxfId="397" priority="29" operator="containsText" text="FALTA">
      <formula>NOT(ISERROR(SEARCH("FALTA",R10)))</formula>
    </cfRule>
    <cfRule type="cellIs" dxfId="396" priority="30" operator="greaterThan">
      <formula>9999</formula>
    </cfRule>
  </conditionalFormatting>
  <conditionalFormatting sqref="V6">
    <cfRule type="containsText" dxfId="395" priority="27" operator="containsText" text="FALTA">
      <formula>NOT(ISERROR(SEARCH("FALTA",V6)))</formula>
    </cfRule>
    <cfRule type="cellIs" dxfId="394" priority="28" operator="greaterThan">
      <formula>9999</formula>
    </cfRule>
  </conditionalFormatting>
  <conditionalFormatting sqref="V10:V14">
    <cfRule type="containsText" dxfId="393" priority="25" operator="containsText" text="FALTA">
      <formula>NOT(ISERROR(SEARCH("FALTA",V10)))</formula>
    </cfRule>
    <cfRule type="cellIs" dxfId="392" priority="26" operator="greaterThan">
      <formula>9999</formula>
    </cfRule>
  </conditionalFormatting>
  <conditionalFormatting sqref="S15:U15">
    <cfRule type="containsText" dxfId="391" priority="23" operator="containsText" text="FALTA">
      <formula>NOT(ISERROR(SEARCH("FALTA",S15)))</formula>
    </cfRule>
    <cfRule type="cellIs" dxfId="390" priority="24" operator="greaterThan">
      <formula>9999</formula>
    </cfRule>
  </conditionalFormatting>
  <conditionalFormatting sqref="R15">
    <cfRule type="containsText" dxfId="389" priority="21" operator="containsText" text="FALTA">
      <formula>NOT(ISERROR(SEARCH("FALTA",R15)))</formula>
    </cfRule>
    <cfRule type="cellIs" dxfId="388" priority="22" operator="greaterThan">
      <formula>9999</formula>
    </cfRule>
  </conditionalFormatting>
  <conditionalFormatting sqref="V15">
    <cfRule type="containsText" dxfId="387" priority="19" operator="containsText" text="FALTA">
      <formula>NOT(ISERROR(SEARCH("FALTA",V15)))</formula>
    </cfRule>
    <cfRule type="cellIs" dxfId="386" priority="20" operator="greaterThan">
      <formula>9999</formula>
    </cfRule>
  </conditionalFormatting>
  <conditionalFormatting sqref="S16:U16">
    <cfRule type="containsText" dxfId="385" priority="17" operator="containsText" text="FALTA">
      <formula>NOT(ISERROR(SEARCH("FALTA",S16)))</formula>
    </cfRule>
    <cfRule type="cellIs" dxfId="384" priority="18" operator="greaterThan">
      <formula>9999</formula>
    </cfRule>
  </conditionalFormatting>
  <conditionalFormatting sqref="R16">
    <cfRule type="containsText" dxfId="383" priority="15" operator="containsText" text="FALTA">
      <formula>NOT(ISERROR(SEARCH("FALTA",R16)))</formula>
    </cfRule>
    <cfRule type="cellIs" dxfId="382" priority="16" operator="greaterThan">
      <formula>9999</formula>
    </cfRule>
  </conditionalFormatting>
  <conditionalFormatting sqref="V16">
    <cfRule type="containsText" dxfId="381" priority="13" operator="containsText" text="FALTA">
      <formula>NOT(ISERROR(SEARCH("FALTA",V16)))</formula>
    </cfRule>
    <cfRule type="cellIs" dxfId="380" priority="14" operator="greaterThan">
      <formula>9999</formula>
    </cfRule>
  </conditionalFormatting>
  <conditionalFormatting sqref="S17:U17">
    <cfRule type="containsText" dxfId="379" priority="11" operator="containsText" text="FALTA">
      <formula>NOT(ISERROR(SEARCH("FALTA",S17)))</formula>
    </cfRule>
    <cfRule type="cellIs" dxfId="378" priority="12" operator="greaterThan">
      <formula>9999</formula>
    </cfRule>
  </conditionalFormatting>
  <conditionalFormatting sqref="R17">
    <cfRule type="containsText" dxfId="377" priority="9" operator="containsText" text="FALTA">
      <formula>NOT(ISERROR(SEARCH("FALTA",R17)))</formula>
    </cfRule>
    <cfRule type="cellIs" dxfId="376" priority="10" operator="greaterThan">
      <formula>9999</formula>
    </cfRule>
  </conditionalFormatting>
  <conditionalFormatting sqref="V17">
    <cfRule type="containsText" dxfId="375" priority="7" operator="containsText" text="FALTA">
      <formula>NOT(ISERROR(SEARCH("FALTA",V17)))</formula>
    </cfRule>
    <cfRule type="cellIs" dxfId="374" priority="8" operator="greaterThan">
      <formula>9999</formula>
    </cfRule>
  </conditionalFormatting>
  <conditionalFormatting sqref="S18:U18 S19:V21">
    <cfRule type="containsText" dxfId="373" priority="5" operator="containsText" text="FALTA">
      <formula>NOT(ISERROR(SEARCH("FALTA",S18)))</formula>
    </cfRule>
    <cfRule type="cellIs" dxfId="372" priority="6" operator="greaterThan">
      <formula>9999</formula>
    </cfRule>
  </conditionalFormatting>
  <conditionalFormatting sqref="R18:R21">
    <cfRule type="containsText" dxfId="371" priority="3" operator="containsText" text="FALTA">
      <formula>NOT(ISERROR(SEARCH("FALTA",R18)))</formula>
    </cfRule>
    <cfRule type="cellIs" dxfId="370" priority="4" operator="greaterThan">
      <formula>9999</formula>
    </cfRule>
  </conditionalFormatting>
  <conditionalFormatting sqref="V18">
    <cfRule type="containsText" dxfId="369" priority="1" operator="containsText" text="FALTA">
      <formula>NOT(ISERROR(SEARCH("FALTA",V18)))</formula>
    </cfRule>
    <cfRule type="cellIs" dxfId="368" priority="2" operator="greaterThan">
      <formula>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V123"/>
  <sheetViews>
    <sheetView topLeftCell="A107" zoomScaleNormal="100" workbookViewId="0">
      <selection activeCell="F110" sqref="F110"/>
    </sheetView>
  </sheetViews>
  <sheetFormatPr baseColWidth="10" defaultColWidth="11.453125" defaultRowHeight="12.5" x14ac:dyDescent="0.25"/>
  <cols>
    <col min="1" max="1" width="18.36328125" style="8" customWidth="1"/>
    <col min="2" max="2" width="9.54296875" style="9" customWidth="1"/>
    <col min="3" max="4" width="13.6328125" style="8" customWidth="1"/>
    <col min="5" max="5" width="13.36328125" style="8" customWidth="1"/>
    <col min="6" max="6" width="6.6328125" style="8" customWidth="1"/>
    <col min="7" max="7" width="3" style="8" customWidth="1"/>
    <col min="8" max="8" width="14.6328125" style="8" customWidth="1"/>
    <col min="9" max="9" width="8.08984375" style="8" customWidth="1"/>
    <col min="10" max="10" width="13.6328125" style="8" customWidth="1"/>
    <col min="11" max="11" width="4.08984375" style="8" customWidth="1"/>
    <col min="12" max="12" width="14.54296875" style="8" customWidth="1"/>
    <col min="13" max="13" width="13.54296875" style="8" customWidth="1"/>
    <col min="14" max="14" width="11.453125" style="8"/>
    <col min="15" max="15" width="2.08984375" style="8" customWidth="1"/>
    <col min="16" max="16" width="14.54296875" style="8" customWidth="1"/>
    <col min="17" max="17" width="13.54296875" style="8" customWidth="1"/>
    <col min="18" max="18" width="11.453125" style="8"/>
    <col min="19" max="19" width="3.6328125" style="8" customWidth="1"/>
    <col min="20" max="20" width="14.453125" style="8" customWidth="1"/>
    <col min="21" max="16384" width="11.453125" style="8"/>
  </cols>
  <sheetData>
    <row r="1" spans="1:22" s="12" customFormat="1" ht="17.25" customHeight="1" x14ac:dyDescent="0.35">
      <c r="A1" s="366" t="s">
        <v>717</v>
      </c>
      <c r="B1" s="367"/>
      <c r="C1" s="368"/>
      <c r="D1" s="368"/>
      <c r="E1" s="366" t="s">
        <v>759</v>
      </c>
      <c r="F1" s="368"/>
      <c r="G1" s="368"/>
      <c r="H1" s="366" t="s">
        <v>716</v>
      </c>
      <c r="I1" s="368"/>
      <c r="J1" s="368"/>
      <c r="K1" s="368"/>
      <c r="L1" s="366" t="s">
        <v>728</v>
      </c>
      <c r="P1" s="366" t="s">
        <v>850</v>
      </c>
      <c r="T1" s="366" t="s">
        <v>760</v>
      </c>
    </row>
    <row r="2" spans="1:22" ht="14.5" x14ac:dyDescent="0.3">
      <c r="A2" s="365" t="s">
        <v>1207</v>
      </c>
      <c r="B2" s="360">
        <v>0.75</v>
      </c>
      <c r="C2" s="80" t="s">
        <v>724</v>
      </c>
      <c r="D2" s="419"/>
      <c r="E2" s="417" t="s">
        <v>138</v>
      </c>
      <c r="F2" s="501">
        <v>1</v>
      </c>
      <c r="G2" s="417"/>
      <c r="H2" s="64" t="s">
        <v>337</v>
      </c>
      <c r="I2" s="79">
        <f>3/4</f>
        <v>0.75</v>
      </c>
      <c r="J2" s="80" t="s">
        <v>725</v>
      </c>
      <c r="K2" s="417"/>
      <c r="L2" s="64" t="s">
        <v>729</v>
      </c>
      <c r="M2" s="289">
        <v>0</v>
      </c>
      <c r="N2" s="80" t="s">
        <v>723</v>
      </c>
      <c r="O2" s="419"/>
      <c r="P2" s="64" t="str">
        <f t="shared" ref="P2:P8" si="0">CONCATENATE("M_",L2)</f>
        <v>M_Act_GluTr</v>
      </c>
      <c r="Q2" s="289">
        <v>0</v>
      </c>
      <c r="R2" s="80" t="s">
        <v>723</v>
      </c>
      <c r="T2" s="64" t="s">
        <v>883</v>
      </c>
      <c r="U2" s="79">
        <v>1E-3</v>
      </c>
      <c r="V2" s="80" t="s">
        <v>147</v>
      </c>
    </row>
    <row r="3" spans="1:22" ht="14.5" x14ac:dyDescent="0.3">
      <c r="A3" s="8" t="s">
        <v>1208</v>
      </c>
      <c r="B3" s="360">
        <v>0.75</v>
      </c>
      <c r="C3" s="80" t="s">
        <v>724</v>
      </c>
      <c r="D3" s="419"/>
      <c r="E3" s="417" t="s">
        <v>138</v>
      </c>
      <c r="F3" s="501">
        <v>1</v>
      </c>
      <c r="G3" s="417"/>
      <c r="H3" s="64" t="s">
        <v>338</v>
      </c>
      <c r="I3" s="79">
        <v>0</v>
      </c>
      <c r="J3" s="80" t="s">
        <v>777</v>
      </c>
      <c r="L3" s="64" t="s">
        <v>730</v>
      </c>
      <c r="M3" s="289">
        <v>0</v>
      </c>
      <c r="N3" s="80" t="s">
        <v>723</v>
      </c>
      <c r="O3" s="80"/>
      <c r="P3" s="64" t="str">
        <f t="shared" si="0"/>
        <v>M_Act_PyrTr</v>
      </c>
      <c r="Q3" s="289">
        <v>0</v>
      </c>
      <c r="R3" s="80" t="s">
        <v>723</v>
      </c>
      <c r="T3" s="64" t="s">
        <v>905</v>
      </c>
      <c r="U3" s="79">
        <v>1E-3</v>
      </c>
      <c r="V3" s="80" t="s">
        <v>147</v>
      </c>
    </row>
    <row r="4" spans="1:22" ht="14.5" x14ac:dyDescent="0.3">
      <c r="A4" s="365" t="s">
        <v>1212</v>
      </c>
      <c r="B4" s="79">
        <v>0.75</v>
      </c>
      <c r="C4" s="80" t="s">
        <v>724</v>
      </c>
      <c r="D4" s="419"/>
      <c r="E4" s="417" t="s">
        <v>138</v>
      </c>
      <c r="F4" s="501">
        <v>1</v>
      </c>
      <c r="H4" s="416" t="s">
        <v>903</v>
      </c>
      <c r="I4" s="79">
        <f t="shared" ref="I4:I20" si="1">3/8</f>
        <v>0.375</v>
      </c>
      <c r="J4" s="419" t="s">
        <v>937</v>
      </c>
      <c r="L4" s="417" t="s">
        <v>904</v>
      </c>
      <c r="M4" s="420">
        <v>0</v>
      </c>
      <c r="N4" s="419" t="s">
        <v>723</v>
      </c>
      <c r="O4" s="80"/>
      <c r="P4" s="416" t="str">
        <f t="shared" si="0"/>
        <v>M_Act_ArgTr</v>
      </c>
      <c r="Q4" s="421">
        <v>0</v>
      </c>
      <c r="R4" s="419" t="s">
        <v>723</v>
      </c>
      <c r="T4" s="8" t="s">
        <v>940</v>
      </c>
      <c r="U4" s="79">
        <v>1E-3</v>
      </c>
      <c r="V4" s="80" t="s">
        <v>147</v>
      </c>
    </row>
    <row r="5" spans="1:22" ht="14.5" x14ac:dyDescent="0.3">
      <c r="A5" s="8" t="s">
        <v>1213</v>
      </c>
      <c r="B5" s="79">
        <v>0.75</v>
      </c>
      <c r="C5" s="80" t="s">
        <v>724</v>
      </c>
      <c r="D5" s="419"/>
      <c r="E5" s="417" t="s">
        <v>138</v>
      </c>
      <c r="F5" s="501">
        <v>1</v>
      </c>
      <c r="H5" s="8" t="s">
        <v>936</v>
      </c>
      <c r="I5" s="79">
        <f t="shared" si="1"/>
        <v>0.375</v>
      </c>
      <c r="J5" s="419" t="s">
        <v>938</v>
      </c>
      <c r="L5" s="417" t="s">
        <v>939</v>
      </c>
      <c r="M5" s="420">
        <v>0</v>
      </c>
      <c r="N5" s="419" t="s">
        <v>723</v>
      </c>
      <c r="O5" s="80"/>
      <c r="P5" s="416" t="str">
        <f t="shared" si="0"/>
        <v>M_Act_AlaTr</v>
      </c>
      <c r="Q5" s="421">
        <v>0</v>
      </c>
      <c r="R5" s="419" t="s">
        <v>723</v>
      </c>
      <c r="T5" s="64" t="s">
        <v>965</v>
      </c>
      <c r="U5" s="79">
        <v>1E-3</v>
      </c>
      <c r="V5" s="80" t="s">
        <v>147</v>
      </c>
    </row>
    <row r="6" spans="1:22" ht="14.5" x14ac:dyDescent="0.3">
      <c r="A6" s="362" t="s">
        <v>1209</v>
      </c>
      <c r="B6" s="360">
        <v>1</v>
      </c>
      <c r="C6" s="80" t="s">
        <v>724</v>
      </c>
      <c r="D6" s="80"/>
      <c r="E6" s="64" t="s">
        <v>138</v>
      </c>
      <c r="F6" s="483">
        <v>1</v>
      </c>
      <c r="H6" s="8" t="s">
        <v>962</v>
      </c>
      <c r="I6" s="79">
        <f t="shared" si="1"/>
        <v>0.375</v>
      </c>
      <c r="J6" s="419" t="s">
        <v>963</v>
      </c>
      <c r="L6" s="417" t="s">
        <v>964</v>
      </c>
      <c r="M6" s="420">
        <v>0</v>
      </c>
      <c r="N6" s="419" t="s">
        <v>723</v>
      </c>
      <c r="O6" s="80"/>
      <c r="P6" s="416" t="str">
        <f t="shared" si="0"/>
        <v>M_Act_AspTr</v>
      </c>
      <c r="Q6" s="421">
        <v>0</v>
      </c>
      <c r="R6" s="419" t="s">
        <v>723</v>
      </c>
      <c r="T6" s="349" t="s">
        <v>976</v>
      </c>
      <c r="U6" s="79">
        <v>1E-3</v>
      </c>
      <c r="V6" s="80" t="s">
        <v>147</v>
      </c>
    </row>
    <row r="7" spans="1:22" ht="14.5" x14ac:dyDescent="0.3">
      <c r="A7" s="417" t="s">
        <v>900</v>
      </c>
      <c r="B7" s="418">
        <v>0.5</v>
      </c>
      <c r="C7" s="419" t="s">
        <v>724</v>
      </c>
      <c r="D7" s="80"/>
      <c r="E7" s="64" t="s">
        <v>138</v>
      </c>
      <c r="F7" s="483">
        <v>1</v>
      </c>
      <c r="H7" s="8" t="s">
        <v>973</v>
      </c>
      <c r="I7" s="79">
        <f t="shared" si="1"/>
        <v>0.375</v>
      </c>
      <c r="J7" s="419" t="s">
        <v>974</v>
      </c>
      <c r="L7" s="417" t="s">
        <v>975</v>
      </c>
      <c r="M7" s="420">
        <v>0</v>
      </c>
      <c r="N7" s="419" t="s">
        <v>723</v>
      </c>
      <c r="O7" s="80"/>
      <c r="P7" s="416" t="str">
        <f t="shared" si="0"/>
        <v>M_Act_LysTr</v>
      </c>
      <c r="Q7" s="421">
        <v>0</v>
      </c>
      <c r="R7" s="419" t="s">
        <v>723</v>
      </c>
      <c r="T7" s="64" t="s">
        <v>1004</v>
      </c>
      <c r="U7" s="79">
        <v>1E-3</v>
      </c>
      <c r="V7" s="80" t="s">
        <v>147</v>
      </c>
    </row>
    <row r="8" spans="1:22" ht="14.5" x14ac:dyDescent="0.3">
      <c r="A8" s="417" t="s">
        <v>901</v>
      </c>
      <c r="B8" s="418">
        <f>$B$7</f>
        <v>0.5</v>
      </c>
      <c r="C8" s="419" t="s">
        <v>724</v>
      </c>
      <c r="D8" s="80"/>
      <c r="E8" s="64" t="s">
        <v>138</v>
      </c>
      <c r="F8" s="483">
        <v>1</v>
      </c>
      <c r="H8" s="8" t="s">
        <v>1001</v>
      </c>
      <c r="I8" s="79">
        <f t="shared" si="1"/>
        <v>0.375</v>
      </c>
      <c r="J8" s="419" t="s">
        <v>1002</v>
      </c>
      <c r="L8" s="417" t="s">
        <v>1003</v>
      </c>
      <c r="M8" s="420">
        <v>0</v>
      </c>
      <c r="N8" s="419" t="s">
        <v>723</v>
      </c>
      <c r="O8" s="80"/>
      <c r="P8" s="416" t="str">
        <f t="shared" si="0"/>
        <v>M_Act_GlutTr</v>
      </c>
      <c r="Q8" s="421">
        <v>0</v>
      </c>
      <c r="R8" s="419" t="s">
        <v>723</v>
      </c>
      <c r="T8" s="64" t="s">
        <v>1029</v>
      </c>
      <c r="U8" s="79">
        <v>1E-3</v>
      </c>
      <c r="V8" s="80" t="s">
        <v>147</v>
      </c>
    </row>
    <row r="9" spans="1:22" ht="14.5" x14ac:dyDescent="0.3">
      <c r="A9" s="8" t="s">
        <v>902</v>
      </c>
      <c r="B9" s="418">
        <f t="shared" ref="B9:B72" si="2">$B$7</f>
        <v>0.5</v>
      </c>
      <c r="C9" s="419" t="s">
        <v>724</v>
      </c>
      <c r="E9" s="518" t="s">
        <v>138</v>
      </c>
      <c r="F9" s="518">
        <v>1</v>
      </c>
      <c r="H9" s="8" t="s">
        <v>1026</v>
      </c>
      <c r="I9" s="79">
        <f t="shared" si="1"/>
        <v>0.375</v>
      </c>
      <c r="J9" s="419" t="s">
        <v>1027</v>
      </c>
      <c r="L9" s="417" t="s">
        <v>1028</v>
      </c>
      <c r="M9" s="420">
        <v>0</v>
      </c>
      <c r="N9" s="419" t="s">
        <v>723</v>
      </c>
      <c r="O9" s="80"/>
      <c r="P9" s="416" t="str">
        <f t="shared" ref="P9" si="3">CONCATENATE("M_",L9)</f>
        <v>M_Act_SerTr</v>
      </c>
      <c r="Q9" s="421">
        <v>0</v>
      </c>
      <c r="R9" s="419" t="s">
        <v>723</v>
      </c>
      <c r="T9" s="64" t="s">
        <v>1045</v>
      </c>
      <c r="U9" s="79">
        <v>1E-3</v>
      </c>
      <c r="V9" s="80" t="s">
        <v>147</v>
      </c>
    </row>
    <row r="10" spans="1:22" ht="13" x14ac:dyDescent="0.3">
      <c r="A10" s="417" t="s">
        <v>906</v>
      </c>
      <c r="B10" s="418">
        <f t="shared" si="2"/>
        <v>0.5</v>
      </c>
      <c r="C10" s="419" t="s">
        <v>803</v>
      </c>
      <c r="D10" s="80"/>
      <c r="E10" s="64" t="s">
        <v>138</v>
      </c>
      <c r="F10" s="483">
        <v>1</v>
      </c>
      <c r="H10" s="8" t="s">
        <v>1042</v>
      </c>
      <c r="I10" s="79">
        <f t="shared" si="1"/>
        <v>0.375</v>
      </c>
      <c r="J10" s="419" t="s">
        <v>1043</v>
      </c>
      <c r="L10" s="417" t="s">
        <v>1044</v>
      </c>
      <c r="M10" s="420">
        <v>0</v>
      </c>
      <c r="N10" s="419" t="s">
        <v>723</v>
      </c>
      <c r="O10" s="80"/>
      <c r="P10" s="416" t="str">
        <f t="shared" ref="P10" si="4">CONCATENATE("M_",L10)</f>
        <v>M_Act_ThrTr</v>
      </c>
      <c r="Q10" s="421">
        <v>0</v>
      </c>
      <c r="R10" s="419" t="s">
        <v>723</v>
      </c>
      <c r="T10" s="64" t="s">
        <v>1079</v>
      </c>
      <c r="U10" s="79">
        <v>1E-3</v>
      </c>
      <c r="V10" s="80" t="s">
        <v>147</v>
      </c>
    </row>
    <row r="11" spans="1:22" ht="13" x14ac:dyDescent="0.3">
      <c r="A11" s="8" t="s">
        <v>907</v>
      </c>
      <c r="B11" s="418">
        <f t="shared" si="2"/>
        <v>0.5</v>
      </c>
      <c r="C11" s="419" t="s">
        <v>803</v>
      </c>
      <c r="D11" s="80"/>
      <c r="E11" s="64" t="s">
        <v>138</v>
      </c>
      <c r="F11" s="483">
        <v>1</v>
      </c>
      <c r="H11" s="8" t="s">
        <v>1074</v>
      </c>
      <c r="I11" s="79">
        <f t="shared" si="1"/>
        <v>0.375</v>
      </c>
      <c r="J11" s="419" t="s">
        <v>1075</v>
      </c>
      <c r="L11" s="417" t="s">
        <v>1076</v>
      </c>
      <c r="M11" s="420">
        <v>0</v>
      </c>
      <c r="N11" s="419" t="s">
        <v>723</v>
      </c>
      <c r="O11" s="80"/>
      <c r="P11" s="416" t="str">
        <f t="shared" ref="P11" si="5">CONCATENATE("M_",L11)</f>
        <v>M_Act_CysTr</v>
      </c>
      <c r="Q11" s="421">
        <v>0</v>
      </c>
      <c r="R11" s="419" t="s">
        <v>723</v>
      </c>
      <c r="T11" s="8" t="s">
        <v>1093</v>
      </c>
      <c r="U11" s="79">
        <v>1E-3</v>
      </c>
      <c r="V11" s="80" t="s">
        <v>147</v>
      </c>
    </row>
    <row r="12" spans="1:22" ht="13" x14ac:dyDescent="0.3">
      <c r="A12" s="8" t="s">
        <v>1302</v>
      </c>
      <c r="B12" s="418">
        <f t="shared" si="2"/>
        <v>0.5</v>
      </c>
      <c r="C12" s="419" t="s">
        <v>803</v>
      </c>
      <c r="E12" s="64" t="s">
        <v>138</v>
      </c>
      <c r="F12" s="483">
        <v>1</v>
      </c>
      <c r="H12" s="8" t="s">
        <v>1090</v>
      </c>
      <c r="I12" s="79">
        <f t="shared" si="1"/>
        <v>0.375</v>
      </c>
      <c r="J12" s="419" t="s">
        <v>1091</v>
      </c>
      <c r="L12" s="417" t="s">
        <v>1092</v>
      </c>
      <c r="M12" s="420">
        <v>0</v>
      </c>
      <c r="N12" s="419" t="s">
        <v>723</v>
      </c>
      <c r="O12" s="80"/>
      <c r="P12" s="416" t="str">
        <f t="shared" ref="P12" si="6">CONCATENATE("M_",L12)</f>
        <v>M_Act_GlyTr</v>
      </c>
      <c r="Q12" s="421">
        <v>0</v>
      </c>
      <c r="R12" s="419" t="s">
        <v>723</v>
      </c>
      <c r="T12" s="8" t="s">
        <v>1105</v>
      </c>
      <c r="U12" s="79">
        <v>1E-3</v>
      </c>
      <c r="V12" s="80" t="s">
        <v>147</v>
      </c>
    </row>
    <row r="13" spans="1:22" ht="13" x14ac:dyDescent="0.3">
      <c r="A13" s="8" t="s">
        <v>929</v>
      </c>
      <c r="B13" s="418">
        <f t="shared" si="2"/>
        <v>0.5</v>
      </c>
      <c r="C13" s="419" t="s">
        <v>803</v>
      </c>
      <c r="E13" s="64" t="s">
        <v>138</v>
      </c>
      <c r="F13" s="483">
        <v>1</v>
      </c>
      <c r="H13" s="8" t="s">
        <v>1102</v>
      </c>
      <c r="I13" s="79">
        <f t="shared" si="1"/>
        <v>0.375</v>
      </c>
      <c r="J13" s="419" t="s">
        <v>1103</v>
      </c>
      <c r="L13" s="417" t="s">
        <v>1104</v>
      </c>
      <c r="M13" s="420">
        <v>0</v>
      </c>
      <c r="N13" s="419" t="s">
        <v>723</v>
      </c>
      <c r="O13" s="80"/>
      <c r="P13" s="416" t="str">
        <f t="shared" ref="P13" si="7">CONCATENATE("M_",L13)</f>
        <v>M_Act_ProlTr</v>
      </c>
      <c r="Q13" s="421">
        <v>0</v>
      </c>
      <c r="R13" s="419" t="s">
        <v>723</v>
      </c>
      <c r="T13" s="8" t="s">
        <v>1176</v>
      </c>
      <c r="U13" s="79">
        <v>1E-3</v>
      </c>
      <c r="V13" s="80" t="s">
        <v>147</v>
      </c>
    </row>
    <row r="14" spans="1:22" ht="13" x14ac:dyDescent="0.3">
      <c r="A14" s="8" t="s">
        <v>930</v>
      </c>
      <c r="B14" s="418">
        <f t="shared" si="2"/>
        <v>0.5</v>
      </c>
      <c r="C14" s="419" t="s">
        <v>803</v>
      </c>
      <c r="E14" s="518" t="s">
        <v>138</v>
      </c>
      <c r="F14" s="518">
        <v>1</v>
      </c>
      <c r="H14" s="8" t="s">
        <v>1167</v>
      </c>
      <c r="I14" s="79">
        <f t="shared" si="1"/>
        <v>0.375</v>
      </c>
      <c r="J14" s="419" t="s">
        <v>1168</v>
      </c>
      <c r="L14" s="417" t="s">
        <v>1169</v>
      </c>
      <c r="M14" s="420">
        <v>0</v>
      </c>
      <c r="N14" s="419" t="s">
        <v>723</v>
      </c>
      <c r="O14" s="80"/>
      <c r="P14" s="416" t="str">
        <f t="shared" ref="P14:P16" si="8">CONCATENATE("M_",L14)</f>
        <v>M_Act_ValiTr</v>
      </c>
      <c r="Q14" s="421">
        <v>0</v>
      </c>
      <c r="R14" s="419" t="s">
        <v>723</v>
      </c>
      <c r="T14" s="8" t="s">
        <v>1177</v>
      </c>
      <c r="U14" s="79">
        <v>1E-3</v>
      </c>
      <c r="V14" s="80" t="s">
        <v>147</v>
      </c>
    </row>
    <row r="15" spans="1:22" ht="13" x14ac:dyDescent="0.3">
      <c r="A15" s="8" t="s">
        <v>931</v>
      </c>
      <c r="B15" s="418">
        <f t="shared" si="2"/>
        <v>0.5</v>
      </c>
      <c r="C15" s="419" t="s">
        <v>803</v>
      </c>
      <c r="E15" s="64" t="s">
        <v>138</v>
      </c>
      <c r="F15" s="483">
        <v>1</v>
      </c>
      <c r="H15" s="8" t="s">
        <v>1170</v>
      </c>
      <c r="I15" s="79">
        <f t="shared" si="1"/>
        <v>0.375</v>
      </c>
      <c r="J15" s="419" t="s">
        <v>1171</v>
      </c>
      <c r="L15" s="417" t="s">
        <v>1172</v>
      </c>
      <c r="M15" s="420">
        <v>0</v>
      </c>
      <c r="N15" s="419" t="s">
        <v>723</v>
      </c>
      <c r="O15" s="80"/>
      <c r="P15" s="416" t="str">
        <f t="shared" si="8"/>
        <v>M_Act_IsoLTr</v>
      </c>
      <c r="Q15" s="421">
        <v>0</v>
      </c>
      <c r="R15" s="419" t="s">
        <v>723</v>
      </c>
      <c r="T15" s="8" t="s">
        <v>1178</v>
      </c>
      <c r="U15" s="79">
        <v>1E-3</v>
      </c>
      <c r="V15" s="80" t="s">
        <v>147</v>
      </c>
    </row>
    <row r="16" spans="1:22" ht="13" x14ac:dyDescent="0.3">
      <c r="A16" s="8" t="s">
        <v>932</v>
      </c>
      <c r="B16" s="418">
        <f t="shared" si="2"/>
        <v>0.5</v>
      </c>
      <c r="C16" s="419" t="s">
        <v>803</v>
      </c>
      <c r="E16" s="64" t="s">
        <v>138</v>
      </c>
      <c r="F16" s="483">
        <v>1</v>
      </c>
      <c r="H16" s="8" t="s">
        <v>1173</v>
      </c>
      <c r="I16" s="79">
        <f t="shared" si="1"/>
        <v>0.375</v>
      </c>
      <c r="J16" s="419" t="s">
        <v>1174</v>
      </c>
      <c r="L16" s="417" t="s">
        <v>1175</v>
      </c>
      <c r="M16" s="420">
        <v>0</v>
      </c>
      <c r="N16" s="419" t="s">
        <v>723</v>
      </c>
      <c r="O16" s="80"/>
      <c r="P16" s="416" t="str">
        <f t="shared" si="8"/>
        <v>M_Act_LeuTr</v>
      </c>
      <c r="Q16" s="421">
        <v>0</v>
      </c>
      <c r="R16" s="419" t="s">
        <v>723</v>
      </c>
      <c r="T16" s="8" t="s">
        <v>1202</v>
      </c>
      <c r="U16" s="79">
        <v>1E-3</v>
      </c>
      <c r="V16" s="80" t="s">
        <v>147</v>
      </c>
    </row>
    <row r="17" spans="1:22" ht="13" x14ac:dyDescent="0.3">
      <c r="A17" s="8" t="s">
        <v>933</v>
      </c>
      <c r="B17" s="418">
        <f t="shared" si="2"/>
        <v>0.5</v>
      </c>
      <c r="C17" s="419" t="s">
        <v>803</v>
      </c>
      <c r="E17" s="64" t="s">
        <v>138</v>
      </c>
      <c r="F17" s="483">
        <v>1</v>
      </c>
      <c r="H17" s="8" t="s">
        <v>1197</v>
      </c>
      <c r="I17" s="79">
        <f t="shared" si="1"/>
        <v>0.375</v>
      </c>
      <c r="J17" s="419" t="s">
        <v>1198</v>
      </c>
      <c r="L17" s="417" t="s">
        <v>1199</v>
      </c>
      <c r="M17" s="420">
        <v>0</v>
      </c>
      <c r="N17" s="419" t="s">
        <v>723</v>
      </c>
      <c r="O17" s="80"/>
      <c r="P17" s="416" t="str">
        <f t="shared" ref="P17:P18" si="9">CONCATENATE("M_",L17)</f>
        <v>M_Act_MethTr</v>
      </c>
      <c r="Q17" s="421">
        <v>0</v>
      </c>
      <c r="R17" s="419" t="s">
        <v>723</v>
      </c>
      <c r="T17" s="8" t="s">
        <v>1250</v>
      </c>
      <c r="U17" s="79">
        <v>1E-3</v>
      </c>
      <c r="V17" s="80" t="s">
        <v>147</v>
      </c>
    </row>
    <row r="18" spans="1:22" ht="13" x14ac:dyDescent="0.3">
      <c r="A18" s="8" t="s">
        <v>934</v>
      </c>
      <c r="B18" s="418">
        <f t="shared" si="2"/>
        <v>0.5</v>
      </c>
      <c r="C18" s="419" t="s">
        <v>803</v>
      </c>
      <c r="E18" s="64" t="s">
        <v>138</v>
      </c>
      <c r="F18" s="483">
        <v>1</v>
      </c>
      <c r="H18" s="8" t="s">
        <v>1248</v>
      </c>
      <c r="I18" s="79">
        <f t="shared" si="1"/>
        <v>0.375</v>
      </c>
      <c r="J18" s="419" t="s">
        <v>1268</v>
      </c>
      <c r="L18" s="8" t="s">
        <v>1249</v>
      </c>
      <c r="M18" s="420">
        <v>0</v>
      </c>
      <c r="N18" s="419" t="s">
        <v>723</v>
      </c>
      <c r="P18" s="8" t="str">
        <f t="shared" si="9"/>
        <v>M_Act_GluMTr</v>
      </c>
      <c r="Q18" s="420">
        <v>0</v>
      </c>
      <c r="R18" s="419" t="s">
        <v>723</v>
      </c>
      <c r="T18" s="8" t="s">
        <v>1270</v>
      </c>
      <c r="U18" s="79">
        <v>1E-3</v>
      </c>
      <c r="V18" s="80" t="s">
        <v>147</v>
      </c>
    </row>
    <row r="19" spans="1:22" ht="13" x14ac:dyDescent="0.3">
      <c r="A19" s="8" t="s">
        <v>935</v>
      </c>
      <c r="B19" s="418">
        <f t="shared" si="2"/>
        <v>0.5</v>
      </c>
      <c r="C19" s="419" t="s">
        <v>803</v>
      </c>
      <c r="E19" s="64" t="s">
        <v>138</v>
      </c>
      <c r="F19" s="483">
        <v>1</v>
      </c>
      <c r="H19" s="8" t="s">
        <v>1266</v>
      </c>
      <c r="I19" s="79">
        <f t="shared" si="1"/>
        <v>0.375</v>
      </c>
      <c r="J19" s="419" t="s">
        <v>1269</v>
      </c>
      <c r="L19" s="8" t="s">
        <v>1267</v>
      </c>
      <c r="M19" s="420">
        <v>0</v>
      </c>
      <c r="N19" s="419" t="s">
        <v>723</v>
      </c>
      <c r="P19" s="8" t="str">
        <f t="shared" ref="P19" si="10">CONCATENATE("M_",L19)</f>
        <v>M_Act_AspgTr</v>
      </c>
      <c r="Q19" s="420">
        <v>0</v>
      </c>
      <c r="R19" s="419" t="s">
        <v>723</v>
      </c>
      <c r="T19" s="8" t="s">
        <v>1284</v>
      </c>
      <c r="U19" s="79">
        <v>1E-3</v>
      </c>
      <c r="V19" s="80" t="s">
        <v>147</v>
      </c>
    </row>
    <row r="20" spans="1:22" ht="13" x14ac:dyDescent="0.3">
      <c r="A20" s="8" t="s">
        <v>1227</v>
      </c>
      <c r="B20" s="418">
        <f t="shared" si="2"/>
        <v>0.5</v>
      </c>
      <c r="C20" s="419" t="s">
        <v>803</v>
      </c>
      <c r="E20" s="64" t="s">
        <v>138</v>
      </c>
      <c r="F20" s="483">
        <v>1</v>
      </c>
      <c r="H20" s="8" t="s">
        <v>1281</v>
      </c>
      <c r="I20" s="79">
        <f t="shared" si="1"/>
        <v>0.375</v>
      </c>
      <c r="J20" s="419" t="s">
        <v>1282</v>
      </c>
      <c r="L20" s="8" t="s">
        <v>1283</v>
      </c>
      <c r="M20" s="420">
        <v>0</v>
      </c>
      <c r="N20" s="419" t="s">
        <v>723</v>
      </c>
      <c r="P20" s="8" t="str">
        <f t="shared" ref="P20" si="11">CONCATENATE("M_",L20)</f>
        <v>M_Act_HistTr</v>
      </c>
      <c r="Q20" s="420">
        <v>0</v>
      </c>
      <c r="R20" s="419" t="s">
        <v>723</v>
      </c>
      <c r="U20" s="79"/>
      <c r="V20" s="80"/>
    </row>
    <row r="21" spans="1:22" ht="13" x14ac:dyDescent="0.3">
      <c r="A21" s="8" t="s">
        <v>1303</v>
      </c>
      <c r="B21" s="418">
        <f t="shared" si="2"/>
        <v>0.5</v>
      </c>
      <c r="C21" s="419" t="s">
        <v>803</v>
      </c>
      <c r="E21" s="64" t="s">
        <v>138</v>
      </c>
      <c r="F21" s="483">
        <v>1</v>
      </c>
      <c r="H21" s="64" t="s">
        <v>339</v>
      </c>
      <c r="I21" s="79">
        <v>100</v>
      </c>
      <c r="J21" s="80" t="s">
        <v>777</v>
      </c>
      <c r="L21" s="64" t="s">
        <v>731</v>
      </c>
      <c r="M21" s="79">
        <v>0.75</v>
      </c>
      <c r="N21" s="80" t="s">
        <v>723</v>
      </c>
      <c r="O21" s="80"/>
      <c r="P21" s="64" t="str">
        <f t="shared" ref="P21:P26" si="12">CONCATENATE("M_",L21)</f>
        <v>M_Act_ForTr</v>
      </c>
      <c r="Q21" s="79">
        <v>0.15</v>
      </c>
      <c r="R21" s="80" t="s">
        <v>723</v>
      </c>
      <c r="U21" s="79"/>
      <c r="V21" s="80"/>
    </row>
    <row r="22" spans="1:22" ht="13" x14ac:dyDescent="0.3">
      <c r="A22" s="8" t="s">
        <v>1304</v>
      </c>
      <c r="B22" s="418">
        <f t="shared" si="2"/>
        <v>0.5</v>
      </c>
      <c r="C22" s="419" t="s">
        <v>803</v>
      </c>
      <c r="E22" s="64" t="s">
        <v>138</v>
      </c>
      <c r="F22" s="483">
        <v>1</v>
      </c>
      <c r="H22" s="64" t="s">
        <v>340</v>
      </c>
      <c r="I22" s="79">
        <f t="shared" ref="I22:I36" si="13">$I$21</f>
        <v>100</v>
      </c>
      <c r="J22" s="80" t="s">
        <v>777</v>
      </c>
      <c r="L22" s="64" t="s">
        <v>732</v>
      </c>
      <c r="M22" s="79">
        <v>0.75</v>
      </c>
      <c r="N22" s="80" t="s">
        <v>723</v>
      </c>
      <c r="O22" s="80"/>
      <c r="P22" s="64" t="str">
        <f t="shared" si="12"/>
        <v>M_Act_AcTr</v>
      </c>
      <c r="Q22" s="79">
        <f>Q21</f>
        <v>0.15</v>
      </c>
      <c r="R22" s="80" t="s">
        <v>723</v>
      </c>
      <c r="U22" s="79"/>
      <c r="V22" s="80"/>
    </row>
    <row r="23" spans="1:22" ht="13" x14ac:dyDescent="0.3">
      <c r="A23" s="8" t="s">
        <v>954</v>
      </c>
      <c r="B23" s="418">
        <f t="shared" si="2"/>
        <v>0.5</v>
      </c>
      <c r="C23" s="419" t="s">
        <v>803</v>
      </c>
      <c r="E23" s="64" t="s">
        <v>138</v>
      </c>
      <c r="F23" s="483">
        <v>1</v>
      </c>
      <c r="H23" s="64" t="s">
        <v>341</v>
      </c>
      <c r="I23" s="79">
        <f t="shared" si="13"/>
        <v>100</v>
      </c>
      <c r="J23" s="80" t="s">
        <v>777</v>
      </c>
      <c r="L23" s="64" t="s">
        <v>733</v>
      </c>
      <c r="M23" s="79">
        <v>0.75</v>
      </c>
      <c r="N23" s="80" t="s">
        <v>723</v>
      </c>
      <c r="O23" s="80"/>
      <c r="P23" s="64" t="str">
        <f t="shared" si="12"/>
        <v>M_Act_LacTr</v>
      </c>
      <c r="Q23" s="79">
        <f t="shared" ref="Q23:Q30" si="14">Q22</f>
        <v>0.15</v>
      </c>
      <c r="R23" s="80" t="s">
        <v>723</v>
      </c>
      <c r="U23" s="79"/>
      <c r="V23" s="80"/>
    </row>
    <row r="24" spans="1:22" ht="13" x14ac:dyDescent="0.3">
      <c r="A24" s="8" t="s">
        <v>955</v>
      </c>
      <c r="B24" s="418">
        <f t="shared" si="2"/>
        <v>0.5</v>
      </c>
      <c r="C24" s="419" t="s">
        <v>803</v>
      </c>
      <c r="E24" s="64" t="s">
        <v>138</v>
      </c>
      <c r="F24" s="483">
        <v>1</v>
      </c>
      <c r="H24" s="64" t="s">
        <v>342</v>
      </c>
      <c r="I24" s="79">
        <f t="shared" si="13"/>
        <v>100</v>
      </c>
      <c r="J24" s="80" t="s">
        <v>777</v>
      </c>
      <c r="L24" s="64" t="s">
        <v>734</v>
      </c>
      <c r="M24" s="79">
        <v>0.75</v>
      </c>
      <c r="N24" s="80" t="s">
        <v>723</v>
      </c>
      <c r="O24" s="80"/>
      <c r="P24" s="64" t="str">
        <f t="shared" si="12"/>
        <v>M_Act_ProTr</v>
      </c>
      <c r="Q24" s="79">
        <f t="shared" si="14"/>
        <v>0.15</v>
      </c>
      <c r="R24" s="80" t="s">
        <v>723</v>
      </c>
      <c r="U24" s="79"/>
      <c r="V24" s="80"/>
    </row>
    <row r="25" spans="1:22" ht="13" x14ac:dyDescent="0.3">
      <c r="A25" s="8" t="s">
        <v>956</v>
      </c>
      <c r="B25" s="418">
        <f t="shared" si="2"/>
        <v>0.5</v>
      </c>
      <c r="C25" s="419" t="s">
        <v>803</v>
      </c>
      <c r="E25" s="64" t="s">
        <v>138</v>
      </c>
      <c r="F25" s="483">
        <v>1</v>
      </c>
      <c r="H25" s="64" t="s">
        <v>343</v>
      </c>
      <c r="I25" s="79">
        <f t="shared" si="13"/>
        <v>100</v>
      </c>
      <c r="J25" s="80" t="s">
        <v>777</v>
      </c>
      <c r="L25" s="64" t="s">
        <v>735</v>
      </c>
      <c r="M25" s="79">
        <v>0.75</v>
      </c>
      <c r="N25" s="80" t="s">
        <v>723</v>
      </c>
      <c r="O25" s="80"/>
      <c r="P25" s="64" t="str">
        <f t="shared" si="12"/>
        <v>M_Act_BuTr</v>
      </c>
      <c r="Q25" s="79">
        <f t="shared" si="14"/>
        <v>0.15</v>
      </c>
      <c r="R25" s="80" t="s">
        <v>723</v>
      </c>
      <c r="U25" s="79"/>
      <c r="V25" s="80"/>
    </row>
    <row r="26" spans="1:22" ht="13" x14ac:dyDescent="0.3">
      <c r="A26" s="8" t="s">
        <v>957</v>
      </c>
      <c r="B26" s="418">
        <f t="shared" si="2"/>
        <v>0.5</v>
      </c>
      <c r="C26" s="419" t="s">
        <v>803</v>
      </c>
      <c r="E26" s="64" t="s">
        <v>138</v>
      </c>
      <c r="F26" s="483">
        <v>1</v>
      </c>
      <c r="H26" s="64" t="s">
        <v>1159</v>
      </c>
      <c r="I26" s="79">
        <f t="shared" si="13"/>
        <v>100</v>
      </c>
      <c r="J26" s="80" t="s">
        <v>777</v>
      </c>
      <c r="L26" s="64" t="s">
        <v>1160</v>
      </c>
      <c r="M26" s="79">
        <v>0.75</v>
      </c>
      <c r="N26" s="80" t="s">
        <v>723</v>
      </c>
      <c r="O26" s="80"/>
      <c r="P26" s="64" t="str">
        <f t="shared" si="12"/>
        <v>M_Act_iBuTr</v>
      </c>
      <c r="Q26" s="79">
        <f t="shared" si="14"/>
        <v>0.15</v>
      </c>
      <c r="R26" s="80" t="s">
        <v>723</v>
      </c>
      <c r="U26" s="79"/>
      <c r="V26" s="80"/>
    </row>
    <row r="27" spans="1:22" ht="13" x14ac:dyDescent="0.3">
      <c r="A27" s="8" t="s">
        <v>958</v>
      </c>
      <c r="B27" s="418">
        <f t="shared" si="2"/>
        <v>0.5</v>
      </c>
      <c r="C27" s="419" t="s">
        <v>803</v>
      </c>
      <c r="E27" s="64" t="s">
        <v>138</v>
      </c>
      <c r="F27" s="483">
        <v>1</v>
      </c>
      <c r="H27" s="64" t="s">
        <v>891</v>
      </c>
      <c r="I27" s="79">
        <f t="shared" si="13"/>
        <v>100</v>
      </c>
      <c r="J27" s="80" t="s">
        <v>777</v>
      </c>
      <c r="L27" s="64" t="s">
        <v>892</v>
      </c>
      <c r="M27" s="79">
        <f t="shared" ref="M27:M29" si="15">1.5/2</f>
        <v>0.75</v>
      </c>
      <c r="N27" s="80" t="s">
        <v>723</v>
      </c>
      <c r="O27" s="80"/>
      <c r="P27" s="64" t="s">
        <v>893</v>
      </c>
      <c r="Q27" s="79">
        <f t="shared" si="14"/>
        <v>0.15</v>
      </c>
      <c r="R27" s="80" t="s">
        <v>723</v>
      </c>
    </row>
    <row r="28" spans="1:22" ht="13" x14ac:dyDescent="0.3">
      <c r="A28" s="8" t="s">
        <v>959</v>
      </c>
      <c r="B28" s="418">
        <f t="shared" si="2"/>
        <v>0.5</v>
      </c>
      <c r="C28" s="419" t="s">
        <v>803</v>
      </c>
      <c r="E28" s="64" t="s">
        <v>138</v>
      </c>
      <c r="F28" s="483">
        <v>1</v>
      </c>
      <c r="H28" s="64" t="s">
        <v>1161</v>
      </c>
      <c r="I28" s="79">
        <f t="shared" si="13"/>
        <v>100</v>
      </c>
      <c r="J28" s="80" t="s">
        <v>777</v>
      </c>
      <c r="L28" s="64" t="s">
        <v>1162</v>
      </c>
      <c r="M28" s="79">
        <f t="shared" si="15"/>
        <v>0.75</v>
      </c>
      <c r="N28" s="80" t="s">
        <v>723</v>
      </c>
      <c r="O28" s="80"/>
      <c r="P28" s="64" t="s">
        <v>1163</v>
      </c>
      <c r="Q28" s="79">
        <f t="shared" si="14"/>
        <v>0.15</v>
      </c>
      <c r="R28" s="80" t="s">
        <v>723</v>
      </c>
    </row>
    <row r="29" spans="1:22" ht="13" x14ac:dyDescent="0.3">
      <c r="A29" s="8" t="s">
        <v>960</v>
      </c>
      <c r="B29" s="418">
        <f t="shared" si="2"/>
        <v>0.5</v>
      </c>
      <c r="C29" s="419" t="s">
        <v>803</v>
      </c>
      <c r="E29" s="64" t="s">
        <v>138</v>
      </c>
      <c r="F29" s="483">
        <v>1</v>
      </c>
      <c r="H29" s="64" t="s">
        <v>1164</v>
      </c>
      <c r="I29" s="79">
        <f t="shared" si="13"/>
        <v>100</v>
      </c>
      <c r="J29" s="80" t="s">
        <v>777</v>
      </c>
      <c r="L29" s="64" t="s">
        <v>1165</v>
      </c>
      <c r="M29" s="79">
        <f t="shared" si="15"/>
        <v>0.75</v>
      </c>
      <c r="N29" s="80" t="s">
        <v>723</v>
      </c>
      <c r="O29" s="80"/>
      <c r="P29" s="64" t="s">
        <v>1166</v>
      </c>
      <c r="Q29" s="79">
        <f t="shared" si="14"/>
        <v>0.15</v>
      </c>
      <c r="R29" s="80" t="s">
        <v>723</v>
      </c>
    </row>
    <row r="30" spans="1:22" ht="13" x14ac:dyDescent="0.3">
      <c r="A30" s="8" t="s">
        <v>961</v>
      </c>
      <c r="B30" s="418">
        <f t="shared" si="2"/>
        <v>0.5</v>
      </c>
      <c r="C30" s="419" t="s">
        <v>803</v>
      </c>
      <c r="E30" s="64" t="s">
        <v>138</v>
      </c>
      <c r="F30" s="483">
        <v>1</v>
      </c>
      <c r="H30" s="64" t="s">
        <v>344</v>
      </c>
      <c r="I30" s="79">
        <f t="shared" si="13"/>
        <v>100</v>
      </c>
      <c r="J30" s="80" t="s">
        <v>777</v>
      </c>
      <c r="L30" s="64" t="s">
        <v>736</v>
      </c>
      <c r="M30" s="79">
        <v>0.75</v>
      </c>
      <c r="N30" s="80" t="s">
        <v>723</v>
      </c>
      <c r="O30" s="80"/>
      <c r="P30" s="64" t="str">
        <f t="shared" ref="P30:P32" si="16">CONCATENATE("M_",L30)</f>
        <v>M_Act_SuccTr</v>
      </c>
      <c r="Q30" s="79">
        <f t="shared" si="14"/>
        <v>0.15</v>
      </c>
      <c r="R30" s="80" t="s">
        <v>723</v>
      </c>
    </row>
    <row r="31" spans="1:22" ht="13" x14ac:dyDescent="0.3">
      <c r="A31" s="8" t="s">
        <v>1228</v>
      </c>
      <c r="B31" s="418">
        <f t="shared" si="2"/>
        <v>0.5</v>
      </c>
      <c r="C31" s="419" t="s">
        <v>803</v>
      </c>
      <c r="E31" s="64" t="s">
        <v>138</v>
      </c>
      <c r="F31" s="483">
        <v>1</v>
      </c>
      <c r="H31" s="64" t="s">
        <v>345</v>
      </c>
      <c r="I31" s="79">
        <f t="shared" si="13"/>
        <v>100</v>
      </c>
      <c r="J31" s="80" t="s">
        <v>777</v>
      </c>
      <c r="L31" s="64" t="s">
        <v>737</v>
      </c>
      <c r="M31" s="79">
        <v>0</v>
      </c>
      <c r="N31" s="80" t="s">
        <v>723</v>
      </c>
      <c r="O31" s="80"/>
      <c r="P31" s="64" t="str">
        <f t="shared" si="16"/>
        <v>M_Act_EtOHTr</v>
      </c>
      <c r="Q31" s="79">
        <v>0</v>
      </c>
      <c r="R31" s="80" t="s">
        <v>723</v>
      </c>
    </row>
    <row r="32" spans="1:22" ht="13" x14ac:dyDescent="0.3">
      <c r="A32" s="8" t="s">
        <v>1305</v>
      </c>
      <c r="B32" s="418">
        <f t="shared" si="2"/>
        <v>0.5</v>
      </c>
      <c r="C32" s="419" t="s">
        <v>803</v>
      </c>
      <c r="E32" s="64" t="s">
        <v>138</v>
      </c>
      <c r="F32" s="483">
        <v>1</v>
      </c>
      <c r="H32" s="64" t="s">
        <v>346</v>
      </c>
      <c r="I32" s="79">
        <f t="shared" si="13"/>
        <v>100</v>
      </c>
      <c r="J32" s="80" t="s">
        <v>777</v>
      </c>
      <c r="L32" s="64" t="s">
        <v>738</v>
      </c>
      <c r="M32" s="79">
        <v>0</v>
      </c>
      <c r="N32" s="80" t="s">
        <v>723</v>
      </c>
      <c r="O32" s="80"/>
      <c r="P32" s="64" t="str">
        <f t="shared" si="16"/>
        <v>M_Act_BuOHTr</v>
      </c>
      <c r="Q32" s="79">
        <v>0</v>
      </c>
      <c r="R32" s="80" t="s">
        <v>723</v>
      </c>
    </row>
    <row r="33" spans="1:18" ht="13" x14ac:dyDescent="0.3">
      <c r="A33" s="8" t="s">
        <v>1306</v>
      </c>
      <c r="B33" s="418">
        <f t="shared" si="2"/>
        <v>0.5</v>
      </c>
      <c r="C33" s="419" t="s">
        <v>803</v>
      </c>
      <c r="E33" s="64" t="s">
        <v>138</v>
      </c>
      <c r="F33" s="483">
        <v>1</v>
      </c>
      <c r="H33" s="8" t="s">
        <v>1367</v>
      </c>
      <c r="I33" s="79">
        <f t="shared" si="13"/>
        <v>100</v>
      </c>
      <c r="J33" s="80" t="s">
        <v>777</v>
      </c>
      <c r="L33" s="8" t="s">
        <v>1368</v>
      </c>
      <c r="M33" s="79">
        <v>0.75</v>
      </c>
      <c r="N33" s="80" t="s">
        <v>723</v>
      </c>
      <c r="P33" s="8" t="s">
        <v>1369</v>
      </c>
      <c r="Q33" s="79">
        <v>0.15</v>
      </c>
      <c r="R33" s="80" t="s">
        <v>723</v>
      </c>
    </row>
    <row r="34" spans="1:18" ht="13" x14ac:dyDescent="0.3">
      <c r="A34" s="8" t="s">
        <v>992</v>
      </c>
      <c r="B34" s="418">
        <f t="shared" si="2"/>
        <v>0.5</v>
      </c>
      <c r="C34" s="419" t="s">
        <v>803</v>
      </c>
      <c r="E34" s="64" t="s">
        <v>138</v>
      </c>
      <c r="F34" s="483">
        <v>1</v>
      </c>
      <c r="H34" s="64" t="s">
        <v>1077</v>
      </c>
      <c r="I34" s="79">
        <f t="shared" si="13"/>
        <v>100</v>
      </c>
      <c r="J34" s="80" t="s">
        <v>777</v>
      </c>
      <c r="L34" s="64" t="s">
        <v>1078</v>
      </c>
      <c r="M34" s="289">
        <v>0</v>
      </c>
      <c r="N34" s="80" t="s">
        <v>723</v>
      </c>
      <c r="O34" s="80"/>
      <c r="P34" s="64" t="str">
        <f>CONCATENATE("M_",L34)</f>
        <v>M_Act_SH2Tr</v>
      </c>
      <c r="Q34" s="79">
        <v>0</v>
      </c>
      <c r="R34" s="80" t="s">
        <v>723</v>
      </c>
    </row>
    <row r="35" spans="1:18" ht="13" x14ac:dyDescent="0.3">
      <c r="A35" s="8" t="s">
        <v>1229</v>
      </c>
      <c r="B35" s="418">
        <f t="shared" si="2"/>
        <v>0.5</v>
      </c>
      <c r="C35" s="419" t="s">
        <v>803</v>
      </c>
      <c r="E35" s="64" t="s">
        <v>138</v>
      </c>
      <c r="F35" s="483">
        <v>1</v>
      </c>
      <c r="H35" s="64" t="s">
        <v>1200</v>
      </c>
      <c r="I35" s="79">
        <f t="shared" si="13"/>
        <v>100</v>
      </c>
      <c r="J35" s="80" t="s">
        <v>777</v>
      </c>
      <c r="L35" s="64" t="s">
        <v>1201</v>
      </c>
      <c r="M35" s="289">
        <v>0</v>
      </c>
      <c r="N35" s="80" t="s">
        <v>723</v>
      </c>
      <c r="O35" s="80"/>
      <c r="P35" s="64" t="str">
        <f>CONCATENATE("M_",L35)</f>
        <v>M_Act_CH4STr</v>
      </c>
      <c r="Q35" s="79">
        <v>0</v>
      </c>
      <c r="R35" s="80" t="s">
        <v>723</v>
      </c>
    </row>
    <row r="36" spans="1:18" ht="13" x14ac:dyDescent="0.3">
      <c r="A36" s="8" t="s">
        <v>993</v>
      </c>
      <c r="B36" s="418">
        <f t="shared" si="2"/>
        <v>0.5</v>
      </c>
      <c r="C36" s="419" t="s">
        <v>803</v>
      </c>
      <c r="E36" s="64" t="s">
        <v>138</v>
      </c>
      <c r="F36" s="483">
        <v>1</v>
      </c>
      <c r="H36" s="64" t="s">
        <v>347</v>
      </c>
      <c r="I36" s="79">
        <f t="shared" si="13"/>
        <v>100</v>
      </c>
      <c r="J36" s="80" t="s">
        <v>777</v>
      </c>
      <c r="L36" s="64" t="s">
        <v>739</v>
      </c>
      <c r="M36" s="289">
        <v>0</v>
      </c>
      <c r="N36" s="80" t="s">
        <v>723</v>
      </c>
      <c r="O36" s="80"/>
      <c r="P36" s="64" t="str">
        <f>CONCATENATE("M_",L36)</f>
        <v>M_Act_H2Tr</v>
      </c>
      <c r="Q36" s="79">
        <v>0</v>
      </c>
      <c r="R36" s="80" t="s">
        <v>723</v>
      </c>
    </row>
    <row r="37" spans="1:18" ht="13" x14ac:dyDescent="0.3">
      <c r="A37" s="8" t="s">
        <v>994</v>
      </c>
      <c r="B37" s="418">
        <f t="shared" si="2"/>
        <v>0.5</v>
      </c>
      <c r="C37" s="419" t="s">
        <v>803</v>
      </c>
      <c r="E37" s="64" t="s">
        <v>138</v>
      </c>
      <c r="F37" s="483">
        <v>1</v>
      </c>
      <c r="H37" s="64" t="s">
        <v>348</v>
      </c>
      <c r="I37" s="79">
        <v>100</v>
      </c>
      <c r="J37" s="80" t="s">
        <v>777</v>
      </c>
      <c r="L37" s="64" t="s">
        <v>740</v>
      </c>
      <c r="M37" s="79">
        <v>0.75</v>
      </c>
      <c r="N37" s="80" t="s">
        <v>723</v>
      </c>
      <c r="O37" s="80"/>
      <c r="P37" s="64" t="str">
        <f>CONCATENATE("M_",L37)</f>
        <v>M_Act_NH3Tr</v>
      </c>
      <c r="Q37" s="79">
        <f>Q21</f>
        <v>0.15</v>
      </c>
      <c r="R37" s="80" t="s">
        <v>723</v>
      </c>
    </row>
    <row r="38" spans="1:18" ht="13" x14ac:dyDescent="0.3">
      <c r="A38" s="8" t="s">
        <v>995</v>
      </c>
      <c r="B38" s="418">
        <f t="shared" si="2"/>
        <v>0.5</v>
      </c>
      <c r="C38" s="419" t="s">
        <v>803</v>
      </c>
      <c r="E38" s="64" t="s">
        <v>138</v>
      </c>
      <c r="F38" s="483">
        <v>1</v>
      </c>
      <c r="H38" s="64" t="s">
        <v>349</v>
      </c>
      <c r="I38" s="79">
        <f>$I$21</f>
        <v>100</v>
      </c>
      <c r="J38" s="80" t="s">
        <v>777</v>
      </c>
      <c r="L38" s="64" t="s">
        <v>741</v>
      </c>
      <c r="M38" s="79">
        <v>0.75</v>
      </c>
      <c r="N38" s="80" t="s">
        <v>723</v>
      </c>
      <c r="O38" s="80"/>
      <c r="P38" s="64" t="str">
        <f>CONCATENATE("M_",L38)</f>
        <v>M_Act_CO2Tr</v>
      </c>
      <c r="Q38" s="79">
        <f>Q21</f>
        <v>0.15</v>
      </c>
      <c r="R38" s="80" t="s">
        <v>723</v>
      </c>
    </row>
    <row r="39" spans="1:18" ht="14.5" x14ac:dyDescent="0.3">
      <c r="A39" s="8" t="s">
        <v>996</v>
      </c>
      <c r="B39" s="418">
        <f t="shared" si="2"/>
        <v>0.5</v>
      </c>
      <c r="C39" s="419" t="s">
        <v>803</v>
      </c>
      <c r="E39" s="64" t="s">
        <v>138</v>
      </c>
      <c r="F39" s="483">
        <v>1</v>
      </c>
      <c r="H39" s="64" t="s">
        <v>674</v>
      </c>
      <c r="I39" s="79">
        <v>15</v>
      </c>
      <c r="J39" s="80" t="s">
        <v>724</v>
      </c>
      <c r="K39" s="9"/>
    </row>
    <row r="40" spans="1:18" ht="14.5" x14ac:dyDescent="0.3">
      <c r="A40" s="8" t="s">
        <v>997</v>
      </c>
      <c r="B40" s="418">
        <f t="shared" si="2"/>
        <v>0.5</v>
      </c>
      <c r="C40" s="419" t="s">
        <v>803</v>
      </c>
      <c r="E40" s="64" t="s">
        <v>138</v>
      </c>
      <c r="F40" s="483">
        <v>1</v>
      </c>
      <c r="H40" s="64" t="s">
        <v>673</v>
      </c>
      <c r="I40" s="79">
        <v>15</v>
      </c>
      <c r="J40" s="80" t="s">
        <v>724</v>
      </c>
    </row>
    <row r="41" spans="1:18" ht="13" x14ac:dyDescent="0.3">
      <c r="A41" s="8" t="s">
        <v>998</v>
      </c>
      <c r="B41" s="418">
        <f t="shared" si="2"/>
        <v>0.5</v>
      </c>
      <c r="C41" s="419" t="s">
        <v>803</v>
      </c>
      <c r="E41" s="64" t="s">
        <v>138</v>
      </c>
      <c r="F41" s="483">
        <v>1</v>
      </c>
    </row>
    <row r="42" spans="1:18" ht="13" x14ac:dyDescent="0.3">
      <c r="A42" s="8" t="s">
        <v>999</v>
      </c>
      <c r="B42" s="418">
        <f t="shared" si="2"/>
        <v>0.5</v>
      </c>
      <c r="C42" s="419" t="s">
        <v>803</v>
      </c>
      <c r="E42" s="64" t="s">
        <v>138</v>
      </c>
      <c r="F42" s="483">
        <v>1</v>
      </c>
    </row>
    <row r="43" spans="1:18" ht="13" x14ac:dyDescent="0.3">
      <c r="A43" s="8" t="s">
        <v>1000</v>
      </c>
      <c r="B43" s="418">
        <f t="shared" si="2"/>
        <v>0.5</v>
      </c>
      <c r="C43" s="419" t="s">
        <v>803</v>
      </c>
      <c r="E43" s="64" t="s">
        <v>138</v>
      </c>
      <c r="F43" s="483">
        <v>1</v>
      </c>
    </row>
    <row r="44" spans="1:18" ht="13" x14ac:dyDescent="0.3">
      <c r="A44" s="8" t="s">
        <v>1230</v>
      </c>
      <c r="B44" s="418">
        <f t="shared" si="2"/>
        <v>0.5</v>
      </c>
      <c r="C44" s="419" t="s">
        <v>803</v>
      </c>
      <c r="E44" s="64" t="s">
        <v>138</v>
      </c>
      <c r="F44" s="483">
        <v>1</v>
      </c>
    </row>
    <row r="45" spans="1:18" ht="13" x14ac:dyDescent="0.3">
      <c r="A45" s="8" t="s">
        <v>1307</v>
      </c>
      <c r="B45" s="418">
        <f t="shared" si="2"/>
        <v>0.5</v>
      </c>
      <c r="C45" s="419" t="s">
        <v>803</v>
      </c>
      <c r="E45" s="64" t="s">
        <v>138</v>
      </c>
      <c r="F45" s="483">
        <v>1</v>
      </c>
      <c r="H45" s="64"/>
      <c r="I45" s="79"/>
      <c r="J45" s="80"/>
    </row>
    <row r="46" spans="1:18" ht="13" x14ac:dyDescent="0.3">
      <c r="A46" s="8" t="s">
        <v>1308</v>
      </c>
      <c r="B46" s="418">
        <f t="shared" si="2"/>
        <v>0.5</v>
      </c>
      <c r="C46" s="419" t="s">
        <v>803</v>
      </c>
      <c r="E46" s="64" t="s">
        <v>138</v>
      </c>
      <c r="F46" s="483">
        <v>1</v>
      </c>
      <c r="H46" s="64"/>
      <c r="I46" s="79"/>
      <c r="J46" s="80"/>
    </row>
    <row r="47" spans="1:18" ht="13" x14ac:dyDescent="0.3">
      <c r="A47" s="8" t="s">
        <v>1309</v>
      </c>
      <c r="B47" s="418">
        <f t="shared" si="2"/>
        <v>0.5</v>
      </c>
      <c r="C47" s="419" t="s">
        <v>803</v>
      </c>
      <c r="E47" s="64" t="s">
        <v>138</v>
      </c>
      <c r="F47" s="483">
        <v>1</v>
      </c>
      <c r="H47" s="64"/>
      <c r="I47" s="79"/>
      <c r="J47" s="80"/>
    </row>
    <row r="48" spans="1:18" ht="13" x14ac:dyDescent="0.3">
      <c r="A48" s="8" t="s">
        <v>1019</v>
      </c>
      <c r="B48" s="418">
        <f t="shared" si="2"/>
        <v>0.5</v>
      </c>
      <c r="C48" s="419" t="s">
        <v>803</v>
      </c>
      <c r="E48" s="64" t="s">
        <v>138</v>
      </c>
      <c r="F48" s="483">
        <v>1</v>
      </c>
      <c r="H48" s="64"/>
      <c r="I48" s="79"/>
      <c r="J48" s="80"/>
    </row>
    <row r="49" spans="1:11" ht="13" x14ac:dyDescent="0.3">
      <c r="A49" s="8" t="s">
        <v>1020</v>
      </c>
      <c r="B49" s="418">
        <f t="shared" si="2"/>
        <v>0.5</v>
      </c>
      <c r="C49" s="419" t="s">
        <v>803</v>
      </c>
      <c r="E49" s="64" t="s">
        <v>138</v>
      </c>
      <c r="F49" s="483">
        <v>1</v>
      </c>
      <c r="H49" s="64"/>
      <c r="I49" s="79"/>
      <c r="J49" s="80"/>
    </row>
    <row r="50" spans="1:11" ht="13" x14ac:dyDescent="0.3">
      <c r="A50" s="8" t="s">
        <v>1021</v>
      </c>
      <c r="B50" s="418">
        <f t="shared" si="2"/>
        <v>0.5</v>
      </c>
      <c r="C50" s="419" t="s">
        <v>803</v>
      </c>
      <c r="E50" s="64" t="s">
        <v>138</v>
      </c>
      <c r="F50" s="483">
        <v>1</v>
      </c>
      <c r="H50" s="64"/>
      <c r="I50" s="79"/>
      <c r="J50" s="80"/>
    </row>
    <row r="51" spans="1:11" ht="13" x14ac:dyDescent="0.3">
      <c r="A51" s="8" t="s">
        <v>1022</v>
      </c>
      <c r="B51" s="418">
        <f t="shared" si="2"/>
        <v>0.5</v>
      </c>
      <c r="C51" s="419" t="s">
        <v>803</v>
      </c>
      <c r="E51" s="64" t="s">
        <v>138</v>
      </c>
      <c r="F51" s="483">
        <v>1</v>
      </c>
      <c r="H51" s="64"/>
      <c r="I51" s="79"/>
      <c r="J51" s="80"/>
    </row>
    <row r="52" spans="1:11" ht="13" x14ac:dyDescent="0.3">
      <c r="A52" s="8" t="s">
        <v>1023</v>
      </c>
      <c r="B52" s="418">
        <f t="shared" si="2"/>
        <v>0.5</v>
      </c>
      <c r="C52" s="419" t="s">
        <v>803</v>
      </c>
      <c r="E52" s="64" t="s">
        <v>138</v>
      </c>
      <c r="F52" s="483">
        <v>1</v>
      </c>
      <c r="H52" s="64"/>
      <c r="I52" s="79"/>
      <c r="J52" s="80"/>
    </row>
    <row r="53" spans="1:11" ht="13" x14ac:dyDescent="0.3">
      <c r="A53" s="8" t="s">
        <v>1024</v>
      </c>
      <c r="B53" s="418">
        <f t="shared" si="2"/>
        <v>0.5</v>
      </c>
      <c r="C53" s="419" t="s">
        <v>803</v>
      </c>
      <c r="E53" s="64" t="s">
        <v>138</v>
      </c>
      <c r="F53" s="483">
        <v>1</v>
      </c>
      <c r="H53" s="64"/>
      <c r="I53" s="79"/>
      <c r="J53" s="80"/>
    </row>
    <row r="54" spans="1:11" ht="13" x14ac:dyDescent="0.3">
      <c r="A54" s="8" t="s">
        <v>1025</v>
      </c>
      <c r="B54" s="418">
        <f t="shared" si="2"/>
        <v>0.5</v>
      </c>
      <c r="C54" s="419" t="s">
        <v>803</v>
      </c>
      <c r="E54" s="64" t="s">
        <v>138</v>
      </c>
      <c r="F54" s="483">
        <v>1</v>
      </c>
      <c r="H54" s="64"/>
      <c r="I54" s="79"/>
      <c r="J54" s="80"/>
    </row>
    <row r="55" spans="1:11" ht="13" x14ac:dyDescent="0.3">
      <c r="A55" s="8" t="s">
        <v>1231</v>
      </c>
      <c r="B55" s="418">
        <f t="shared" si="2"/>
        <v>0.5</v>
      </c>
      <c r="C55" s="419" t="s">
        <v>803</v>
      </c>
      <c r="E55" s="64" t="s">
        <v>138</v>
      </c>
      <c r="F55" s="483">
        <v>1</v>
      </c>
      <c r="H55" s="64"/>
      <c r="I55" s="79"/>
      <c r="J55" s="80"/>
    </row>
    <row r="56" spans="1:11" ht="13" x14ac:dyDescent="0.3">
      <c r="A56" s="8" t="s">
        <v>1310</v>
      </c>
      <c r="B56" s="418">
        <f t="shared" si="2"/>
        <v>0.5</v>
      </c>
      <c r="C56" s="419" t="s">
        <v>803</v>
      </c>
      <c r="E56" s="64" t="s">
        <v>138</v>
      </c>
      <c r="F56" s="483">
        <v>1</v>
      </c>
      <c r="H56" s="64"/>
      <c r="I56" s="79"/>
      <c r="J56" s="80"/>
    </row>
    <row r="57" spans="1:11" ht="13" x14ac:dyDescent="0.3">
      <c r="A57" s="8" t="s">
        <v>1311</v>
      </c>
      <c r="B57" s="418">
        <f t="shared" si="2"/>
        <v>0.5</v>
      </c>
      <c r="C57" s="419" t="s">
        <v>803</v>
      </c>
      <c r="E57" s="64" t="s">
        <v>138</v>
      </c>
      <c r="F57" s="483">
        <v>1</v>
      </c>
      <c r="H57" s="64"/>
      <c r="I57" s="79"/>
      <c r="J57" s="80"/>
    </row>
    <row r="58" spans="1:11" ht="13" x14ac:dyDescent="0.3">
      <c r="A58" s="8" t="s">
        <v>1038</v>
      </c>
      <c r="B58" s="418">
        <f t="shared" si="2"/>
        <v>0.5</v>
      </c>
      <c r="C58" s="419" t="s">
        <v>803</v>
      </c>
      <c r="E58" s="64" t="s">
        <v>138</v>
      </c>
      <c r="F58" s="483">
        <v>1</v>
      </c>
      <c r="H58" s="64"/>
      <c r="I58" s="79"/>
      <c r="J58" s="80"/>
    </row>
    <row r="59" spans="1:11" ht="13" x14ac:dyDescent="0.3">
      <c r="A59" s="8" t="s">
        <v>1039</v>
      </c>
      <c r="B59" s="418">
        <f t="shared" si="2"/>
        <v>0.5</v>
      </c>
      <c r="C59" s="419" t="s">
        <v>803</v>
      </c>
      <c r="E59" s="64" t="s">
        <v>138</v>
      </c>
      <c r="F59" s="483">
        <v>1</v>
      </c>
      <c r="I59" s="350"/>
      <c r="K59" s="9"/>
    </row>
    <row r="60" spans="1:11" ht="13" x14ac:dyDescent="0.3">
      <c r="A60" s="8" t="s">
        <v>1040</v>
      </c>
      <c r="B60" s="418">
        <f t="shared" si="2"/>
        <v>0.5</v>
      </c>
      <c r="C60" s="419" t="s">
        <v>803</v>
      </c>
      <c r="E60" s="64" t="s">
        <v>138</v>
      </c>
      <c r="F60" s="483">
        <v>1</v>
      </c>
      <c r="I60" s="350"/>
      <c r="K60" s="9"/>
    </row>
    <row r="61" spans="1:11" ht="13" x14ac:dyDescent="0.3">
      <c r="A61" s="8" t="s">
        <v>1041</v>
      </c>
      <c r="B61" s="418">
        <f t="shared" si="2"/>
        <v>0.5</v>
      </c>
      <c r="C61" s="419" t="s">
        <v>803</v>
      </c>
      <c r="E61" s="64" t="s">
        <v>138</v>
      </c>
      <c r="F61" s="483">
        <v>1</v>
      </c>
      <c r="I61" s="350"/>
      <c r="K61" s="9"/>
    </row>
    <row r="62" spans="1:11" ht="13" x14ac:dyDescent="0.3">
      <c r="A62" s="8" t="s">
        <v>1232</v>
      </c>
      <c r="B62" s="418">
        <f t="shared" si="2"/>
        <v>0.5</v>
      </c>
      <c r="C62" s="419" t="s">
        <v>803</v>
      </c>
      <c r="E62" s="64" t="s">
        <v>138</v>
      </c>
      <c r="F62" s="483">
        <v>1</v>
      </c>
      <c r="J62" s="14"/>
    </row>
    <row r="63" spans="1:11" ht="13" x14ac:dyDescent="0.3">
      <c r="A63" s="8" t="s">
        <v>1312</v>
      </c>
      <c r="B63" s="418">
        <f t="shared" si="2"/>
        <v>0.5</v>
      </c>
      <c r="C63" s="419" t="s">
        <v>803</v>
      </c>
      <c r="E63" s="64" t="s">
        <v>138</v>
      </c>
      <c r="F63" s="483">
        <v>1</v>
      </c>
      <c r="J63" s="14"/>
    </row>
    <row r="64" spans="1:11" ht="13" x14ac:dyDescent="0.3">
      <c r="A64" s="8" t="s">
        <v>1330</v>
      </c>
      <c r="B64" s="418">
        <f t="shared" si="2"/>
        <v>0.5</v>
      </c>
      <c r="C64" s="419" t="s">
        <v>803</v>
      </c>
      <c r="E64" s="64" t="s">
        <v>138</v>
      </c>
      <c r="F64" s="483">
        <v>1</v>
      </c>
      <c r="J64" s="14"/>
    </row>
    <row r="65" spans="1:10" ht="13" x14ac:dyDescent="0.3">
      <c r="A65" s="8" t="s">
        <v>1067</v>
      </c>
      <c r="B65" s="418">
        <f t="shared" si="2"/>
        <v>0.5</v>
      </c>
      <c r="C65" s="419" t="s">
        <v>803</v>
      </c>
      <c r="E65" s="64" t="s">
        <v>138</v>
      </c>
      <c r="F65" s="483">
        <v>1</v>
      </c>
      <c r="J65" s="14"/>
    </row>
    <row r="66" spans="1:10" ht="13" x14ac:dyDescent="0.3">
      <c r="A66" s="8" t="s">
        <v>1068</v>
      </c>
      <c r="B66" s="418">
        <f t="shared" si="2"/>
        <v>0.5</v>
      </c>
      <c r="C66" s="419" t="s">
        <v>803</v>
      </c>
      <c r="E66" s="64" t="s">
        <v>138</v>
      </c>
      <c r="F66" s="483">
        <v>1</v>
      </c>
    </row>
    <row r="67" spans="1:10" ht="13" x14ac:dyDescent="0.3">
      <c r="A67" s="8" t="s">
        <v>1069</v>
      </c>
      <c r="B67" s="418">
        <f t="shared" si="2"/>
        <v>0.5</v>
      </c>
      <c r="C67" s="419" t="s">
        <v>803</v>
      </c>
      <c r="E67" s="64" t="s">
        <v>138</v>
      </c>
      <c r="F67" s="483">
        <v>1</v>
      </c>
    </row>
    <row r="68" spans="1:10" ht="13" x14ac:dyDescent="0.3">
      <c r="A68" s="8" t="s">
        <v>1070</v>
      </c>
      <c r="B68" s="418">
        <f t="shared" si="2"/>
        <v>0.5</v>
      </c>
      <c r="C68" s="419" t="s">
        <v>803</v>
      </c>
      <c r="E68" s="64" t="s">
        <v>138</v>
      </c>
      <c r="F68" s="483">
        <v>1</v>
      </c>
    </row>
    <row r="69" spans="1:10" ht="13" x14ac:dyDescent="0.3">
      <c r="A69" s="8" t="s">
        <v>1071</v>
      </c>
      <c r="B69" s="418">
        <f t="shared" si="2"/>
        <v>0.5</v>
      </c>
      <c r="C69" s="419" t="s">
        <v>803</v>
      </c>
      <c r="E69" s="64" t="s">
        <v>138</v>
      </c>
      <c r="F69" s="483">
        <v>1</v>
      </c>
    </row>
    <row r="70" spans="1:10" ht="13" x14ac:dyDescent="0.3">
      <c r="A70" s="8" t="s">
        <v>1072</v>
      </c>
      <c r="B70" s="418">
        <f t="shared" si="2"/>
        <v>0.5</v>
      </c>
      <c r="C70" s="419" t="s">
        <v>803</v>
      </c>
      <c r="E70" s="64" t="s">
        <v>138</v>
      </c>
      <c r="F70" s="483">
        <v>1</v>
      </c>
    </row>
    <row r="71" spans="1:10" ht="13" x14ac:dyDescent="0.3">
      <c r="A71" s="8" t="s">
        <v>1073</v>
      </c>
      <c r="B71" s="418">
        <f t="shared" si="2"/>
        <v>0.5</v>
      </c>
      <c r="C71" s="419" t="s">
        <v>803</v>
      </c>
      <c r="E71" s="64" t="s">
        <v>138</v>
      </c>
      <c r="F71" s="483">
        <v>1</v>
      </c>
    </row>
    <row r="72" spans="1:10" ht="13" x14ac:dyDescent="0.3">
      <c r="A72" s="8" t="s">
        <v>1233</v>
      </c>
      <c r="B72" s="418">
        <f t="shared" si="2"/>
        <v>0.5</v>
      </c>
      <c r="C72" s="419" t="s">
        <v>803</v>
      </c>
      <c r="E72" s="64" t="s">
        <v>138</v>
      </c>
      <c r="F72" s="483">
        <v>1</v>
      </c>
    </row>
    <row r="73" spans="1:10" ht="13" x14ac:dyDescent="0.3">
      <c r="A73" s="8" t="s">
        <v>1313</v>
      </c>
      <c r="B73" s="418">
        <f t="shared" ref="B73:B99" si="17">$B$7</f>
        <v>0.5</v>
      </c>
      <c r="C73" s="419" t="s">
        <v>803</v>
      </c>
      <c r="E73" s="64" t="s">
        <v>138</v>
      </c>
      <c r="F73" s="483">
        <v>1</v>
      </c>
    </row>
    <row r="74" spans="1:10" ht="13" x14ac:dyDescent="0.3">
      <c r="A74" s="8" t="s">
        <v>1314</v>
      </c>
      <c r="B74" s="418">
        <f t="shared" si="17"/>
        <v>0.5</v>
      </c>
      <c r="C74" s="419" t="s">
        <v>803</v>
      </c>
      <c r="E74" s="64" t="s">
        <v>138</v>
      </c>
      <c r="F74" s="483">
        <v>1</v>
      </c>
    </row>
    <row r="75" spans="1:10" ht="13" x14ac:dyDescent="0.3">
      <c r="A75" s="8" t="s">
        <v>1089</v>
      </c>
      <c r="B75" s="418">
        <f t="shared" si="17"/>
        <v>0.5</v>
      </c>
      <c r="C75" s="419" t="s">
        <v>803</v>
      </c>
      <c r="E75" s="64" t="s">
        <v>138</v>
      </c>
      <c r="F75" s="483">
        <v>1</v>
      </c>
    </row>
    <row r="76" spans="1:10" ht="13" x14ac:dyDescent="0.3">
      <c r="A76" s="8" t="s">
        <v>1374</v>
      </c>
      <c r="B76" s="418">
        <f t="shared" si="17"/>
        <v>0.5</v>
      </c>
      <c r="C76" s="419" t="s">
        <v>803</v>
      </c>
      <c r="E76" s="64" t="s">
        <v>138</v>
      </c>
      <c r="F76" s="483">
        <v>1</v>
      </c>
    </row>
    <row r="77" spans="1:10" ht="13" x14ac:dyDescent="0.3">
      <c r="A77" s="8" t="s">
        <v>1204</v>
      </c>
      <c r="B77" s="418">
        <f t="shared" si="17"/>
        <v>0.5</v>
      </c>
      <c r="C77" s="419" t="s">
        <v>803</v>
      </c>
      <c r="E77" s="64" t="s">
        <v>138</v>
      </c>
      <c r="F77" s="483">
        <v>1</v>
      </c>
    </row>
    <row r="78" spans="1:10" ht="13" x14ac:dyDescent="0.3">
      <c r="A78" s="8" t="s">
        <v>1101</v>
      </c>
      <c r="B78" s="418">
        <f t="shared" si="17"/>
        <v>0.5</v>
      </c>
      <c r="C78" s="419" t="s">
        <v>803</v>
      </c>
      <c r="E78" s="64" t="s">
        <v>138</v>
      </c>
      <c r="F78" s="483">
        <v>0</v>
      </c>
    </row>
    <row r="79" spans="1:10" ht="13" x14ac:dyDescent="0.3">
      <c r="A79" s="8" t="s">
        <v>1234</v>
      </c>
      <c r="B79" s="418">
        <f t="shared" si="17"/>
        <v>0.5</v>
      </c>
      <c r="C79" s="419" t="s">
        <v>803</v>
      </c>
      <c r="E79" s="64" t="s">
        <v>138</v>
      </c>
      <c r="F79" s="483">
        <v>0</v>
      </c>
    </row>
    <row r="80" spans="1:10" ht="13" x14ac:dyDescent="0.3">
      <c r="A80" s="8" t="s">
        <v>1370</v>
      </c>
      <c r="B80" s="418">
        <f t="shared" si="17"/>
        <v>0.5</v>
      </c>
      <c r="C80" s="419" t="s">
        <v>803</v>
      </c>
      <c r="E80" s="64" t="s">
        <v>138</v>
      </c>
      <c r="F80" s="483">
        <v>1</v>
      </c>
    </row>
    <row r="81" spans="1:6" ht="13" x14ac:dyDescent="0.3">
      <c r="A81" s="8" t="s">
        <v>1371</v>
      </c>
      <c r="B81" s="418">
        <f t="shared" si="17"/>
        <v>0.5</v>
      </c>
      <c r="C81" s="419" t="s">
        <v>803</v>
      </c>
      <c r="E81" s="64" t="s">
        <v>138</v>
      </c>
      <c r="F81" s="483">
        <v>1</v>
      </c>
    </row>
    <row r="82" spans="1:6" ht="13" x14ac:dyDescent="0.3">
      <c r="A82" s="8" t="s">
        <v>1153</v>
      </c>
      <c r="B82" s="418">
        <f t="shared" si="17"/>
        <v>0.5</v>
      </c>
      <c r="C82" s="419" t="s">
        <v>803</v>
      </c>
      <c r="E82" s="64" t="s">
        <v>138</v>
      </c>
      <c r="F82" s="483">
        <v>1</v>
      </c>
    </row>
    <row r="83" spans="1:6" ht="13" x14ac:dyDescent="0.3">
      <c r="A83" s="8" t="s">
        <v>1235</v>
      </c>
      <c r="B83" s="418">
        <f t="shared" si="17"/>
        <v>0.5</v>
      </c>
      <c r="C83" s="419" t="s">
        <v>803</v>
      </c>
      <c r="E83" s="64" t="s">
        <v>138</v>
      </c>
      <c r="F83" s="483">
        <v>1</v>
      </c>
    </row>
    <row r="84" spans="1:6" ht="13" x14ac:dyDescent="0.3">
      <c r="A84" s="8" t="s">
        <v>1322</v>
      </c>
      <c r="B84" s="418">
        <f t="shared" si="17"/>
        <v>0.5</v>
      </c>
      <c r="C84" s="419" t="s">
        <v>803</v>
      </c>
      <c r="E84" s="64" t="s">
        <v>138</v>
      </c>
      <c r="F84" s="483">
        <v>1</v>
      </c>
    </row>
    <row r="85" spans="1:6" ht="13" x14ac:dyDescent="0.3">
      <c r="A85" s="8" t="s">
        <v>1154</v>
      </c>
      <c r="B85" s="418">
        <f t="shared" si="17"/>
        <v>0.5</v>
      </c>
      <c r="C85" s="419" t="s">
        <v>803</v>
      </c>
      <c r="E85" s="64" t="s">
        <v>138</v>
      </c>
      <c r="F85" s="483">
        <v>1</v>
      </c>
    </row>
    <row r="86" spans="1:6" ht="13" x14ac:dyDescent="0.3">
      <c r="A86" s="8" t="s">
        <v>1236</v>
      </c>
      <c r="B86" s="418">
        <f t="shared" si="17"/>
        <v>0.5</v>
      </c>
      <c r="C86" s="419" t="s">
        <v>803</v>
      </c>
      <c r="E86" s="64" t="s">
        <v>138</v>
      </c>
      <c r="F86" s="483">
        <v>1</v>
      </c>
    </row>
    <row r="87" spans="1:6" ht="13" x14ac:dyDescent="0.3">
      <c r="A87" s="8" t="s">
        <v>1323</v>
      </c>
      <c r="B87" s="418">
        <f t="shared" si="17"/>
        <v>0.5</v>
      </c>
      <c r="C87" s="419" t="s">
        <v>803</v>
      </c>
      <c r="E87" s="64" t="s">
        <v>138</v>
      </c>
      <c r="F87" s="483">
        <v>1</v>
      </c>
    </row>
    <row r="88" spans="1:6" ht="13" x14ac:dyDescent="0.3">
      <c r="A88" s="8" t="s">
        <v>1155</v>
      </c>
      <c r="B88" s="418">
        <f t="shared" si="17"/>
        <v>0.5</v>
      </c>
      <c r="C88" s="419" t="s">
        <v>803</v>
      </c>
      <c r="E88" s="64" t="s">
        <v>138</v>
      </c>
      <c r="F88" s="483">
        <v>1</v>
      </c>
    </row>
    <row r="89" spans="1:6" ht="13" x14ac:dyDescent="0.3">
      <c r="A89" s="8" t="s">
        <v>1156</v>
      </c>
      <c r="B89" s="418">
        <f t="shared" si="17"/>
        <v>0.5</v>
      </c>
      <c r="C89" s="419" t="s">
        <v>803</v>
      </c>
      <c r="E89" s="64" t="s">
        <v>138</v>
      </c>
      <c r="F89" s="483">
        <v>1</v>
      </c>
    </row>
    <row r="90" spans="1:6" ht="13" x14ac:dyDescent="0.3">
      <c r="A90" s="8" t="s">
        <v>1237</v>
      </c>
      <c r="B90" s="418">
        <f t="shared" si="17"/>
        <v>0.5</v>
      </c>
      <c r="C90" s="419" t="s">
        <v>803</v>
      </c>
      <c r="E90" s="64" t="s">
        <v>138</v>
      </c>
      <c r="F90" s="483">
        <v>1</v>
      </c>
    </row>
    <row r="91" spans="1:6" ht="13" x14ac:dyDescent="0.3">
      <c r="A91" s="8" t="s">
        <v>1324</v>
      </c>
      <c r="B91" s="418">
        <f t="shared" si="17"/>
        <v>0.5</v>
      </c>
      <c r="C91" s="419" t="s">
        <v>803</v>
      </c>
      <c r="E91" s="64" t="s">
        <v>138</v>
      </c>
      <c r="F91" s="483">
        <v>1</v>
      </c>
    </row>
    <row r="92" spans="1:6" ht="13" x14ac:dyDescent="0.3">
      <c r="A92" s="8" t="s">
        <v>1195</v>
      </c>
      <c r="B92" s="418">
        <f t="shared" si="17"/>
        <v>0.5</v>
      </c>
      <c r="C92" s="419" t="s">
        <v>803</v>
      </c>
      <c r="E92" s="64" t="s">
        <v>138</v>
      </c>
      <c r="F92" s="483">
        <v>1</v>
      </c>
    </row>
    <row r="93" spans="1:6" ht="13" x14ac:dyDescent="0.3">
      <c r="A93" s="8" t="s">
        <v>1196</v>
      </c>
      <c r="B93" s="418">
        <f t="shared" si="17"/>
        <v>0.5</v>
      </c>
      <c r="C93" s="419" t="s">
        <v>803</v>
      </c>
      <c r="E93" s="64" t="s">
        <v>138</v>
      </c>
      <c r="F93" s="483">
        <v>1</v>
      </c>
    </row>
    <row r="94" spans="1:6" ht="13" x14ac:dyDescent="0.3">
      <c r="A94" s="8" t="s">
        <v>1238</v>
      </c>
      <c r="B94" s="418">
        <f t="shared" si="17"/>
        <v>0.5</v>
      </c>
      <c r="C94" s="419" t="s">
        <v>803</v>
      </c>
      <c r="E94" s="64" t="s">
        <v>138</v>
      </c>
      <c r="F94" s="483">
        <v>1</v>
      </c>
    </row>
    <row r="95" spans="1:6" ht="13" x14ac:dyDescent="0.3">
      <c r="A95" s="8" t="s">
        <v>1315</v>
      </c>
      <c r="B95" s="418">
        <f t="shared" si="17"/>
        <v>0.5</v>
      </c>
      <c r="C95" s="419" t="s">
        <v>803</v>
      </c>
      <c r="E95" s="64" t="s">
        <v>138</v>
      </c>
      <c r="F95" s="483">
        <v>1</v>
      </c>
    </row>
    <row r="96" spans="1:6" ht="13" x14ac:dyDescent="0.3">
      <c r="A96" s="8" t="s">
        <v>1329</v>
      </c>
      <c r="B96" s="418">
        <f t="shared" si="17"/>
        <v>0.5</v>
      </c>
      <c r="C96" s="419" t="s">
        <v>803</v>
      </c>
      <c r="E96" s="64" t="s">
        <v>138</v>
      </c>
      <c r="F96" s="483">
        <v>1</v>
      </c>
    </row>
    <row r="97" spans="1:6" ht="13" x14ac:dyDescent="0.3">
      <c r="A97" s="8" t="s">
        <v>1247</v>
      </c>
      <c r="B97" s="418">
        <f t="shared" si="17"/>
        <v>0.5</v>
      </c>
      <c r="C97" s="419" t="s">
        <v>803</v>
      </c>
      <c r="E97" s="64" t="s">
        <v>138</v>
      </c>
      <c r="F97" s="483">
        <v>1</v>
      </c>
    </row>
    <row r="98" spans="1:6" ht="13" x14ac:dyDescent="0.3">
      <c r="A98" s="8" t="s">
        <v>1265</v>
      </c>
      <c r="B98" s="418">
        <f t="shared" si="17"/>
        <v>0.5</v>
      </c>
      <c r="C98" s="419" t="s">
        <v>803</v>
      </c>
      <c r="E98" s="64" t="s">
        <v>138</v>
      </c>
      <c r="F98" s="483">
        <v>1</v>
      </c>
    </row>
    <row r="99" spans="1:6" ht="13" x14ac:dyDescent="0.3">
      <c r="A99" s="8" t="s">
        <v>1280</v>
      </c>
      <c r="B99" s="418">
        <f t="shared" si="17"/>
        <v>0.5</v>
      </c>
      <c r="C99" s="419" t="s">
        <v>803</v>
      </c>
      <c r="E99" s="64" t="s">
        <v>138</v>
      </c>
      <c r="F99" s="483">
        <v>1</v>
      </c>
    </row>
    <row r="100" spans="1:6" ht="14.5" x14ac:dyDescent="0.3">
      <c r="A100" s="362" t="s">
        <v>1336</v>
      </c>
      <c r="B100" s="79">
        <f>$I$2*2</f>
        <v>1.5</v>
      </c>
      <c r="C100" s="80" t="s">
        <v>724</v>
      </c>
      <c r="D100" s="80"/>
      <c r="E100" s="64" t="s">
        <v>138</v>
      </c>
      <c r="F100" s="483">
        <v>1</v>
      </c>
    </row>
    <row r="101" spans="1:6" ht="14.5" x14ac:dyDescent="0.3">
      <c r="A101" s="362" t="s">
        <v>1337</v>
      </c>
      <c r="B101" s="79">
        <f>$I$2*2</f>
        <v>1.5</v>
      </c>
      <c r="C101" s="80" t="s">
        <v>724</v>
      </c>
      <c r="D101" s="80"/>
      <c r="E101" s="64" t="s">
        <v>138</v>
      </c>
      <c r="F101" s="483">
        <v>1</v>
      </c>
    </row>
    <row r="102" spans="1:6" ht="15" x14ac:dyDescent="0.35">
      <c r="A102" s="362" t="s">
        <v>1338</v>
      </c>
      <c r="B102" s="79">
        <v>0</v>
      </c>
      <c r="C102" s="80" t="s">
        <v>873</v>
      </c>
      <c r="D102" s="80"/>
      <c r="E102" s="64" t="s">
        <v>138</v>
      </c>
      <c r="F102" s="483">
        <v>0</v>
      </c>
    </row>
    <row r="103" spans="1:6" ht="15" x14ac:dyDescent="0.35">
      <c r="A103" s="362" t="s">
        <v>1339</v>
      </c>
      <c r="B103" s="79">
        <v>0</v>
      </c>
      <c r="C103" s="80" t="s">
        <v>873</v>
      </c>
      <c r="D103" s="80"/>
      <c r="E103" s="64" t="s">
        <v>138</v>
      </c>
      <c r="F103" s="483">
        <v>0</v>
      </c>
    </row>
    <row r="104" spans="1:6" ht="14.5" x14ac:dyDescent="0.3">
      <c r="A104" s="362" t="s">
        <v>1340</v>
      </c>
      <c r="B104" s="79">
        <f>$I$2*2</f>
        <v>1.5</v>
      </c>
      <c r="C104" s="80" t="s">
        <v>724</v>
      </c>
      <c r="D104" s="80"/>
      <c r="E104" s="64" t="s">
        <v>138</v>
      </c>
      <c r="F104" s="483">
        <v>1</v>
      </c>
    </row>
    <row r="105" spans="1:6" ht="14.5" x14ac:dyDescent="0.3">
      <c r="A105" s="362" t="s">
        <v>1341</v>
      </c>
      <c r="B105" s="79">
        <v>1.5</v>
      </c>
      <c r="C105" s="80" t="s">
        <v>724</v>
      </c>
      <c r="D105" s="80"/>
      <c r="E105" s="64" t="s">
        <v>138</v>
      </c>
      <c r="F105" s="483">
        <v>1</v>
      </c>
    </row>
    <row r="106" spans="1:6" ht="14.5" x14ac:dyDescent="0.3">
      <c r="A106" s="362" t="s">
        <v>1342</v>
      </c>
      <c r="B106" s="79">
        <f>$I$2*2</f>
        <v>1.5</v>
      </c>
      <c r="C106" s="80" t="s">
        <v>724</v>
      </c>
      <c r="D106" s="80"/>
      <c r="E106" s="64" t="s">
        <v>138</v>
      </c>
      <c r="F106" s="483">
        <v>0</v>
      </c>
    </row>
    <row r="107" spans="1:6" ht="14.5" x14ac:dyDescent="0.3">
      <c r="A107" s="362" t="s">
        <v>1343</v>
      </c>
      <c r="B107" s="79">
        <v>1.5</v>
      </c>
      <c r="C107" s="80" t="s">
        <v>724</v>
      </c>
      <c r="D107" s="80"/>
      <c r="E107" s="64" t="s">
        <v>138</v>
      </c>
      <c r="F107" s="483">
        <v>0</v>
      </c>
    </row>
    <row r="108" spans="1:6" ht="14.5" x14ac:dyDescent="0.3">
      <c r="A108" s="362" t="s">
        <v>1344</v>
      </c>
      <c r="B108" s="79">
        <v>1.5</v>
      </c>
      <c r="C108" s="80" t="s">
        <v>724</v>
      </c>
      <c r="D108" s="80"/>
      <c r="E108" s="64" t="s">
        <v>138</v>
      </c>
      <c r="F108" s="483">
        <v>1</v>
      </c>
    </row>
    <row r="109" spans="1:6" ht="14.5" x14ac:dyDescent="0.3">
      <c r="A109" s="362" t="s">
        <v>1345</v>
      </c>
      <c r="B109" s="79">
        <f>$I$2*2</f>
        <v>1.5</v>
      </c>
      <c r="C109" s="80" t="s">
        <v>724</v>
      </c>
      <c r="D109" s="80"/>
      <c r="E109" s="64" t="s">
        <v>138</v>
      </c>
      <c r="F109" s="483">
        <v>1</v>
      </c>
    </row>
    <row r="110" spans="1:6" ht="15" x14ac:dyDescent="0.35">
      <c r="A110" s="362" t="s">
        <v>1346</v>
      </c>
      <c r="B110" s="79">
        <v>0</v>
      </c>
      <c r="C110" s="80" t="s">
        <v>873</v>
      </c>
      <c r="D110" s="80"/>
      <c r="E110" s="64" t="s">
        <v>138</v>
      </c>
      <c r="F110" s="483">
        <v>0</v>
      </c>
    </row>
    <row r="111" spans="1:6" ht="15" x14ac:dyDescent="0.35">
      <c r="A111" s="362" t="s">
        <v>1347</v>
      </c>
      <c r="B111" s="79">
        <v>0</v>
      </c>
      <c r="C111" s="80" t="s">
        <v>873</v>
      </c>
      <c r="D111" s="80"/>
      <c r="E111" s="64" t="s">
        <v>138</v>
      </c>
      <c r="F111" s="483">
        <v>0</v>
      </c>
    </row>
    <row r="112" spans="1:6" ht="15" x14ac:dyDescent="0.35">
      <c r="A112" s="362" t="s">
        <v>1348</v>
      </c>
      <c r="B112" s="79">
        <f t="shared" ref="B112:B117" si="18">$I$2*2</f>
        <v>1.5</v>
      </c>
      <c r="C112" s="80" t="s">
        <v>873</v>
      </c>
      <c r="D112" s="80"/>
      <c r="E112" s="64" t="s">
        <v>138</v>
      </c>
      <c r="F112" s="483">
        <v>1</v>
      </c>
    </row>
    <row r="113" spans="1:6" ht="15" x14ac:dyDescent="0.35">
      <c r="A113" s="362" t="s">
        <v>1349</v>
      </c>
      <c r="B113" s="79">
        <f t="shared" si="18"/>
        <v>1.5</v>
      </c>
      <c r="C113" s="80" t="s">
        <v>873</v>
      </c>
      <c r="D113" s="80"/>
      <c r="E113" s="64" t="s">
        <v>138</v>
      </c>
      <c r="F113" s="483">
        <v>1</v>
      </c>
    </row>
    <row r="114" spans="1:6" ht="15" x14ac:dyDescent="0.35">
      <c r="A114" s="362" t="s">
        <v>1350</v>
      </c>
      <c r="B114" s="79">
        <f t="shared" si="18"/>
        <v>1.5</v>
      </c>
      <c r="C114" s="80" t="s">
        <v>873</v>
      </c>
      <c r="D114" s="80"/>
      <c r="E114" s="64" t="s">
        <v>138</v>
      </c>
      <c r="F114" s="483">
        <v>1</v>
      </c>
    </row>
    <row r="115" spans="1:6" ht="15" x14ac:dyDescent="0.35">
      <c r="A115" s="362" t="s">
        <v>1351</v>
      </c>
      <c r="B115" s="79">
        <f t="shared" si="18"/>
        <v>1.5</v>
      </c>
      <c r="C115" s="80" t="s">
        <v>873</v>
      </c>
      <c r="D115" s="80"/>
      <c r="E115" s="64" t="s">
        <v>138</v>
      </c>
      <c r="F115" s="483">
        <v>1</v>
      </c>
    </row>
    <row r="116" spans="1:6" ht="15" x14ac:dyDescent="0.35">
      <c r="A116" s="362" t="s">
        <v>1352</v>
      </c>
      <c r="B116" s="79">
        <f t="shared" si="18"/>
        <v>1.5</v>
      </c>
      <c r="C116" s="80" t="s">
        <v>873</v>
      </c>
      <c r="D116" s="80"/>
      <c r="E116" s="64" t="s">
        <v>138</v>
      </c>
      <c r="F116" s="483">
        <v>1</v>
      </c>
    </row>
    <row r="117" spans="1:6" ht="15" x14ac:dyDescent="0.35">
      <c r="A117" s="362" t="s">
        <v>1353</v>
      </c>
      <c r="B117" s="79">
        <f t="shared" si="18"/>
        <v>1.5</v>
      </c>
      <c r="C117" s="80" t="s">
        <v>873</v>
      </c>
      <c r="D117" s="80"/>
      <c r="E117" s="64" t="s">
        <v>138</v>
      </c>
      <c r="F117" s="483">
        <v>1</v>
      </c>
    </row>
    <row r="118" spans="1:6" ht="14.5" x14ac:dyDescent="0.3">
      <c r="A118" s="414" t="s">
        <v>672</v>
      </c>
      <c r="B118" s="415">
        <v>0</v>
      </c>
      <c r="C118" s="413" t="s">
        <v>724</v>
      </c>
      <c r="D118" s="80"/>
      <c r="E118" s="68" t="s">
        <v>138</v>
      </c>
      <c r="F118" s="502">
        <v>0</v>
      </c>
    </row>
    <row r="119" spans="1:6" ht="14.5" x14ac:dyDescent="0.3">
      <c r="A119" s="363" t="s">
        <v>767</v>
      </c>
      <c r="B119" s="79">
        <v>0</v>
      </c>
      <c r="C119" s="80" t="s">
        <v>724</v>
      </c>
      <c r="D119" s="80"/>
      <c r="E119" s="64" t="s">
        <v>138</v>
      </c>
      <c r="F119" s="483">
        <v>0</v>
      </c>
    </row>
    <row r="120" spans="1:6" ht="14.5" x14ac:dyDescent="0.3">
      <c r="A120" s="363" t="s">
        <v>774</v>
      </c>
      <c r="B120" s="79">
        <v>0</v>
      </c>
      <c r="C120" s="80" t="s">
        <v>724</v>
      </c>
      <c r="D120" s="80"/>
      <c r="E120" s="64" t="s">
        <v>138</v>
      </c>
      <c r="F120" s="483">
        <v>0</v>
      </c>
    </row>
    <row r="121" spans="1:6" ht="14.5" x14ac:dyDescent="0.3">
      <c r="A121" s="363" t="s">
        <v>864</v>
      </c>
      <c r="B121" s="79">
        <v>1.5</v>
      </c>
      <c r="C121" s="80" t="s">
        <v>724</v>
      </c>
      <c r="E121" s="64" t="s">
        <v>138</v>
      </c>
      <c r="F121" s="483">
        <v>0</v>
      </c>
    </row>
    <row r="122" spans="1:6" ht="13" x14ac:dyDescent="0.3">
      <c r="A122" s="364" t="s">
        <v>720</v>
      </c>
      <c r="B122" s="79">
        <v>1</v>
      </c>
      <c r="C122" s="80" t="s">
        <v>336</v>
      </c>
      <c r="E122" s="64" t="s">
        <v>138</v>
      </c>
      <c r="F122" s="483">
        <v>1</v>
      </c>
    </row>
    <row r="123" spans="1:6" ht="14.5" x14ac:dyDescent="0.3">
      <c r="A123" s="364" t="s">
        <v>719</v>
      </c>
      <c r="B123" s="79">
        <v>10000</v>
      </c>
      <c r="C123" s="80" t="s">
        <v>724</v>
      </c>
      <c r="E123" s="64" t="s">
        <v>138</v>
      </c>
      <c r="F123" s="483">
        <v>1</v>
      </c>
    </row>
  </sheetData>
  <phoneticPr fontId="128" type="noConversion"/>
  <conditionalFormatting sqref="J62:J65 M2:M3 Q2:Q3 F6:F8 I2:I4 I21:I25 B2 B4 B6 I45:I61 I30:I32 F19 F23:F30 M21:M25 M36:M38 M30:M32 Q36:Q38 Q21:Q32 I36:I40 F100:F101 F116 B116 B100:B101 B104:B105 B118:B123 F118:F123 F104:F105 F112:F114 B112:B114">
    <cfRule type="cellIs" dxfId="367" priority="280" stopIfTrue="1" operator="equal">
      <formula>0</formula>
    </cfRule>
  </conditionalFormatting>
  <conditionalFormatting sqref="Q4">
    <cfRule type="cellIs" dxfId="366" priority="258" stopIfTrue="1" operator="equal">
      <formula>0</formula>
    </cfRule>
  </conditionalFormatting>
  <conditionalFormatting sqref="M4">
    <cfRule type="cellIs" dxfId="365" priority="256" stopIfTrue="1" operator="equal">
      <formula>0</formula>
    </cfRule>
  </conditionalFormatting>
  <conditionalFormatting sqref="I27">
    <cfRule type="cellIs" dxfId="364" priority="251" stopIfTrue="1" operator="equal">
      <formula>0</formula>
    </cfRule>
  </conditionalFormatting>
  <conditionalFormatting sqref="M27">
    <cfRule type="cellIs" dxfId="363" priority="250" stopIfTrue="1" operator="equal">
      <formula>0</formula>
    </cfRule>
  </conditionalFormatting>
  <conditionalFormatting sqref="F10">
    <cfRule type="cellIs" dxfId="362" priority="248" stopIfTrue="1" operator="equal">
      <formula>0</formula>
    </cfRule>
  </conditionalFormatting>
  <conditionalFormatting sqref="F11">
    <cfRule type="cellIs" dxfId="361" priority="247" stopIfTrue="1" operator="equal">
      <formula>0</formula>
    </cfRule>
  </conditionalFormatting>
  <conditionalFormatting sqref="F13">
    <cfRule type="cellIs" dxfId="360" priority="243" stopIfTrue="1" operator="equal">
      <formula>0</formula>
    </cfRule>
  </conditionalFormatting>
  <conditionalFormatting sqref="F15">
    <cfRule type="cellIs" dxfId="359" priority="242" stopIfTrue="1" operator="equal">
      <formula>0</formula>
    </cfRule>
  </conditionalFormatting>
  <conditionalFormatting sqref="F16">
    <cfRule type="cellIs" dxfId="358" priority="241" stopIfTrue="1" operator="equal">
      <formula>0</formula>
    </cfRule>
  </conditionalFormatting>
  <conditionalFormatting sqref="F17">
    <cfRule type="cellIs" dxfId="357" priority="240" stopIfTrue="1" operator="equal">
      <formula>0</formula>
    </cfRule>
  </conditionalFormatting>
  <conditionalFormatting sqref="F18">
    <cfRule type="cellIs" dxfId="356" priority="239" stopIfTrue="1" operator="equal">
      <formula>0</formula>
    </cfRule>
  </conditionalFormatting>
  <conditionalFormatting sqref="I5">
    <cfRule type="cellIs" dxfId="355" priority="237" stopIfTrue="1" operator="equal">
      <formula>0</formula>
    </cfRule>
  </conditionalFormatting>
  <conditionalFormatting sqref="Q5">
    <cfRule type="cellIs" dxfId="354" priority="236" stopIfTrue="1" operator="equal">
      <formula>0</formula>
    </cfRule>
  </conditionalFormatting>
  <conditionalFormatting sqref="M5">
    <cfRule type="cellIs" dxfId="353" priority="235" stopIfTrue="1" operator="equal">
      <formula>0</formula>
    </cfRule>
  </conditionalFormatting>
  <conditionalFormatting sqref="I6">
    <cfRule type="cellIs" dxfId="352" priority="233" stopIfTrue="1" operator="equal">
      <formula>0</formula>
    </cfRule>
  </conditionalFormatting>
  <conditionalFormatting sqref="Q6">
    <cfRule type="cellIs" dxfId="351" priority="232" stopIfTrue="1" operator="equal">
      <formula>0</formula>
    </cfRule>
  </conditionalFormatting>
  <conditionalFormatting sqref="M6">
    <cfRule type="cellIs" dxfId="350" priority="231" stopIfTrue="1" operator="equal">
      <formula>0</formula>
    </cfRule>
  </conditionalFormatting>
  <conditionalFormatting sqref="F34">
    <cfRule type="cellIs" dxfId="349" priority="229" stopIfTrue="1" operator="equal">
      <formula>0</formula>
    </cfRule>
  </conditionalFormatting>
  <conditionalFormatting sqref="I7">
    <cfRule type="cellIs" dxfId="348" priority="228" stopIfTrue="1" operator="equal">
      <formula>0</formula>
    </cfRule>
  </conditionalFormatting>
  <conditionalFormatting sqref="Q7">
    <cfRule type="cellIs" dxfId="347" priority="227" stopIfTrue="1" operator="equal">
      <formula>0</formula>
    </cfRule>
  </conditionalFormatting>
  <conditionalFormatting sqref="M7">
    <cfRule type="cellIs" dxfId="346" priority="226" stopIfTrue="1" operator="equal">
      <formula>0</formula>
    </cfRule>
  </conditionalFormatting>
  <conditionalFormatting sqref="F36:F42">
    <cfRule type="cellIs" dxfId="345" priority="223" stopIfTrue="1" operator="equal">
      <formula>0</formula>
    </cfRule>
  </conditionalFormatting>
  <conditionalFormatting sqref="F43">
    <cfRule type="cellIs" dxfId="344" priority="222" stopIfTrue="1" operator="equal">
      <formula>0</formula>
    </cfRule>
  </conditionalFormatting>
  <conditionalFormatting sqref="I8">
    <cfRule type="cellIs" dxfId="343" priority="221" stopIfTrue="1" operator="equal">
      <formula>0</formula>
    </cfRule>
  </conditionalFormatting>
  <conditionalFormatting sqref="Q8">
    <cfRule type="cellIs" dxfId="342" priority="220" stopIfTrue="1" operator="equal">
      <formula>0</formula>
    </cfRule>
  </conditionalFormatting>
  <conditionalFormatting sqref="M8">
    <cfRule type="cellIs" dxfId="341" priority="219" stopIfTrue="1" operator="equal">
      <formula>0</formula>
    </cfRule>
  </conditionalFormatting>
  <conditionalFormatting sqref="F54">
    <cfRule type="cellIs" dxfId="340" priority="215" stopIfTrue="1" operator="equal">
      <formula>0</formula>
    </cfRule>
  </conditionalFormatting>
  <conditionalFormatting sqref="F48:F53">
    <cfRule type="cellIs" dxfId="339" priority="216" stopIfTrue="1" operator="equal">
      <formula>0</formula>
    </cfRule>
  </conditionalFormatting>
  <conditionalFormatting sqref="I9">
    <cfRule type="cellIs" dxfId="338" priority="214" stopIfTrue="1" operator="equal">
      <formula>0</formula>
    </cfRule>
  </conditionalFormatting>
  <conditionalFormatting sqref="Q9">
    <cfRule type="cellIs" dxfId="337" priority="213" stopIfTrue="1" operator="equal">
      <formula>0</formula>
    </cfRule>
  </conditionalFormatting>
  <conditionalFormatting sqref="M9">
    <cfRule type="cellIs" dxfId="336" priority="212" stopIfTrue="1" operator="equal">
      <formula>0</formula>
    </cfRule>
  </conditionalFormatting>
  <conditionalFormatting sqref="F61">
    <cfRule type="cellIs" dxfId="335" priority="208" stopIfTrue="1" operator="equal">
      <formula>0</formula>
    </cfRule>
  </conditionalFormatting>
  <conditionalFormatting sqref="F58:F60">
    <cfRule type="cellIs" dxfId="334" priority="209" stopIfTrue="1" operator="equal">
      <formula>0</formula>
    </cfRule>
  </conditionalFormatting>
  <conditionalFormatting sqref="I10">
    <cfRule type="cellIs" dxfId="333" priority="207" stopIfTrue="1" operator="equal">
      <formula>0</formula>
    </cfRule>
  </conditionalFormatting>
  <conditionalFormatting sqref="Q10">
    <cfRule type="cellIs" dxfId="332" priority="206" stopIfTrue="1" operator="equal">
      <formula>0</formula>
    </cfRule>
  </conditionalFormatting>
  <conditionalFormatting sqref="M10">
    <cfRule type="cellIs" dxfId="331" priority="205" stopIfTrue="1" operator="equal">
      <formula>0</formula>
    </cfRule>
  </conditionalFormatting>
  <conditionalFormatting sqref="F67">
    <cfRule type="cellIs" dxfId="330" priority="201" stopIfTrue="1" operator="equal">
      <formula>0</formula>
    </cfRule>
  </conditionalFormatting>
  <conditionalFormatting sqref="F65:F66">
    <cfRule type="cellIs" dxfId="329" priority="202" stopIfTrue="1" operator="equal">
      <formula>0</formula>
    </cfRule>
  </conditionalFormatting>
  <conditionalFormatting sqref="F71">
    <cfRule type="cellIs" dxfId="328" priority="198" stopIfTrue="1" operator="equal">
      <formula>0</formula>
    </cfRule>
  </conditionalFormatting>
  <conditionalFormatting sqref="F68:F70">
    <cfRule type="cellIs" dxfId="327" priority="199" stopIfTrue="1" operator="equal">
      <formula>0</formula>
    </cfRule>
  </conditionalFormatting>
  <conditionalFormatting sqref="I11">
    <cfRule type="cellIs" dxfId="326" priority="197" stopIfTrue="1" operator="equal">
      <formula>0</formula>
    </cfRule>
  </conditionalFormatting>
  <conditionalFormatting sqref="Q11">
    <cfRule type="cellIs" dxfId="325" priority="196" stopIfTrue="1" operator="equal">
      <formula>0</formula>
    </cfRule>
  </conditionalFormatting>
  <conditionalFormatting sqref="M11">
    <cfRule type="cellIs" dxfId="324" priority="195" stopIfTrue="1" operator="equal">
      <formula>0</formula>
    </cfRule>
  </conditionalFormatting>
  <conditionalFormatting sqref="M34 Q34 I34">
    <cfRule type="cellIs" dxfId="323" priority="194" stopIfTrue="1" operator="equal">
      <formula>0</formula>
    </cfRule>
  </conditionalFormatting>
  <conditionalFormatting sqref="F75">
    <cfRule type="cellIs" dxfId="322" priority="192" stopIfTrue="1" operator="equal">
      <formula>0</formula>
    </cfRule>
  </conditionalFormatting>
  <conditionalFormatting sqref="I12">
    <cfRule type="cellIs" dxfId="321" priority="190" stopIfTrue="1" operator="equal">
      <formula>0</formula>
    </cfRule>
  </conditionalFormatting>
  <conditionalFormatting sqref="Q12">
    <cfRule type="cellIs" dxfId="320" priority="189" stopIfTrue="1" operator="equal">
      <formula>0</formula>
    </cfRule>
  </conditionalFormatting>
  <conditionalFormatting sqref="M12">
    <cfRule type="cellIs" dxfId="319" priority="188" stopIfTrue="1" operator="equal">
      <formula>0</formula>
    </cfRule>
  </conditionalFormatting>
  <conditionalFormatting sqref="F78">
    <cfRule type="cellIs" dxfId="318" priority="186" stopIfTrue="1" operator="equal">
      <formula>0</formula>
    </cfRule>
  </conditionalFormatting>
  <conditionalFormatting sqref="I13">
    <cfRule type="cellIs" dxfId="317" priority="185" stopIfTrue="1" operator="equal">
      <formula>0</formula>
    </cfRule>
  </conditionalFormatting>
  <conditionalFormatting sqref="Q13">
    <cfRule type="cellIs" dxfId="316" priority="184" stopIfTrue="1" operator="equal">
      <formula>0</formula>
    </cfRule>
  </conditionalFormatting>
  <conditionalFormatting sqref="M13">
    <cfRule type="cellIs" dxfId="315" priority="183" stopIfTrue="1" operator="equal">
      <formula>0</formula>
    </cfRule>
  </conditionalFormatting>
  <conditionalFormatting sqref="F82">
    <cfRule type="cellIs" dxfId="314" priority="181" stopIfTrue="1" operator="equal">
      <formula>0</formula>
    </cfRule>
  </conditionalFormatting>
  <conditionalFormatting sqref="F88">
    <cfRule type="cellIs" dxfId="313" priority="179" stopIfTrue="1" operator="equal">
      <formula>0</formula>
    </cfRule>
  </conditionalFormatting>
  <conditionalFormatting sqref="F85">
    <cfRule type="cellIs" dxfId="312" priority="180" stopIfTrue="1" operator="equal">
      <formula>0</formula>
    </cfRule>
  </conditionalFormatting>
  <conditionalFormatting sqref="F89">
    <cfRule type="cellIs" dxfId="311" priority="178" stopIfTrue="1" operator="equal">
      <formula>0</formula>
    </cfRule>
  </conditionalFormatting>
  <conditionalFormatting sqref="I28">
    <cfRule type="cellIs" dxfId="310" priority="174" stopIfTrue="1" operator="equal">
      <formula>0</formula>
    </cfRule>
  </conditionalFormatting>
  <conditionalFormatting sqref="M28">
    <cfRule type="cellIs" dxfId="309" priority="173" stopIfTrue="1" operator="equal">
      <formula>0</formula>
    </cfRule>
  </conditionalFormatting>
  <conditionalFormatting sqref="I29">
    <cfRule type="cellIs" dxfId="308" priority="170" stopIfTrue="1" operator="equal">
      <formula>0</formula>
    </cfRule>
  </conditionalFormatting>
  <conditionalFormatting sqref="M29">
    <cfRule type="cellIs" dxfId="307" priority="169" stopIfTrue="1" operator="equal">
      <formula>0</formula>
    </cfRule>
  </conditionalFormatting>
  <conditionalFormatting sqref="I26">
    <cfRule type="cellIs" dxfId="306" priority="171" stopIfTrue="1" operator="equal">
      <formula>0</formula>
    </cfRule>
  </conditionalFormatting>
  <conditionalFormatting sqref="I14">
    <cfRule type="cellIs" dxfId="305" priority="167" stopIfTrue="1" operator="equal">
      <formula>0</formula>
    </cfRule>
  </conditionalFormatting>
  <conditionalFormatting sqref="Q14">
    <cfRule type="cellIs" dxfId="304" priority="166" stopIfTrue="1" operator="equal">
      <formula>0</formula>
    </cfRule>
  </conditionalFormatting>
  <conditionalFormatting sqref="M14">
    <cfRule type="cellIs" dxfId="303" priority="165" stopIfTrue="1" operator="equal">
      <formula>0</formula>
    </cfRule>
  </conditionalFormatting>
  <conditionalFormatting sqref="I15">
    <cfRule type="cellIs" dxfId="302" priority="164" stopIfTrue="1" operator="equal">
      <formula>0</formula>
    </cfRule>
  </conditionalFormatting>
  <conditionalFormatting sqref="Q15">
    <cfRule type="cellIs" dxfId="301" priority="163" stopIfTrue="1" operator="equal">
      <formula>0</formula>
    </cfRule>
  </conditionalFormatting>
  <conditionalFormatting sqref="M15">
    <cfRule type="cellIs" dxfId="300" priority="162" stopIfTrue="1" operator="equal">
      <formula>0</formula>
    </cfRule>
  </conditionalFormatting>
  <conditionalFormatting sqref="I16">
    <cfRule type="cellIs" dxfId="299" priority="161" stopIfTrue="1" operator="equal">
      <formula>0</formula>
    </cfRule>
  </conditionalFormatting>
  <conditionalFormatting sqref="Q16">
    <cfRule type="cellIs" dxfId="298" priority="160" stopIfTrue="1" operator="equal">
      <formula>0</formula>
    </cfRule>
  </conditionalFormatting>
  <conditionalFormatting sqref="M16">
    <cfRule type="cellIs" dxfId="297" priority="159" stopIfTrue="1" operator="equal">
      <formula>0</formula>
    </cfRule>
  </conditionalFormatting>
  <conditionalFormatting sqref="F93">
    <cfRule type="cellIs" dxfId="296" priority="153" stopIfTrue="1" operator="equal">
      <formula>0</formula>
    </cfRule>
  </conditionalFormatting>
  <conditionalFormatting sqref="F92">
    <cfRule type="cellIs" dxfId="295" priority="154" stopIfTrue="1" operator="equal">
      <formula>0</formula>
    </cfRule>
  </conditionalFormatting>
  <conditionalFormatting sqref="I17">
    <cfRule type="cellIs" dxfId="294" priority="152" stopIfTrue="1" operator="equal">
      <formula>0</formula>
    </cfRule>
  </conditionalFormatting>
  <conditionalFormatting sqref="Q17">
    <cfRule type="cellIs" dxfId="293" priority="151" stopIfTrue="1" operator="equal">
      <formula>0</formula>
    </cfRule>
  </conditionalFormatting>
  <conditionalFormatting sqref="M17">
    <cfRule type="cellIs" dxfId="292" priority="150" stopIfTrue="1" operator="equal">
      <formula>0</formula>
    </cfRule>
  </conditionalFormatting>
  <conditionalFormatting sqref="M35 Q35 I35">
    <cfRule type="cellIs" dxfId="291" priority="149" stopIfTrue="1" operator="equal">
      <formula>0</formula>
    </cfRule>
  </conditionalFormatting>
  <conditionalFormatting sqref="F77">
    <cfRule type="cellIs" dxfId="290" priority="146" stopIfTrue="1" operator="equal">
      <formula>0</formula>
    </cfRule>
  </conditionalFormatting>
  <conditionalFormatting sqref="B3">
    <cfRule type="cellIs" dxfId="289" priority="145" stopIfTrue="1" operator="equal">
      <formula>0</formula>
    </cfRule>
  </conditionalFormatting>
  <conditionalFormatting sqref="B5">
    <cfRule type="cellIs" dxfId="288" priority="143" stopIfTrue="1" operator="equal">
      <formula>0</formula>
    </cfRule>
  </conditionalFormatting>
  <conditionalFormatting sqref="F20">
    <cfRule type="cellIs" dxfId="287" priority="115" stopIfTrue="1" operator="equal">
      <formula>0</formula>
    </cfRule>
  </conditionalFormatting>
  <conditionalFormatting sqref="F31">
    <cfRule type="cellIs" dxfId="286" priority="114" stopIfTrue="1" operator="equal">
      <formula>0</formula>
    </cfRule>
  </conditionalFormatting>
  <conditionalFormatting sqref="F35">
    <cfRule type="cellIs" dxfId="285" priority="113" stopIfTrue="1" operator="equal">
      <formula>0</formula>
    </cfRule>
  </conditionalFormatting>
  <conditionalFormatting sqref="F44">
    <cfRule type="cellIs" dxfId="284" priority="112" stopIfTrue="1" operator="equal">
      <formula>0</formula>
    </cfRule>
  </conditionalFormatting>
  <conditionalFormatting sqref="F55">
    <cfRule type="cellIs" dxfId="283" priority="111" stopIfTrue="1" operator="equal">
      <formula>0</formula>
    </cfRule>
  </conditionalFormatting>
  <conditionalFormatting sqref="F62">
    <cfRule type="cellIs" dxfId="282" priority="110" stopIfTrue="1" operator="equal">
      <formula>0</formula>
    </cfRule>
  </conditionalFormatting>
  <conditionalFormatting sqref="F72">
    <cfRule type="cellIs" dxfId="281" priority="109" stopIfTrue="1" operator="equal">
      <formula>0</formula>
    </cfRule>
  </conditionalFormatting>
  <conditionalFormatting sqref="F83">
    <cfRule type="cellIs" dxfId="280" priority="107" stopIfTrue="1" operator="equal">
      <formula>0</formula>
    </cfRule>
  </conditionalFormatting>
  <conditionalFormatting sqref="F86">
    <cfRule type="cellIs" dxfId="279" priority="106" stopIfTrue="1" operator="equal">
      <formula>0</formula>
    </cfRule>
  </conditionalFormatting>
  <conditionalFormatting sqref="F94">
    <cfRule type="cellIs" dxfId="278" priority="104" stopIfTrue="1" operator="equal">
      <formula>0</formula>
    </cfRule>
  </conditionalFormatting>
  <conditionalFormatting sqref="U20">
    <cfRule type="cellIs" dxfId="277" priority="86" stopIfTrue="1" operator="equal">
      <formula>0</formula>
    </cfRule>
  </conditionalFormatting>
  <conditionalFormatting sqref="U21:U22">
    <cfRule type="cellIs" dxfId="276" priority="85" stopIfTrue="1" operator="equal">
      <formula>0</formula>
    </cfRule>
  </conditionalFormatting>
  <conditionalFormatting sqref="U23">
    <cfRule type="cellIs" dxfId="275" priority="84" stopIfTrue="1" operator="equal">
      <formula>0</formula>
    </cfRule>
  </conditionalFormatting>
  <conditionalFormatting sqref="M26">
    <cfRule type="cellIs" dxfId="274" priority="83" stopIfTrue="1" operator="equal">
      <formula>0</formula>
    </cfRule>
  </conditionalFormatting>
  <conditionalFormatting sqref="F97">
    <cfRule type="cellIs" dxfId="273" priority="73" stopIfTrue="1" operator="equal">
      <formula>0</formula>
    </cfRule>
  </conditionalFormatting>
  <conditionalFormatting sqref="F98">
    <cfRule type="cellIs" dxfId="272" priority="72" stopIfTrue="1" operator="equal">
      <formula>0</formula>
    </cfRule>
  </conditionalFormatting>
  <conditionalFormatting sqref="I18:I19">
    <cfRule type="cellIs" dxfId="271" priority="71" stopIfTrue="1" operator="equal">
      <formula>0</formula>
    </cfRule>
  </conditionalFormatting>
  <conditionalFormatting sqref="M18:M19">
    <cfRule type="cellIs" dxfId="270" priority="70" stopIfTrue="1" operator="equal">
      <formula>0</formula>
    </cfRule>
  </conditionalFormatting>
  <conditionalFormatting sqref="Q18:Q19">
    <cfRule type="cellIs" dxfId="269" priority="69" stopIfTrue="1" operator="equal">
      <formula>0</formula>
    </cfRule>
  </conditionalFormatting>
  <conditionalFormatting sqref="U24">
    <cfRule type="cellIs" dxfId="268" priority="67" stopIfTrue="1" operator="equal">
      <formula>0</formula>
    </cfRule>
  </conditionalFormatting>
  <conditionalFormatting sqref="U25">
    <cfRule type="cellIs" dxfId="267" priority="62" stopIfTrue="1" operator="equal">
      <formula>0</formula>
    </cfRule>
  </conditionalFormatting>
  <conditionalFormatting sqref="F99">
    <cfRule type="cellIs" dxfId="266" priority="61" stopIfTrue="1" operator="equal">
      <formula>0</formula>
    </cfRule>
  </conditionalFormatting>
  <conditionalFormatting sqref="I20">
    <cfRule type="cellIs" dxfId="265" priority="60" stopIfTrue="1" operator="equal">
      <formula>0</formula>
    </cfRule>
  </conditionalFormatting>
  <conditionalFormatting sqref="M20">
    <cfRule type="cellIs" dxfId="264" priority="59" stopIfTrue="1" operator="equal">
      <formula>0</formula>
    </cfRule>
  </conditionalFormatting>
  <conditionalFormatting sqref="Q20">
    <cfRule type="cellIs" dxfId="263" priority="58" stopIfTrue="1" operator="equal">
      <formula>0</formula>
    </cfRule>
  </conditionalFormatting>
  <conditionalFormatting sqref="U26">
    <cfRule type="cellIs" dxfId="262" priority="57" stopIfTrue="1" operator="equal">
      <formula>0</formula>
    </cfRule>
  </conditionalFormatting>
  <conditionalFormatting sqref="F95">
    <cfRule type="cellIs" dxfId="261" priority="56" stopIfTrue="1" operator="equal">
      <formula>0</formula>
    </cfRule>
  </conditionalFormatting>
  <conditionalFormatting sqref="F73">
    <cfRule type="cellIs" dxfId="260" priority="55" stopIfTrue="1" operator="equal">
      <formula>0</formula>
    </cfRule>
  </conditionalFormatting>
  <conditionalFormatting sqref="F74">
    <cfRule type="cellIs" dxfId="259" priority="54" stopIfTrue="1" operator="equal">
      <formula>0</formula>
    </cfRule>
  </conditionalFormatting>
  <conditionalFormatting sqref="F63">
    <cfRule type="cellIs" dxfId="258" priority="53" stopIfTrue="1" operator="equal">
      <formula>0</formula>
    </cfRule>
  </conditionalFormatting>
  <conditionalFormatting sqref="F56">
    <cfRule type="cellIs" dxfId="257" priority="52" stopIfTrue="1" operator="equal">
      <formula>0</formula>
    </cfRule>
  </conditionalFormatting>
  <conditionalFormatting sqref="F57">
    <cfRule type="cellIs" dxfId="256" priority="51" stopIfTrue="1" operator="equal">
      <formula>0</formula>
    </cfRule>
  </conditionalFormatting>
  <conditionalFormatting sqref="F45">
    <cfRule type="cellIs" dxfId="255" priority="49" stopIfTrue="1" operator="equal">
      <formula>0</formula>
    </cfRule>
  </conditionalFormatting>
  <conditionalFormatting sqref="F46">
    <cfRule type="cellIs" dxfId="254" priority="48" stopIfTrue="1" operator="equal">
      <formula>0</formula>
    </cfRule>
  </conditionalFormatting>
  <conditionalFormatting sqref="F47">
    <cfRule type="cellIs" dxfId="253" priority="47" stopIfTrue="1" operator="equal">
      <formula>0</formula>
    </cfRule>
  </conditionalFormatting>
  <conditionalFormatting sqref="F32">
    <cfRule type="cellIs" dxfId="252" priority="46" stopIfTrue="1" operator="equal">
      <formula>0</formula>
    </cfRule>
  </conditionalFormatting>
  <conditionalFormatting sqref="F33">
    <cfRule type="cellIs" dxfId="251" priority="45" stopIfTrue="1" operator="equal">
      <formula>0</formula>
    </cfRule>
  </conditionalFormatting>
  <conditionalFormatting sqref="F21">
    <cfRule type="cellIs" dxfId="250" priority="44" stopIfTrue="1" operator="equal">
      <formula>0</formula>
    </cfRule>
  </conditionalFormatting>
  <conditionalFormatting sqref="F22">
    <cfRule type="cellIs" dxfId="249" priority="43" stopIfTrue="1" operator="equal">
      <formula>0</formula>
    </cfRule>
  </conditionalFormatting>
  <conditionalFormatting sqref="F12">
    <cfRule type="cellIs" dxfId="248" priority="42" stopIfTrue="1" operator="equal">
      <formula>0</formula>
    </cfRule>
  </conditionalFormatting>
  <conditionalFormatting sqref="F84">
    <cfRule type="cellIs" dxfId="247" priority="41" stopIfTrue="1" operator="equal">
      <formula>0</formula>
    </cfRule>
  </conditionalFormatting>
  <conditionalFormatting sqref="F87">
    <cfRule type="cellIs" dxfId="246" priority="40" stopIfTrue="1" operator="equal">
      <formula>0</formula>
    </cfRule>
  </conditionalFormatting>
  <conditionalFormatting sqref="F90">
    <cfRule type="cellIs" dxfId="245" priority="39" stopIfTrue="1" operator="equal">
      <formula>0</formula>
    </cfRule>
  </conditionalFormatting>
  <conditionalFormatting sqref="F91">
    <cfRule type="cellIs" dxfId="244" priority="38" stopIfTrue="1" operator="equal">
      <formula>0</formula>
    </cfRule>
  </conditionalFormatting>
  <conditionalFormatting sqref="F96">
    <cfRule type="cellIs" dxfId="243" priority="37" stopIfTrue="1" operator="equal">
      <formula>0</formula>
    </cfRule>
  </conditionalFormatting>
  <conditionalFormatting sqref="F64">
    <cfRule type="cellIs" dxfId="242" priority="36" stopIfTrue="1" operator="equal">
      <formula>0</formula>
    </cfRule>
  </conditionalFormatting>
  <conditionalFormatting sqref="B115 F115 B117 F117">
    <cfRule type="cellIs" dxfId="241" priority="35" stopIfTrue="1" operator="equal">
      <formula>0</formula>
    </cfRule>
  </conditionalFormatting>
  <conditionalFormatting sqref="U2">
    <cfRule type="cellIs" dxfId="240" priority="31" stopIfTrue="1" operator="equal">
      <formula>0</formula>
    </cfRule>
  </conditionalFormatting>
  <conditionalFormatting sqref="U3">
    <cfRule type="cellIs" dxfId="239" priority="30" stopIfTrue="1" operator="equal">
      <formula>0</formula>
    </cfRule>
  </conditionalFormatting>
  <conditionalFormatting sqref="U4:U5">
    <cfRule type="cellIs" dxfId="238" priority="29" stopIfTrue="1" operator="equal">
      <formula>0</formula>
    </cfRule>
  </conditionalFormatting>
  <conditionalFormatting sqref="U6:U7">
    <cfRule type="cellIs" dxfId="237" priority="28" stopIfTrue="1" operator="equal">
      <formula>0</formula>
    </cfRule>
  </conditionalFormatting>
  <conditionalFormatting sqref="U8:U9">
    <cfRule type="cellIs" dxfId="236" priority="27" stopIfTrue="1" operator="equal">
      <formula>0</formula>
    </cfRule>
  </conditionalFormatting>
  <conditionalFormatting sqref="U10:U11">
    <cfRule type="cellIs" dxfId="235" priority="26" stopIfTrue="1" operator="equal">
      <formula>0</formula>
    </cfRule>
  </conditionalFormatting>
  <conditionalFormatting sqref="U12:U13">
    <cfRule type="cellIs" dxfId="234" priority="25" stopIfTrue="1" operator="equal">
      <formula>0</formula>
    </cfRule>
  </conditionalFormatting>
  <conditionalFormatting sqref="U14:U15">
    <cfRule type="cellIs" dxfId="233" priority="24" stopIfTrue="1" operator="equal">
      <formula>0</formula>
    </cfRule>
  </conditionalFormatting>
  <conditionalFormatting sqref="U16">
    <cfRule type="cellIs" dxfId="232" priority="23" stopIfTrue="1" operator="equal">
      <formula>0</formula>
    </cfRule>
  </conditionalFormatting>
  <conditionalFormatting sqref="U17">
    <cfRule type="cellIs" dxfId="231" priority="22" stopIfTrue="1" operator="equal">
      <formula>0</formula>
    </cfRule>
  </conditionalFormatting>
  <conditionalFormatting sqref="U18">
    <cfRule type="cellIs" dxfId="230" priority="21" stopIfTrue="1" operator="equal">
      <formula>0</formula>
    </cfRule>
  </conditionalFormatting>
  <conditionalFormatting sqref="U19">
    <cfRule type="cellIs" dxfId="229" priority="20" stopIfTrue="1" operator="equal">
      <formula>0</formula>
    </cfRule>
  </conditionalFormatting>
  <conditionalFormatting sqref="B106:B107">
    <cfRule type="cellIs" dxfId="228" priority="14" stopIfTrue="1" operator="equal">
      <formula>0</formula>
    </cfRule>
  </conditionalFormatting>
  <conditionalFormatting sqref="F102:F103 B102:B103">
    <cfRule type="cellIs" dxfId="227" priority="13" stopIfTrue="1" operator="equal">
      <formula>0</formula>
    </cfRule>
  </conditionalFormatting>
  <conditionalFormatting sqref="F108:F109 B108:B109">
    <cfRule type="cellIs" dxfId="226" priority="10" stopIfTrue="1" operator="equal">
      <formula>0</formula>
    </cfRule>
  </conditionalFormatting>
  <conditionalFormatting sqref="F110:F111 B110:B111">
    <cfRule type="cellIs" dxfId="225" priority="9" stopIfTrue="1" operator="equal">
      <formula>0</formula>
    </cfRule>
  </conditionalFormatting>
  <conditionalFormatting sqref="I33">
    <cfRule type="cellIs" dxfId="224" priority="8" stopIfTrue="1" operator="equal">
      <formula>0</formula>
    </cfRule>
  </conditionalFormatting>
  <conditionalFormatting sqref="M33">
    <cfRule type="cellIs" dxfId="223" priority="7" stopIfTrue="1" operator="equal">
      <formula>0</formula>
    </cfRule>
  </conditionalFormatting>
  <conditionalFormatting sqref="Q33">
    <cfRule type="cellIs" dxfId="222" priority="6" stopIfTrue="1" operator="equal">
      <formula>0</formula>
    </cfRule>
  </conditionalFormatting>
  <conditionalFormatting sqref="F79">
    <cfRule type="cellIs" dxfId="221" priority="5" stopIfTrue="1" operator="equal">
      <formula>0</formula>
    </cfRule>
  </conditionalFormatting>
  <conditionalFormatting sqref="F81">
    <cfRule type="cellIs" dxfId="220" priority="4" stopIfTrue="1" operator="equal">
      <formula>0</formula>
    </cfRule>
  </conditionalFormatting>
  <conditionalFormatting sqref="F80">
    <cfRule type="cellIs" dxfId="219" priority="3" stopIfTrue="1" operator="equal">
      <formula>0</formula>
    </cfRule>
  </conditionalFormatting>
  <conditionalFormatting sqref="F76">
    <cfRule type="cellIs" dxfId="218" priority="2" stopIfTrue="1" operator="equal">
      <formula>0</formula>
    </cfRule>
  </conditionalFormatting>
  <conditionalFormatting sqref="F106:F107">
    <cfRule type="cellIs" dxfId="217" priority="1" stopIfTrue="1" operator="equal">
      <formula>0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GC134"/>
  <sheetViews>
    <sheetView zoomScale="70" zoomScaleNormal="70" workbookViewId="0">
      <pane xSplit="1" ySplit="3" topLeftCell="CD35" activePane="bottomRight" state="frozen"/>
      <selection pane="topRight" activeCell="B1" sqref="B1"/>
      <selection pane="bottomLeft" activeCell="A4" sqref="A4"/>
      <selection pane="bottomRight" activeCell="CT45" sqref="CT45"/>
    </sheetView>
  </sheetViews>
  <sheetFormatPr baseColWidth="10" defaultColWidth="11.453125" defaultRowHeight="14.5" x14ac:dyDescent="0.35"/>
  <cols>
    <col min="1" max="1" width="14.6328125" style="28" customWidth="1"/>
    <col min="2" max="2" width="3.453125" style="1" customWidth="1"/>
    <col min="3" max="3" width="3.54296875" style="1" customWidth="1"/>
    <col min="4" max="4" width="3.453125" style="1" customWidth="1"/>
    <col min="5" max="5" width="3.54296875" style="1" customWidth="1"/>
    <col min="6" max="6" width="3.453125" style="1" customWidth="1"/>
    <col min="7" max="8" width="3.90625" style="1" customWidth="1"/>
    <col min="9" max="9" width="7.6328125" style="1" customWidth="1"/>
    <col min="10" max="10" width="9.453125" style="1" customWidth="1"/>
    <col min="11" max="11" width="12" style="1" customWidth="1"/>
    <col min="12" max="12" width="11.6328125" style="1" customWidth="1"/>
    <col min="13" max="13" width="11.54296875" style="1" customWidth="1"/>
    <col min="14" max="16" width="12" style="1" customWidth="1"/>
    <col min="17" max="18" width="10.36328125" style="1" customWidth="1"/>
    <col min="19" max="20" width="12" style="1" customWidth="1"/>
    <col min="21" max="21" width="2.54296875" style="1" customWidth="1"/>
    <col min="22" max="22" width="12" style="1" customWidth="1"/>
    <col min="23" max="23" width="19.453125" style="1" customWidth="1"/>
    <col min="24" max="24" width="10.6328125" style="1" customWidth="1"/>
    <col min="25" max="25" width="9.36328125" style="1" customWidth="1"/>
    <col min="26" max="39" width="10.6328125" style="1" customWidth="1"/>
    <col min="40" max="40" width="12.6328125" style="1" customWidth="1"/>
    <col min="41" max="135" width="10.6328125" style="1" customWidth="1"/>
    <col min="136" max="140" width="10.6328125" customWidth="1"/>
    <col min="141" max="141" width="13.08984375" customWidth="1"/>
  </cols>
  <sheetData>
    <row r="1" spans="1:185" s="481" customFormat="1" x14ac:dyDescent="0.35">
      <c r="A1" s="479"/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>
        <v>1</v>
      </c>
      <c r="W1" s="480">
        <v>2</v>
      </c>
      <c r="X1" s="480">
        <v>3</v>
      </c>
      <c r="Y1" s="480">
        <v>4</v>
      </c>
      <c r="Z1" s="480">
        <v>5</v>
      </c>
      <c r="AA1" s="480">
        <v>6</v>
      </c>
      <c r="AB1" s="480">
        <v>7</v>
      </c>
      <c r="AC1" s="480">
        <v>8</v>
      </c>
      <c r="AD1" s="480">
        <v>9</v>
      </c>
      <c r="AE1" s="480">
        <v>10</v>
      </c>
      <c r="AF1" s="480">
        <v>11</v>
      </c>
      <c r="AG1" s="480">
        <v>12</v>
      </c>
      <c r="AH1" s="480">
        <v>13</v>
      </c>
      <c r="AI1" s="480">
        <v>14</v>
      </c>
      <c r="AJ1" s="480">
        <v>15</v>
      </c>
      <c r="AK1" s="480">
        <v>16</v>
      </c>
      <c r="AL1" s="480">
        <v>17</v>
      </c>
      <c r="AM1" s="480">
        <v>18</v>
      </c>
      <c r="AN1" s="480">
        <v>19</v>
      </c>
      <c r="AO1" s="480">
        <v>20</v>
      </c>
      <c r="AP1" s="480">
        <v>21</v>
      </c>
      <c r="AQ1" s="480">
        <v>22</v>
      </c>
      <c r="AR1" s="480">
        <v>23</v>
      </c>
      <c r="AS1" s="480">
        <v>24</v>
      </c>
      <c r="AT1" s="480">
        <v>25</v>
      </c>
      <c r="AU1" s="480">
        <v>26</v>
      </c>
      <c r="AV1" s="480">
        <v>27</v>
      </c>
      <c r="AW1" s="480">
        <v>28</v>
      </c>
      <c r="AX1" s="480">
        <v>29</v>
      </c>
      <c r="AY1" s="480">
        <v>30</v>
      </c>
      <c r="AZ1" s="480">
        <v>31</v>
      </c>
      <c r="BA1" s="480">
        <v>32</v>
      </c>
      <c r="BB1" s="480">
        <v>33</v>
      </c>
      <c r="BC1" s="480">
        <v>34</v>
      </c>
      <c r="BD1" s="480">
        <v>35</v>
      </c>
      <c r="BE1" s="480">
        <v>36</v>
      </c>
      <c r="BF1" s="480">
        <v>37</v>
      </c>
      <c r="BG1" s="480">
        <v>38</v>
      </c>
      <c r="BH1" s="480">
        <v>39</v>
      </c>
      <c r="BI1" s="480">
        <v>40</v>
      </c>
      <c r="BJ1" s="480">
        <v>41</v>
      </c>
      <c r="BK1" s="480">
        <v>42</v>
      </c>
      <c r="BL1" s="480">
        <v>43</v>
      </c>
      <c r="BM1" s="480">
        <v>44</v>
      </c>
      <c r="BN1" s="480">
        <v>45</v>
      </c>
      <c r="BO1" s="480">
        <v>46</v>
      </c>
      <c r="BP1" s="480">
        <v>47</v>
      </c>
      <c r="BQ1" s="480">
        <v>48</v>
      </c>
      <c r="BR1" s="480">
        <v>49</v>
      </c>
      <c r="BS1" s="480">
        <v>50</v>
      </c>
      <c r="BT1" s="480">
        <v>51</v>
      </c>
      <c r="BU1" s="480">
        <v>52</v>
      </c>
      <c r="BV1" s="480">
        <v>53</v>
      </c>
      <c r="BW1" s="480">
        <v>54</v>
      </c>
      <c r="BX1" s="480">
        <v>55</v>
      </c>
      <c r="BY1" s="480">
        <v>56</v>
      </c>
      <c r="BZ1" s="480">
        <v>57</v>
      </c>
      <c r="CA1" s="480">
        <v>58</v>
      </c>
      <c r="CB1" s="480">
        <v>59</v>
      </c>
      <c r="CC1" s="480">
        <v>60</v>
      </c>
      <c r="CD1" s="480">
        <v>61</v>
      </c>
      <c r="CE1" s="480">
        <v>62</v>
      </c>
      <c r="CF1" s="480">
        <v>63</v>
      </c>
      <c r="CG1" s="480">
        <v>64</v>
      </c>
      <c r="CH1" s="480">
        <v>65</v>
      </c>
      <c r="CI1" s="480">
        <v>66</v>
      </c>
      <c r="CJ1" s="480">
        <v>67</v>
      </c>
      <c r="CK1" s="480">
        <v>68</v>
      </c>
      <c r="CL1" s="480">
        <v>69</v>
      </c>
      <c r="CM1" s="480">
        <v>70</v>
      </c>
      <c r="CN1" s="480">
        <v>71</v>
      </c>
      <c r="CO1" s="480">
        <v>72</v>
      </c>
      <c r="CP1" s="480">
        <v>73</v>
      </c>
      <c r="CQ1" s="480">
        <v>74</v>
      </c>
      <c r="CR1" s="480"/>
      <c r="CS1" s="480">
        <v>75</v>
      </c>
      <c r="CT1" s="480">
        <v>76</v>
      </c>
      <c r="CU1" s="480">
        <v>77</v>
      </c>
      <c r="CV1" s="480">
        <v>78</v>
      </c>
      <c r="CW1" s="480">
        <v>79</v>
      </c>
      <c r="CX1" s="480">
        <v>80</v>
      </c>
      <c r="CY1" s="480">
        <v>81</v>
      </c>
      <c r="CZ1" s="480">
        <v>82</v>
      </c>
      <c r="DA1" s="480">
        <v>83</v>
      </c>
      <c r="DB1" s="480">
        <v>84</v>
      </c>
      <c r="DC1" s="480">
        <v>85</v>
      </c>
      <c r="DD1" s="480">
        <v>86</v>
      </c>
      <c r="DE1" s="480">
        <v>87</v>
      </c>
      <c r="DF1" s="480">
        <v>88</v>
      </c>
      <c r="DG1" s="480">
        <v>89</v>
      </c>
      <c r="DH1" s="480">
        <v>90</v>
      </c>
      <c r="DI1" s="480">
        <v>91</v>
      </c>
      <c r="DJ1" s="480">
        <v>92</v>
      </c>
      <c r="DK1" s="480">
        <v>93</v>
      </c>
      <c r="DL1" s="480">
        <v>94</v>
      </c>
      <c r="DM1" s="480">
        <v>95</v>
      </c>
      <c r="DN1" s="480">
        <v>96</v>
      </c>
      <c r="DO1" s="480">
        <v>97</v>
      </c>
      <c r="DP1" s="480">
        <v>98</v>
      </c>
      <c r="DQ1" s="480">
        <v>99</v>
      </c>
      <c r="DR1" s="480">
        <v>100</v>
      </c>
      <c r="DS1" s="480">
        <v>101</v>
      </c>
      <c r="DT1" s="480">
        <v>102</v>
      </c>
      <c r="DU1" s="480">
        <v>103</v>
      </c>
      <c r="DV1" s="480">
        <v>104</v>
      </c>
      <c r="DW1" s="480">
        <v>105</v>
      </c>
      <c r="DX1" s="480">
        <v>106</v>
      </c>
      <c r="DY1" s="480">
        <v>107</v>
      </c>
      <c r="DZ1" s="480">
        <v>108</v>
      </c>
      <c r="EA1" s="480">
        <v>109</v>
      </c>
      <c r="EB1" s="480">
        <v>110</v>
      </c>
      <c r="EC1" s="480">
        <v>111</v>
      </c>
      <c r="ED1" s="480">
        <v>112</v>
      </c>
      <c r="EE1" s="480">
        <v>113</v>
      </c>
      <c r="EF1" s="480">
        <v>114</v>
      </c>
      <c r="EG1" s="480">
        <v>115</v>
      </c>
      <c r="EH1" s="480">
        <v>116</v>
      </c>
      <c r="EI1" s="480">
        <v>117</v>
      </c>
      <c r="EJ1" s="480">
        <v>118</v>
      </c>
      <c r="EK1" s="480">
        <v>119</v>
      </c>
      <c r="EL1" s="480">
        <v>120</v>
      </c>
      <c r="EM1" s="480">
        <v>121</v>
      </c>
      <c r="EQ1" s="481">
        <f>EM1+1</f>
        <v>122</v>
      </c>
      <c r="ER1" s="481">
        <f>EQ1+1</f>
        <v>123</v>
      </c>
      <c r="ES1" s="481">
        <f>ER1+1</f>
        <v>124</v>
      </c>
      <c r="ET1" s="481">
        <f>ES1+1</f>
        <v>125</v>
      </c>
      <c r="EU1" s="481">
        <f>ET1+1</f>
        <v>126</v>
      </c>
      <c r="EV1" s="481">
        <f>EU1+1</f>
        <v>127</v>
      </c>
      <c r="EW1" s="481">
        <f t="shared" ref="EW1:FF1" si="0">EV1+1</f>
        <v>128</v>
      </c>
      <c r="EX1" s="481">
        <f t="shared" si="0"/>
        <v>129</v>
      </c>
      <c r="EY1" s="481">
        <f t="shared" si="0"/>
        <v>130</v>
      </c>
      <c r="EZ1" s="481">
        <f t="shared" si="0"/>
        <v>131</v>
      </c>
      <c r="FA1" s="481">
        <f t="shared" si="0"/>
        <v>132</v>
      </c>
      <c r="FB1" s="481">
        <f t="shared" si="0"/>
        <v>133</v>
      </c>
      <c r="FC1" s="481">
        <f t="shared" si="0"/>
        <v>134</v>
      </c>
      <c r="FD1" s="481">
        <f t="shared" si="0"/>
        <v>135</v>
      </c>
      <c r="FE1" s="481">
        <f t="shared" si="0"/>
        <v>136</v>
      </c>
      <c r="FF1" s="481">
        <f t="shared" si="0"/>
        <v>137</v>
      </c>
      <c r="FG1" s="481">
        <f t="shared" ref="FG1" si="1">FF1+1</f>
        <v>138</v>
      </c>
      <c r="FH1" s="481">
        <f t="shared" ref="FH1:FI1" si="2">FG1+1</f>
        <v>139</v>
      </c>
      <c r="FI1" s="481">
        <f t="shared" si="2"/>
        <v>140</v>
      </c>
      <c r="FJ1" s="481">
        <f t="shared" ref="FJ1" si="3">FI1+1</f>
        <v>141</v>
      </c>
      <c r="FK1" s="481">
        <f t="shared" ref="FK1" si="4">FJ1+1</f>
        <v>142</v>
      </c>
      <c r="FL1" s="481">
        <f t="shared" ref="FL1" si="5">FK1+1</f>
        <v>143</v>
      </c>
      <c r="FM1" s="481">
        <f t="shared" ref="FM1" si="6">FL1+1</f>
        <v>144</v>
      </c>
      <c r="FN1" s="481">
        <f t="shared" ref="FN1" si="7">FM1+1</f>
        <v>145</v>
      </c>
      <c r="FO1" s="481">
        <f t="shared" ref="FO1" si="8">FN1+1</f>
        <v>146</v>
      </c>
      <c r="FP1" s="481">
        <f t="shared" ref="FP1" si="9">FO1+1</f>
        <v>147</v>
      </c>
      <c r="FQ1" s="481">
        <f t="shared" ref="FQ1" si="10">FP1+1</f>
        <v>148</v>
      </c>
      <c r="FR1" s="481">
        <f t="shared" ref="FR1" si="11">FQ1+1</f>
        <v>149</v>
      </c>
      <c r="FS1" s="481">
        <f t="shared" ref="FS1" si="12">FR1+1</f>
        <v>150</v>
      </c>
      <c r="FT1" s="481">
        <f t="shared" ref="FT1" si="13">FS1+1</f>
        <v>151</v>
      </c>
      <c r="FU1" s="481">
        <f t="shared" ref="FU1" si="14">FT1+1</f>
        <v>152</v>
      </c>
      <c r="FV1" s="481">
        <f t="shared" ref="FV1" si="15">FU1+1</f>
        <v>153</v>
      </c>
      <c r="FW1" s="481">
        <f t="shared" ref="FW1" si="16">FV1+1</f>
        <v>154</v>
      </c>
      <c r="FX1" s="481">
        <f t="shared" ref="FX1" si="17">FW1+1</f>
        <v>155</v>
      </c>
      <c r="FY1" s="481">
        <f t="shared" ref="FY1" si="18">FX1+1</f>
        <v>156</v>
      </c>
      <c r="FZ1" s="481">
        <f t="shared" ref="FZ1" si="19">FY1+1</f>
        <v>157</v>
      </c>
      <c r="GA1" s="481">
        <f t="shared" ref="GA1" si="20">FZ1+1</f>
        <v>158</v>
      </c>
      <c r="GB1" s="481">
        <f t="shared" ref="GB1" si="21">GA1+1</f>
        <v>159</v>
      </c>
      <c r="GC1" s="481">
        <f t="shared" ref="GC1" si="22">GB1+1</f>
        <v>160</v>
      </c>
    </row>
    <row r="2" spans="1:185" s="2" customFormat="1" ht="14" x14ac:dyDescent="0.3">
      <c r="A2" s="52" t="s">
        <v>116</v>
      </c>
      <c r="B2" s="783" t="s">
        <v>124</v>
      </c>
      <c r="C2" s="784"/>
      <c r="D2" s="784"/>
      <c r="E2" s="784"/>
      <c r="F2" s="784"/>
      <c r="G2" s="785"/>
      <c r="H2" s="657"/>
      <c r="I2" s="53"/>
      <c r="J2" s="53"/>
      <c r="K2" s="54"/>
      <c r="L2" s="54"/>
      <c r="M2" s="54"/>
      <c r="N2" s="54"/>
      <c r="O2" s="54"/>
      <c r="P2" s="55"/>
      <c r="Q2" s="53"/>
      <c r="R2" s="53"/>
      <c r="S2" s="55"/>
      <c r="T2" s="55"/>
      <c r="U2" s="165"/>
      <c r="V2" s="142" t="s">
        <v>714</v>
      </c>
      <c r="W2" s="395" t="s">
        <v>1206</v>
      </c>
      <c r="X2" s="166" t="str">
        <f>X3</f>
        <v>DecayGlu</v>
      </c>
      <c r="Y2" s="395" t="str">
        <f>Y3</f>
        <v>DecayProt</v>
      </c>
      <c r="Z2" s="287" t="s">
        <v>713</v>
      </c>
      <c r="AA2" s="412" t="str">
        <f t="shared" ref="AA2:DJ2" si="23">AA3</f>
        <v>Arg -&gt;  Ac + Ala</v>
      </c>
      <c r="AB2" s="412" t="str">
        <f t="shared" si="23"/>
        <v>Arg -&gt; 0.5Bu2 (EB)+ Ala</v>
      </c>
      <c r="AC2" s="412" t="str">
        <f t="shared" si="23"/>
        <v>Arg -&gt; 0.5Bu2 + Ala</v>
      </c>
      <c r="AD2" s="412" t="str">
        <f t="shared" si="23"/>
        <v>Arg -&gt; EtOH2 + Ala</v>
      </c>
      <c r="AE2" s="412" t="str">
        <f t="shared" si="23"/>
        <v>Arg -&gt; 0.5Val + 0.5Prop + 0.5Ac</v>
      </c>
      <c r="AF2" s="412" t="str">
        <f t="shared" si="23"/>
        <v>Arg -&gt; Arg</v>
      </c>
      <c r="AG2" s="412" t="str">
        <f t="shared" si="23"/>
        <v>Ala -&gt; Ac(For)</v>
      </c>
      <c r="AH2" s="412" t="str">
        <f t="shared" si="23"/>
        <v>Ala -&gt;Ac(Fd)</v>
      </c>
      <c r="AI2" s="412" t="str">
        <f t="shared" si="23"/>
        <v>Ala -&gt;Bu2 (For) EB</v>
      </c>
      <c r="AJ2" s="412" t="str">
        <f t="shared" si="23"/>
        <v>Ala -&gt;Bu2(For)</v>
      </c>
      <c r="AK2" s="412" t="str">
        <f t="shared" si="23"/>
        <v>Ala-&gt;Bu2(Fd) EB</v>
      </c>
      <c r="AL2" s="412" t="str">
        <f t="shared" si="23"/>
        <v>Ala-&gt;Bu2(Fd)</v>
      </c>
      <c r="AM2" s="412" t="str">
        <f t="shared" si="23"/>
        <v>Ala-&gt;EtOH2(For)</v>
      </c>
      <c r="AN2" s="412" t="str">
        <f t="shared" si="23"/>
        <v>Ala-&gt;EtOH2(Fd)</v>
      </c>
      <c r="AO2" s="412" t="str">
        <f t="shared" si="23"/>
        <v>Ala-&gt;Pro</v>
      </c>
      <c r="AP2" s="412" t="str">
        <f t="shared" si="23"/>
        <v>Ala -&gt; Ala</v>
      </c>
      <c r="AQ2" s="412" t="str">
        <f t="shared" si="23"/>
        <v>Asp -&gt;Succ</v>
      </c>
      <c r="AR2" s="412" t="str">
        <f t="shared" si="23"/>
        <v>Asp -&gt;Pro</v>
      </c>
      <c r="AS2" s="412" t="str">
        <f t="shared" si="23"/>
        <v>Asp -&gt; Ac (For)</v>
      </c>
      <c r="AT2" s="412" t="str">
        <f t="shared" si="23"/>
        <v>Asp -&gt; Ac(Fd)</v>
      </c>
      <c r="AU2" s="412" t="str">
        <f t="shared" si="23"/>
        <v>Asp -&gt; Bu2 (For) EB</v>
      </c>
      <c r="AV2" s="412" t="str">
        <f t="shared" si="23"/>
        <v>Asp -&gt; Bu2 (For)</v>
      </c>
      <c r="AW2" s="412" t="str">
        <f t="shared" si="23"/>
        <v>Asp -&gt; Bu2(Fd) EB</v>
      </c>
      <c r="AX2" s="412" t="str">
        <f t="shared" si="23"/>
        <v>Asp -&gt; Bu2(Fd)</v>
      </c>
      <c r="AY2" s="412" t="str">
        <f t="shared" si="23"/>
        <v>Asp -&gt; ETOH2 (For)</v>
      </c>
      <c r="AZ2" s="412" t="str">
        <f t="shared" si="23"/>
        <v>Asp -&gt; EtOH2 (Fd)</v>
      </c>
      <c r="BA2" s="412" t="str">
        <f t="shared" si="23"/>
        <v>Asp -&gt; Asp</v>
      </c>
      <c r="BB2" s="412" t="str">
        <f t="shared" si="23"/>
        <v>Lys -&gt; But + Ac</v>
      </c>
      <c r="BC2" s="412" t="str">
        <f t="shared" si="23"/>
        <v>Lys -&gt; Lys</v>
      </c>
      <c r="BD2" s="412" t="str">
        <f t="shared" si="23"/>
        <v>Glut -&gt; Ac + Ac(For)</v>
      </c>
      <c r="BE2" s="412" t="str">
        <f t="shared" si="23"/>
        <v>Glut -&gt; Ac + Ac(Fd)</v>
      </c>
      <c r="BF2" s="412" t="str">
        <f t="shared" si="23"/>
        <v>Glut -&gt; Ac + But(For) EB</v>
      </c>
      <c r="BG2" s="412" t="s">
        <v>985</v>
      </c>
      <c r="BH2" s="412" t="str">
        <f t="shared" si="23"/>
        <v>Glut -&gt; Ac + But(Fd) EB</v>
      </c>
      <c r="BI2" s="412" t="s">
        <v>986</v>
      </c>
      <c r="BJ2" s="412" t="str">
        <f t="shared" si="23"/>
        <v>Glut -&gt; Ac + EtOH2(For)</v>
      </c>
      <c r="BK2" s="412" t="str">
        <f t="shared" si="23"/>
        <v>Glut -&gt; Ac + EtOH2(Fd)</v>
      </c>
      <c r="BL2" s="412" t="str">
        <f t="shared" si="23"/>
        <v>Glut -&gt; Ac + Pro</v>
      </c>
      <c r="BM2" s="412" t="str">
        <f t="shared" si="23"/>
        <v>Glut -&gt; Bu EB</v>
      </c>
      <c r="BN2" s="412" t="s">
        <v>990</v>
      </c>
      <c r="BO2" s="412" t="str">
        <f t="shared" si="23"/>
        <v>Glut -&gt; Glut</v>
      </c>
      <c r="BP2" s="412" t="str">
        <f t="shared" si="23"/>
        <v>Ser -&gt; Ac(For)</v>
      </c>
      <c r="BQ2" s="412" t="str">
        <f t="shared" si="23"/>
        <v>Ser -&gt; Ac(Fd)</v>
      </c>
      <c r="BR2" s="412" t="str">
        <f t="shared" si="23"/>
        <v>Ser -&gt; Bu2(For) EB</v>
      </c>
      <c r="BS2" s="412" t="s">
        <v>1012</v>
      </c>
      <c r="BT2" s="412" t="str">
        <f t="shared" si="23"/>
        <v>Ser -&gt; Bu2(Fd) EB</v>
      </c>
      <c r="BU2" s="412" t="s">
        <v>1013</v>
      </c>
      <c r="BV2" s="412" t="str">
        <f t="shared" si="23"/>
        <v>Ser -&gt; EtOH2(For)</v>
      </c>
      <c r="BW2" s="412" t="str">
        <f t="shared" si="23"/>
        <v>Ser -&gt; EtOH2(Fd)</v>
      </c>
      <c r="BX2" s="412" t="str">
        <f t="shared" si="23"/>
        <v>Ser -&gt; Pro</v>
      </c>
      <c r="BY2" s="412" t="str">
        <f t="shared" si="23"/>
        <v>Ser -&gt; Ser</v>
      </c>
      <c r="BZ2" s="412" t="str">
        <f t="shared" si="23"/>
        <v>Thr -&gt; Ac + Gly</v>
      </c>
      <c r="CA2" s="412" t="str">
        <f t="shared" si="23"/>
        <v>Thr -&gt; 0.5But + Gly EB</v>
      </c>
      <c r="CB2" s="412" t="s">
        <v>1256</v>
      </c>
      <c r="CC2" s="412" t="str">
        <f t="shared" si="23"/>
        <v>Thr -&gt; EtOH2 + Gly</v>
      </c>
      <c r="CD2" s="412" t="str">
        <f t="shared" si="23"/>
        <v>Thr -&gt; Pro (Fd)</v>
      </c>
      <c r="CE2" s="412" t="str">
        <f t="shared" si="23"/>
        <v>Thr -&gt; Pro (For)</v>
      </c>
      <c r="CF2" s="412" t="str">
        <f t="shared" si="23"/>
        <v>Thr -&gt; Thr</v>
      </c>
      <c r="CG2" s="412" t="str">
        <f t="shared" si="23"/>
        <v>Cys -&gt; Ac (For)</v>
      </c>
      <c r="CH2" s="412" t="str">
        <f t="shared" si="23"/>
        <v>Cys -&gt; Ac (Fd)</v>
      </c>
      <c r="CI2" s="412" t="str">
        <f t="shared" si="23"/>
        <v>Cys -&gt; Bu2(For) EB</v>
      </c>
      <c r="CJ2" s="412" t="s">
        <v>1060</v>
      </c>
      <c r="CK2" s="412" t="str">
        <f t="shared" si="23"/>
        <v>Cys -&gt; Bu2(Fd) EB</v>
      </c>
      <c r="CL2" s="412" t="s">
        <v>1061</v>
      </c>
      <c r="CM2" s="412" t="str">
        <f t="shared" si="23"/>
        <v>Cys -&gt; EtOH2(For)</v>
      </c>
      <c r="CN2" s="412" t="str">
        <f t="shared" si="23"/>
        <v>Cys -&gt; EtOH2(Fd)</v>
      </c>
      <c r="CO2" s="412" t="str">
        <f t="shared" si="23"/>
        <v>Cys -&gt; Pro</v>
      </c>
      <c r="CP2" s="412" t="str">
        <f t="shared" si="23"/>
        <v>Cys -&gt; Cys</v>
      </c>
      <c r="CQ2" s="412" t="str">
        <f t="shared" si="23"/>
        <v>Gly -&gt; Ac</v>
      </c>
      <c r="CR2" s="412" t="str">
        <f t="shared" si="23"/>
        <v>Gly -&gt; CO2</v>
      </c>
      <c r="CS2" s="412" t="str">
        <f t="shared" si="23"/>
        <v>Gly -&gt; Gly</v>
      </c>
      <c r="CT2" s="412" t="str">
        <f t="shared" si="23"/>
        <v>Prol -&gt; Ac + Pro</v>
      </c>
      <c r="CU2" s="412" t="str">
        <f t="shared" si="23"/>
        <v>Prol -&gt; Val</v>
      </c>
      <c r="CV2" s="412" t="str">
        <f t="shared" si="23"/>
        <v>Prol -&gt; 1/2 Val + 1/2Pro +1/2 Ac</v>
      </c>
      <c r="CW2" s="412" t="str">
        <f t="shared" si="23"/>
        <v>Prol -&gt; Prol</v>
      </c>
      <c r="CX2" s="412" t="str">
        <f t="shared" si="23"/>
        <v>Valine -&gt; IsoBut (Fd)</v>
      </c>
      <c r="CY2" s="412" t="str">
        <f t="shared" si="23"/>
        <v>Valine -&gt; IsoBut (For)</v>
      </c>
      <c r="CZ2" s="412" t="str">
        <f t="shared" si="23"/>
        <v>Valine -&gt; Valine</v>
      </c>
      <c r="DA2" s="412" t="str">
        <f t="shared" si="23"/>
        <v>IsoL -&gt; IsoVal (Fd)</v>
      </c>
      <c r="DB2" s="412" t="str">
        <f t="shared" si="23"/>
        <v>IsoL -&gt; IsoVal (For)</v>
      </c>
      <c r="DC2" s="412" t="str">
        <f t="shared" si="23"/>
        <v>IsoL -&gt; IsoL</v>
      </c>
      <c r="DD2" s="412" t="str">
        <f t="shared" si="23"/>
        <v>Leu -&gt; Isoval (Fd)</v>
      </c>
      <c r="DE2" s="412" t="str">
        <f t="shared" si="23"/>
        <v>Leu -&gt; Isoval (For)</v>
      </c>
      <c r="DF2" s="412" t="str">
        <f t="shared" si="23"/>
        <v>Leu -&gt; IsoCap</v>
      </c>
      <c r="DG2" s="412" t="str">
        <f t="shared" si="23"/>
        <v>Leu -&gt; Leu</v>
      </c>
      <c r="DH2" s="412" t="str">
        <f t="shared" si="23"/>
        <v>Meth -&gt; Prop (Fd)</v>
      </c>
      <c r="DI2" s="412" t="str">
        <f t="shared" si="23"/>
        <v>Meth -&gt; Prop (For)</v>
      </c>
      <c r="DJ2" s="412" t="str">
        <f t="shared" si="23"/>
        <v>Meth -&gt; But EB</v>
      </c>
      <c r="DK2" s="412" t="s">
        <v>1192</v>
      </c>
      <c r="DL2" s="412" t="str">
        <f t="shared" ref="DL2:DO2" si="24">DL3</f>
        <v>Meth -&gt; Meth</v>
      </c>
      <c r="DM2" s="412" t="str">
        <f t="shared" si="24"/>
        <v>GluM -&gt; Glut</v>
      </c>
      <c r="DN2" s="412" t="str">
        <f t="shared" si="24"/>
        <v>AspG -&gt; Asp</v>
      </c>
      <c r="DO2" s="412" t="str">
        <f t="shared" si="24"/>
        <v>Hist -&gt; Glut</v>
      </c>
      <c r="DP2" s="412" t="str">
        <f>DP3</f>
        <v>Pyr &gt; Ac(For)</v>
      </c>
      <c r="DQ2" s="412" t="str">
        <f>DQ3</f>
        <v>Pyr &gt; Ac(Fd)</v>
      </c>
      <c r="DR2" s="412" t="str">
        <f t="shared" ref="DR2:DY2" si="25">DR3</f>
        <v>Pyr &gt; EtOH(For)</v>
      </c>
      <c r="DS2" s="412" t="str">
        <f t="shared" si="25"/>
        <v>Pyr &gt; EtOH(Fd)</v>
      </c>
      <c r="DT2" s="412" t="str">
        <f t="shared" si="25"/>
        <v>Pyr &gt; EtOH2(For)</v>
      </c>
      <c r="DU2" s="412" t="str">
        <f t="shared" si="25"/>
        <v>Pyr &gt; EtOH2(Fd)</v>
      </c>
      <c r="DV2" s="412" t="str">
        <f t="shared" si="25"/>
        <v>Pyr &gt; Bu(For)</v>
      </c>
      <c r="DW2" s="412" t="str">
        <f t="shared" si="25"/>
        <v>Pyr &gt; Bu(Fd)</v>
      </c>
      <c r="DX2" s="412" t="str">
        <f t="shared" si="25"/>
        <v>Pyr &gt; Bu2(For)</v>
      </c>
      <c r="DY2" s="412" t="str">
        <f t="shared" si="25"/>
        <v>Pyr &gt; Bu2(Fd)</v>
      </c>
      <c r="DZ2" s="412" t="str">
        <f t="shared" ref="DZ2:EC2" si="26">DZ3</f>
        <v>Pyr &gt; BuOH(For)</v>
      </c>
      <c r="EA2" s="412" t="str">
        <f t="shared" si="26"/>
        <v>Pyr &gt; BuOH(Fd)</v>
      </c>
      <c r="EB2" s="412" t="str">
        <f t="shared" si="26"/>
        <v>Pyr &gt; BuOH2(For)</v>
      </c>
      <c r="EC2" s="412" t="str">
        <f t="shared" si="26"/>
        <v>Pyr &gt; BuOH2(Fd)</v>
      </c>
      <c r="ED2" s="412" t="str">
        <f t="shared" ref="ED2:EK2" si="27">ED3</f>
        <v>Pyr &gt; Lac</v>
      </c>
      <c r="EE2" s="412" t="str">
        <f t="shared" si="27"/>
        <v>Pyr &gt; Succ</v>
      </c>
      <c r="EF2" s="412" t="str">
        <f t="shared" si="27"/>
        <v>Pyr &gt; Pro</v>
      </c>
      <c r="EG2" s="412" t="str">
        <f t="shared" si="27"/>
        <v>Pyr &gt; Pyr</v>
      </c>
      <c r="EH2" s="143" t="str">
        <f t="shared" si="27"/>
        <v>NADH &gt; H2</v>
      </c>
      <c r="EI2" s="143" t="str">
        <f t="shared" si="27"/>
        <v>Fdred &gt; H2</v>
      </c>
      <c r="EJ2" s="143" t="str">
        <f t="shared" si="27"/>
        <v>Fdred &gt; NADH2</v>
      </c>
      <c r="EK2" s="250" t="str">
        <f t="shared" si="27"/>
        <v>FFADH2 &gt; NADH</v>
      </c>
      <c r="EL2" s="291" t="s">
        <v>715</v>
      </c>
      <c r="EM2" s="214" t="s">
        <v>718</v>
      </c>
      <c r="EN2" s="291" t="s">
        <v>705</v>
      </c>
      <c r="EO2" s="214" t="s">
        <v>706</v>
      </c>
      <c r="EP2" s="214" t="s">
        <v>707</v>
      </c>
      <c r="EQ2" s="314" t="str">
        <f t="shared" ref="EQ2:FI2" si="28">EQ3</f>
        <v>GluTr</v>
      </c>
      <c r="ER2" s="221" t="str">
        <f t="shared" si="28"/>
        <v>PyrTr</v>
      </c>
      <c r="ES2" s="221" t="str">
        <f t="shared" si="28"/>
        <v>ArgTr</v>
      </c>
      <c r="ET2" s="221" t="str">
        <f t="shared" si="28"/>
        <v>AlaTr</v>
      </c>
      <c r="EU2" s="221" t="str">
        <f t="shared" si="28"/>
        <v>AspTr</v>
      </c>
      <c r="EV2" s="221" t="str">
        <f t="shared" si="28"/>
        <v>LysTr</v>
      </c>
      <c r="EW2" s="221" t="str">
        <f t="shared" si="28"/>
        <v>GlutTr</v>
      </c>
      <c r="EX2" s="221" t="str">
        <f t="shared" si="28"/>
        <v>SerTr</v>
      </c>
      <c r="EY2" s="221" t="str">
        <f t="shared" si="28"/>
        <v>ThrTr</v>
      </c>
      <c r="EZ2" s="221" t="str">
        <f t="shared" si="28"/>
        <v>CysTr</v>
      </c>
      <c r="FA2" s="221" t="str">
        <f t="shared" si="28"/>
        <v>GlyTr</v>
      </c>
      <c r="FB2" s="221" t="str">
        <f t="shared" si="28"/>
        <v>ProlTr</v>
      </c>
      <c r="FC2" s="221" t="str">
        <f t="shared" si="28"/>
        <v>ValiTr</v>
      </c>
      <c r="FD2" s="221" t="str">
        <f t="shared" si="28"/>
        <v>IsoLTr</v>
      </c>
      <c r="FE2" s="221" t="str">
        <f t="shared" si="28"/>
        <v>LeuTr</v>
      </c>
      <c r="FF2" s="221" t="str">
        <f t="shared" si="28"/>
        <v>MethTr</v>
      </c>
      <c r="FG2" s="221" t="str">
        <f t="shared" si="28"/>
        <v>GluMTr</v>
      </c>
      <c r="FH2" s="221" t="str">
        <f t="shared" si="28"/>
        <v>AspGTr</v>
      </c>
      <c r="FI2" s="221" t="str">
        <f t="shared" si="28"/>
        <v>HistTr</v>
      </c>
      <c r="FJ2" s="221" t="str">
        <f t="shared" ref="FJ2:GC2" si="29">FJ3</f>
        <v>ForTr</v>
      </c>
      <c r="FK2" s="221" t="str">
        <f t="shared" si="29"/>
        <v>AcTr</v>
      </c>
      <c r="FL2" s="221" t="str">
        <f t="shared" si="29"/>
        <v>LacTr</v>
      </c>
      <c r="FM2" s="221" t="str">
        <f t="shared" si="29"/>
        <v>ProTr</v>
      </c>
      <c r="FN2" s="221" t="str">
        <f t="shared" si="29"/>
        <v>BuTr</v>
      </c>
      <c r="FO2" s="221" t="str">
        <f t="shared" si="29"/>
        <v>iBuTr</v>
      </c>
      <c r="FP2" s="221" t="str">
        <f t="shared" si="29"/>
        <v>ValTr</v>
      </c>
      <c r="FQ2" s="221" t="str">
        <f t="shared" si="29"/>
        <v>iValTr</v>
      </c>
      <c r="FR2" s="221" t="s">
        <v>890</v>
      </c>
      <c r="FS2" s="221" t="str">
        <f t="shared" si="29"/>
        <v>SuccTr</v>
      </c>
      <c r="FT2" s="221" t="str">
        <f t="shared" si="29"/>
        <v>EtOHTr</v>
      </c>
      <c r="FU2" s="221" t="str">
        <f t="shared" si="29"/>
        <v>BuOHTr</v>
      </c>
      <c r="FV2" s="221" t="str">
        <f t="shared" si="29"/>
        <v>SH2Tr</v>
      </c>
      <c r="FW2" s="221" t="str">
        <f t="shared" si="29"/>
        <v>CH4STr</v>
      </c>
      <c r="FX2" s="221" t="str">
        <f t="shared" si="29"/>
        <v>DvalTr</v>
      </c>
      <c r="FY2" s="221" t="str">
        <f t="shared" si="29"/>
        <v>H2Tr</v>
      </c>
      <c r="FZ2" s="221" t="str">
        <f t="shared" si="29"/>
        <v>NH3Tr</v>
      </c>
      <c r="GA2" s="221" t="str">
        <f t="shared" si="29"/>
        <v>CO2Tr</v>
      </c>
      <c r="GB2" s="221" t="str">
        <f t="shared" si="29"/>
        <v>G_H2Tr</v>
      </c>
      <c r="GC2" s="255" t="str">
        <f t="shared" si="29"/>
        <v>G_CO2Tr</v>
      </c>
    </row>
    <row r="3" spans="1:185" ht="174.75" customHeight="1" x14ac:dyDescent="0.35">
      <c r="A3" s="190"/>
      <c r="B3" s="56" t="s">
        <v>119</v>
      </c>
      <c r="C3" s="56" t="s">
        <v>120</v>
      </c>
      <c r="D3" s="56" t="s">
        <v>121</v>
      </c>
      <c r="E3" s="56" t="s">
        <v>28</v>
      </c>
      <c r="F3" s="56" t="s">
        <v>122</v>
      </c>
      <c r="G3" s="56" t="s">
        <v>123</v>
      </c>
      <c r="H3" s="56" t="s">
        <v>150</v>
      </c>
      <c r="I3" s="57" t="s">
        <v>125</v>
      </c>
      <c r="J3" s="257" t="s">
        <v>708</v>
      </c>
      <c r="K3" s="57" t="s">
        <v>357</v>
      </c>
      <c r="L3" s="57" t="s">
        <v>134</v>
      </c>
      <c r="M3" s="257" t="s">
        <v>711</v>
      </c>
      <c r="N3" s="57" t="s">
        <v>139</v>
      </c>
      <c r="O3" s="257" t="s">
        <v>712</v>
      </c>
      <c r="P3" s="57" t="s">
        <v>135</v>
      </c>
      <c r="Q3" s="57" t="s">
        <v>661</v>
      </c>
      <c r="R3" s="257" t="s">
        <v>709</v>
      </c>
      <c r="S3" s="57" t="s">
        <v>658</v>
      </c>
      <c r="T3" s="262" t="s">
        <v>710</v>
      </c>
      <c r="U3" s="3"/>
      <c r="V3" s="215" t="s">
        <v>758</v>
      </c>
      <c r="W3" s="215" t="s">
        <v>1205</v>
      </c>
      <c r="X3" s="213" t="s">
        <v>1210</v>
      </c>
      <c r="Y3" s="215" t="s">
        <v>1211</v>
      </c>
      <c r="Z3" s="164" t="s">
        <v>1</v>
      </c>
      <c r="AA3" s="602" t="s">
        <v>1252</v>
      </c>
      <c r="AB3" s="602" t="s">
        <v>1288</v>
      </c>
      <c r="AC3" s="602" t="s">
        <v>1253</v>
      </c>
      <c r="AD3" s="602" t="s">
        <v>1254</v>
      </c>
      <c r="AE3" s="602" t="s">
        <v>908</v>
      </c>
      <c r="AF3" s="602" t="s">
        <v>1214</v>
      </c>
      <c r="AG3" s="601" t="s">
        <v>921</v>
      </c>
      <c r="AH3" s="601" t="s">
        <v>922</v>
      </c>
      <c r="AI3" s="601" t="s">
        <v>1290</v>
      </c>
      <c r="AJ3" s="601" t="s">
        <v>923</v>
      </c>
      <c r="AK3" s="601" t="s">
        <v>1289</v>
      </c>
      <c r="AL3" s="601" t="s">
        <v>924</v>
      </c>
      <c r="AM3" s="601" t="s">
        <v>925</v>
      </c>
      <c r="AN3" s="601" t="s">
        <v>926</v>
      </c>
      <c r="AO3" s="601" t="s">
        <v>927</v>
      </c>
      <c r="AP3" s="601" t="s">
        <v>1215</v>
      </c>
      <c r="AQ3" s="603" t="s">
        <v>1286</v>
      </c>
      <c r="AR3" s="603" t="s">
        <v>1285</v>
      </c>
      <c r="AS3" s="603" t="s">
        <v>948</v>
      </c>
      <c r="AT3" s="603" t="s">
        <v>949</v>
      </c>
      <c r="AU3" s="603" t="s">
        <v>1291</v>
      </c>
      <c r="AV3" s="603" t="s">
        <v>950</v>
      </c>
      <c r="AW3" s="603" t="s">
        <v>1292</v>
      </c>
      <c r="AX3" s="603" t="s">
        <v>1287</v>
      </c>
      <c r="AY3" s="603" t="s">
        <v>951</v>
      </c>
      <c r="AZ3" s="603" t="s">
        <v>952</v>
      </c>
      <c r="BA3" s="603" t="s">
        <v>1216</v>
      </c>
      <c r="BB3" s="600" t="s">
        <v>971</v>
      </c>
      <c r="BC3" s="600" t="s">
        <v>1217</v>
      </c>
      <c r="BD3" s="635" t="s">
        <v>983</v>
      </c>
      <c r="BE3" s="635" t="s">
        <v>984</v>
      </c>
      <c r="BF3" s="635" t="s">
        <v>1293</v>
      </c>
      <c r="BG3" s="635" t="s">
        <v>985</v>
      </c>
      <c r="BH3" s="635" t="s">
        <v>1294</v>
      </c>
      <c r="BI3" s="635" t="s">
        <v>986</v>
      </c>
      <c r="BJ3" s="635" t="s">
        <v>987</v>
      </c>
      <c r="BK3" s="635" t="s">
        <v>988</v>
      </c>
      <c r="BL3" s="635" t="s">
        <v>989</v>
      </c>
      <c r="BM3" s="635" t="s">
        <v>1295</v>
      </c>
      <c r="BN3" s="635" t="s">
        <v>990</v>
      </c>
      <c r="BO3" s="635" t="s">
        <v>1218</v>
      </c>
      <c r="BP3" s="647" t="s">
        <v>1011</v>
      </c>
      <c r="BQ3" s="647" t="s">
        <v>1017</v>
      </c>
      <c r="BR3" s="647" t="s">
        <v>1296</v>
      </c>
      <c r="BS3" s="647" t="s">
        <v>1012</v>
      </c>
      <c r="BT3" s="647" t="s">
        <v>1297</v>
      </c>
      <c r="BU3" s="647" t="s">
        <v>1013</v>
      </c>
      <c r="BV3" s="647" t="s">
        <v>1014</v>
      </c>
      <c r="BW3" s="647" t="s">
        <v>1015</v>
      </c>
      <c r="BX3" s="647" t="s">
        <v>1016</v>
      </c>
      <c r="BY3" s="647" t="s">
        <v>1219</v>
      </c>
      <c r="BZ3" s="648" t="s">
        <v>1255</v>
      </c>
      <c r="CA3" s="648" t="s">
        <v>1298</v>
      </c>
      <c r="CB3" s="648" t="s">
        <v>1256</v>
      </c>
      <c r="CC3" s="648" t="s">
        <v>1375</v>
      </c>
      <c r="CD3" s="648" t="s">
        <v>1327</v>
      </c>
      <c r="CE3" s="648" t="s">
        <v>1328</v>
      </c>
      <c r="CF3" s="648" t="s">
        <v>1220</v>
      </c>
      <c r="CG3" s="659" t="s">
        <v>1058</v>
      </c>
      <c r="CH3" s="659" t="s">
        <v>1059</v>
      </c>
      <c r="CI3" s="659" t="s">
        <v>1299</v>
      </c>
      <c r="CJ3" s="659" t="s">
        <v>1060</v>
      </c>
      <c r="CK3" s="659" t="s">
        <v>1300</v>
      </c>
      <c r="CL3" s="659" t="s">
        <v>1061</v>
      </c>
      <c r="CM3" s="659" t="s">
        <v>1062</v>
      </c>
      <c r="CN3" s="659" t="s">
        <v>1063</v>
      </c>
      <c r="CO3" s="659" t="s">
        <v>1064</v>
      </c>
      <c r="CP3" s="659" t="s">
        <v>1221</v>
      </c>
      <c r="CQ3" s="668" t="s">
        <v>1087</v>
      </c>
      <c r="CR3" s="668" t="s">
        <v>1372</v>
      </c>
      <c r="CS3" s="668" t="s">
        <v>1203</v>
      </c>
      <c r="CT3" s="675" t="s">
        <v>1354</v>
      </c>
      <c r="CU3" s="675" t="s">
        <v>1355</v>
      </c>
      <c r="CV3" s="675" t="s">
        <v>1373</v>
      </c>
      <c r="CW3" s="675" t="s">
        <v>1222</v>
      </c>
      <c r="CX3" s="635" t="s">
        <v>1317</v>
      </c>
      <c r="CY3" s="635" t="s">
        <v>1316</v>
      </c>
      <c r="CZ3" s="635" t="s">
        <v>1223</v>
      </c>
      <c r="DA3" s="635" t="s">
        <v>1319</v>
      </c>
      <c r="DB3" s="635" t="s">
        <v>1318</v>
      </c>
      <c r="DC3" s="635" t="s">
        <v>1224</v>
      </c>
      <c r="DD3" s="635" t="s">
        <v>1321</v>
      </c>
      <c r="DE3" s="635" t="s">
        <v>1320</v>
      </c>
      <c r="DF3" s="635" t="s">
        <v>1141</v>
      </c>
      <c r="DG3" s="635" t="s">
        <v>1225</v>
      </c>
      <c r="DH3" s="693" t="s">
        <v>1325</v>
      </c>
      <c r="DI3" s="693" t="s">
        <v>1326</v>
      </c>
      <c r="DJ3" s="693" t="s">
        <v>1301</v>
      </c>
      <c r="DK3" s="693" t="s">
        <v>1192</v>
      </c>
      <c r="DL3" s="693" t="s">
        <v>1226</v>
      </c>
      <c r="DM3" s="647" t="s">
        <v>1245</v>
      </c>
      <c r="DN3" s="647" t="s">
        <v>1263</v>
      </c>
      <c r="DO3" s="767" t="s">
        <v>1278</v>
      </c>
      <c r="DP3" s="411" t="s">
        <v>866</v>
      </c>
      <c r="DQ3" s="411" t="s">
        <v>865</v>
      </c>
      <c r="DR3" s="411" t="s">
        <v>867</v>
      </c>
      <c r="DS3" s="411" t="s">
        <v>868</v>
      </c>
      <c r="DT3" s="411" t="s">
        <v>875</v>
      </c>
      <c r="DU3" s="411" t="s">
        <v>874</v>
      </c>
      <c r="DV3" s="411" t="s">
        <v>869</v>
      </c>
      <c r="DW3" s="411" t="s">
        <v>870</v>
      </c>
      <c r="DX3" s="411" t="s">
        <v>878</v>
      </c>
      <c r="DY3" s="411" t="s">
        <v>877</v>
      </c>
      <c r="DZ3" s="411" t="s">
        <v>871</v>
      </c>
      <c r="EA3" s="411" t="s">
        <v>872</v>
      </c>
      <c r="EB3" s="411" t="s">
        <v>879</v>
      </c>
      <c r="EC3" s="411" t="s">
        <v>880</v>
      </c>
      <c r="ED3" s="411" t="s">
        <v>17</v>
      </c>
      <c r="EE3" s="411" t="s">
        <v>845</v>
      </c>
      <c r="EF3" s="411" t="s">
        <v>851</v>
      </c>
      <c r="EG3" s="411" t="s">
        <v>1334</v>
      </c>
      <c r="EH3" s="163" t="s">
        <v>771</v>
      </c>
      <c r="EI3" s="163" t="s">
        <v>861</v>
      </c>
      <c r="EJ3" s="163" t="s">
        <v>876</v>
      </c>
      <c r="EK3" s="351" t="s">
        <v>860</v>
      </c>
      <c r="EL3" s="292" t="s">
        <v>660</v>
      </c>
      <c r="EM3" s="306" t="s">
        <v>721</v>
      </c>
      <c r="EN3" s="292" t="s">
        <v>702</v>
      </c>
      <c r="EO3" s="216" t="s">
        <v>703</v>
      </c>
      <c r="EP3" s="313" t="s">
        <v>704</v>
      </c>
      <c r="EQ3" s="315" t="s">
        <v>358</v>
      </c>
      <c r="ER3" s="256" t="s">
        <v>359</v>
      </c>
      <c r="ES3" s="429" t="s">
        <v>899</v>
      </c>
      <c r="ET3" s="429" t="s">
        <v>928</v>
      </c>
      <c r="EU3" s="429" t="s">
        <v>953</v>
      </c>
      <c r="EV3" s="429" t="s">
        <v>972</v>
      </c>
      <c r="EW3" s="429" t="s">
        <v>991</v>
      </c>
      <c r="EX3" s="429" t="s">
        <v>1018</v>
      </c>
      <c r="EY3" s="429" t="s">
        <v>1037</v>
      </c>
      <c r="EZ3" s="429" t="s">
        <v>1065</v>
      </c>
      <c r="FA3" s="429" t="s">
        <v>1088</v>
      </c>
      <c r="FB3" s="429" t="s">
        <v>1100</v>
      </c>
      <c r="FC3" s="429" t="s">
        <v>1150</v>
      </c>
      <c r="FD3" s="429" t="s">
        <v>1151</v>
      </c>
      <c r="FE3" s="429" t="s">
        <v>1152</v>
      </c>
      <c r="FF3" s="429" t="s">
        <v>1193</v>
      </c>
      <c r="FG3" s="429" t="s">
        <v>1246</v>
      </c>
      <c r="FH3" s="429" t="s">
        <v>1264</v>
      </c>
      <c r="FI3" s="429" t="s">
        <v>1279</v>
      </c>
      <c r="FJ3" s="256" t="s">
        <v>360</v>
      </c>
      <c r="FK3" s="256" t="s">
        <v>361</v>
      </c>
      <c r="FL3" s="256" t="s">
        <v>362</v>
      </c>
      <c r="FM3" s="256" t="s">
        <v>363</v>
      </c>
      <c r="FN3" s="256" t="s">
        <v>364</v>
      </c>
      <c r="FO3" s="256" t="s">
        <v>1157</v>
      </c>
      <c r="FP3" s="256" t="s">
        <v>890</v>
      </c>
      <c r="FQ3" s="256" t="s">
        <v>1158</v>
      </c>
      <c r="FR3" s="256" t="s">
        <v>1149</v>
      </c>
      <c r="FS3" s="256" t="s">
        <v>370</v>
      </c>
      <c r="FT3" s="256" t="s">
        <v>372</v>
      </c>
      <c r="FU3" s="256" t="s">
        <v>374</v>
      </c>
      <c r="FV3" s="256" t="s">
        <v>1066</v>
      </c>
      <c r="FW3" s="256" t="s">
        <v>1194</v>
      </c>
      <c r="FX3" s="256" t="s">
        <v>1366</v>
      </c>
      <c r="FY3" s="256" t="s">
        <v>375</v>
      </c>
      <c r="FZ3" s="256" t="s">
        <v>376</v>
      </c>
      <c r="GA3" s="256" t="s">
        <v>377</v>
      </c>
      <c r="GB3" s="256" t="s">
        <v>638</v>
      </c>
      <c r="GC3" s="256" t="s">
        <v>640</v>
      </c>
    </row>
    <row r="4" spans="1:185" x14ac:dyDescent="0.35">
      <c r="A4" s="17" t="s">
        <v>35</v>
      </c>
      <c r="B4" s="437">
        <v>6</v>
      </c>
      <c r="C4" s="437">
        <v>12</v>
      </c>
      <c r="D4" s="437">
        <v>6</v>
      </c>
      <c r="E4" s="437">
        <v>0</v>
      </c>
      <c r="F4" s="437">
        <v>0</v>
      </c>
      <c r="G4" s="437">
        <v>0</v>
      </c>
      <c r="H4" s="437"/>
      <c r="I4" s="438">
        <v>0</v>
      </c>
      <c r="J4" s="439">
        <v>0</v>
      </c>
      <c r="K4" s="191">
        <f>States!B1</f>
        <v>1E-4</v>
      </c>
      <c r="L4" s="191">
        <f>'Cte Keq'!L3</f>
        <v>1E-4</v>
      </c>
      <c r="M4" s="258">
        <f>'Cte Keq'!L3</f>
        <v>1E-4</v>
      </c>
      <c r="N4" s="269">
        <f>LN(L4)</f>
        <v>-9.2103403719761818</v>
      </c>
      <c r="O4" s="270">
        <f>LN(M4)</f>
        <v>-9.2103403719761818</v>
      </c>
      <c r="P4" s="271">
        <f>DataBaseSpecies_2!D4</f>
        <v>-917.22</v>
      </c>
      <c r="Q4" s="271">
        <f t="shared" ref="Q4:Q42" si="30">(I4^2)*SQRT($B$126)/(1+$B$129*SQRT($B$126))</f>
        <v>0</v>
      </c>
      <c r="R4" s="280">
        <f t="shared" ref="R4:R42" si="31">(J4^2)*SQRT($B$126)/(1+$B$129*SQRT($B$126))</f>
        <v>0</v>
      </c>
      <c r="S4" s="281">
        <f t="shared" ref="S4:S42" si="32">$B$120*$B$121*N4+I4*$B$122*$B$124</f>
        <v>-22.830767631555663</v>
      </c>
      <c r="T4" s="280">
        <f t="shared" ref="T4:T42" si="33">$B$120*$B$121*O4+J4*$B$122*$B$124</f>
        <v>-22.830767631555663</v>
      </c>
      <c r="U4" s="3"/>
      <c r="V4" s="456">
        <v>-1</v>
      </c>
      <c r="W4" s="456"/>
      <c r="X4" s="512"/>
      <c r="Y4" s="753">
        <v>0</v>
      </c>
      <c r="Z4" s="456">
        <v>-1</v>
      </c>
      <c r="AA4" s="456">
        <v>0</v>
      </c>
      <c r="AB4" s="591">
        <v>0</v>
      </c>
      <c r="AC4" s="591">
        <v>0</v>
      </c>
      <c r="AD4" s="591">
        <v>0</v>
      </c>
      <c r="AE4" s="591">
        <v>0</v>
      </c>
      <c r="AF4" s="591"/>
      <c r="AG4" s="456">
        <v>0</v>
      </c>
      <c r="AH4" s="456">
        <v>0</v>
      </c>
      <c r="AI4" s="591">
        <v>0</v>
      </c>
      <c r="AJ4" s="591">
        <v>0</v>
      </c>
      <c r="AK4" s="591">
        <v>0</v>
      </c>
      <c r="AL4" s="591">
        <v>0</v>
      </c>
      <c r="AM4" s="591">
        <v>0</v>
      </c>
      <c r="AN4" s="591">
        <v>0</v>
      </c>
      <c r="AO4" s="591">
        <v>0</v>
      </c>
      <c r="AP4" s="591"/>
      <c r="AQ4" s="591">
        <v>0</v>
      </c>
      <c r="AR4" s="591">
        <v>0</v>
      </c>
      <c r="AS4" s="591">
        <v>0</v>
      </c>
      <c r="AT4" s="591">
        <v>0</v>
      </c>
      <c r="AU4" s="591">
        <v>0</v>
      </c>
      <c r="AV4" s="591">
        <v>0</v>
      </c>
      <c r="AW4" s="591">
        <v>0</v>
      </c>
      <c r="AX4" s="591">
        <v>0</v>
      </c>
      <c r="AY4" s="591">
        <v>0</v>
      </c>
      <c r="AZ4" s="591">
        <v>0</v>
      </c>
      <c r="BA4" s="591"/>
      <c r="BB4" s="591">
        <v>0</v>
      </c>
      <c r="BC4" s="591"/>
      <c r="BD4" s="591"/>
      <c r="BE4" s="591">
        <f t="shared" ref="BE4:BE19" si="34">BD4-DP4+DQ4</f>
        <v>0</v>
      </c>
      <c r="BF4" s="591">
        <f t="shared" ref="BF4:BF19" si="35">BD4-DP4+DX4</f>
        <v>0</v>
      </c>
      <c r="BG4" s="591">
        <v>0</v>
      </c>
      <c r="BH4" s="591">
        <f t="shared" ref="BH4:BH19" si="36">BD4-DP4+DY4</f>
        <v>0</v>
      </c>
      <c r="BI4" s="591">
        <v>0</v>
      </c>
      <c r="BJ4" s="591">
        <f t="shared" ref="BJ4:BJ19" si="37">BD4-DP4+DT4</f>
        <v>0</v>
      </c>
      <c r="BK4" s="591">
        <f t="shared" ref="BK4:BK19" si="38">BD4-DP4+DU4</f>
        <v>0</v>
      </c>
      <c r="BL4" s="591">
        <f t="shared" ref="BL4:BL19" si="39">BD4-DP4+EF4</f>
        <v>0</v>
      </c>
      <c r="BM4" s="591"/>
      <c r="BN4" s="591"/>
      <c r="BO4" s="591"/>
      <c r="BP4" s="591"/>
      <c r="BQ4" s="591">
        <v>0</v>
      </c>
      <c r="BR4" s="591">
        <v>0</v>
      </c>
      <c r="BS4" s="591">
        <v>0</v>
      </c>
      <c r="BT4" s="591">
        <v>0</v>
      </c>
      <c r="BU4" s="591">
        <v>0</v>
      </c>
      <c r="BV4" s="591">
        <v>0</v>
      </c>
      <c r="BW4" s="591">
        <v>0</v>
      </c>
      <c r="BX4" s="591">
        <v>0</v>
      </c>
      <c r="BY4" s="591"/>
      <c r="BZ4" s="591"/>
      <c r="CA4" s="591"/>
      <c r="CB4" s="591"/>
      <c r="CC4" s="591"/>
      <c r="CD4" s="591"/>
      <c r="CE4" s="591"/>
      <c r="CF4" s="591"/>
      <c r="CG4" s="591"/>
      <c r="CH4" s="591">
        <v>0</v>
      </c>
      <c r="CI4" s="591">
        <v>0</v>
      </c>
      <c r="CJ4" s="591">
        <v>0</v>
      </c>
      <c r="CK4" s="591">
        <v>0</v>
      </c>
      <c r="CL4" s="591">
        <v>0</v>
      </c>
      <c r="CM4" s="591">
        <v>0</v>
      </c>
      <c r="CN4" s="591">
        <v>0</v>
      </c>
      <c r="CO4" s="591">
        <v>0</v>
      </c>
      <c r="CP4" s="591"/>
      <c r="CQ4" s="591"/>
      <c r="CR4" s="591"/>
      <c r="CS4" s="591">
        <v>0</v>
      </c>
      <c r="CT4" s="591"/>
      <c r="CU4" s="591"/>
      <c r="CV4" s="591"/>
      <c r="CW4" s="591"/>
      <c r="CX4" s="591"/>
      <c r="CY4" s="591"/>
      <c r="CZ4" s="591"/>
      <c r="DA4" s="591"/>
      <c r="DB4" s="591"/>
      <c r="DC4" s="591"/>
      <c r="DD4" s="591"/>
      <c r="DE4" s="591"/>
      <c r="DF4" s="591"/>
      <c r="DG4" s="591"/>
      <c r="DH4" s="591"/>
      <c r="DI4" s="591"/>
      <c r="DJ4" s="591"/>
      <c r="DK4" s="591"/>
      <c r="DL4" s="591"/>
      <c r="DM4" s="591"/>
      <c r="DN4" s="591"/>
      <c r="DO4" s="591"/>
      <c r="DP4" s="456">
        <v>0</v>
      </c>
      <c r="DQ4" s="456">
        <v>0</v>
      </c>
      <c r="DR4" s="456">
        <v>0</v>
      </c>
      <c r="DS4" s="456">
        <v>0</v>
      </c>
      <c r="DT4" s="456">
        <v>0</v>
      </c>
      <c r="DU4" s="456">
        <v>0</v>
      </c>
      <c r="DV4" s="456">
        <v>0</v>
      </c>
      <c r="DW4" s="456">
        <v>0</v>
      </c>
      <c r="DX4" s="456">
        <v>0</v>
      </c>
      <c r="DY4" s="456">
        <v>0</v>
      </c>
      <c r="DZ4" s="456">
        <v>0</v>
      </c>
      <c r="EA4" s="456">
        <v>0</v>
      </c>
      <c r="EB4" s="456">
        <v>0</v>
      </c>
      <c r="EC4" s="456">
        <v>0</v>
      </c>
      <c r="ED4" s="456">
        <v>0</v>
      </c>
      <c r="EE4" s="456">
        <v>0</v>
      </c>
      <c r="EF4" s="456">
        <v>0</v>
      </c>
      <c r="EG4" s="456">
        <v>0</v>
      </c>
      <c r="EH4" s="456">
        <v>0</v>
      </c>
      <c r="EI4" s="456">
        <v>0</v>
      </c>
      <c r="EJ4" s="456">
        <v>0</v>
      </c>
      <c r="EK4" s="456">
        <v>0</v>
      </c>
      <c r="EL4" s="456">
        <v>0</v>
      </c>
      <c r="EM4" s="456">
        <v>0</v>
      </c>
      <c r="EN4" s="456">
        <v>0</v>
      </c>
      <c r="EO4" s="456">
        <v>0</v>
      </c>
      <c r="EP4" s="456">
        <v>0</v>
      </c>
      <c r="EQ4" s="456">
        <v>-1</v>
      </c>
      <c r="ER4" s="456">
        <v>0</v>
      </c>
      <c r="ES4" s="456">
        <v>0</v>
      </c>
      <c r="ET4" s="456">
        <v>0</v>
      </c>
      <c r="EU4" s="456"/>
      <c r="EV4" s="456"/>
      <c r="EW4" s="456"/>
      <c r="EX4" s="456"/>
      <c r="EY4" s="456"/>
      <c r="EZ4" s="456"/>
      <c r="FA4" s="456"/>
      <c r="FB4" s="456"/>
      <c r="FC4" s="456"/>
      <c r="FD4" s="456"/>
      <c r="FE4" s="456"/>
      <c r="FF4" s="456"/>
      <c r="FG4" s="456"/>
      <c r="FH4" s="456"/>
      <c r="FI4" s="456"/>
      <c r="FJ4" s="456">
        <v>0</v>
      </c>
      <c r="FK4" s="456">
        <v>0</v>
      </c>
      <c r="FL4" s="456">
        <v>0</v>
      </c>
      <c r="FM4" s="456">
        <v>0</v>
      </c>
      <c r="FN4" s="456">
        <v>0</v>
      </c>
      <c r="FO4" s="456"/>
      <c r="FP4" s="456">
        <v>0</v>
      </c>
      <c r="FQ4" s="456"/>
      <c r="FR4" s="456"/>
      <c r="FS4" s="456">
        <v>0</v>
      </c>
      <c r="FT4" s="456">
        <v>0</v>
      </c>
      <c r="FU4" s="456">
        <v>0</v>
      </c>
      <c r="FV4" s="456"/>
      <c r="FW4" s="456"/>
      <c r="FX4" s="456"/>
      <c r="FY4" s="456">
        <v>0</v>
      </c>
      <c r="FZ4" s="456">
        <v>0</v>
      </c>
      <c r="GA4" s="456">
        <v>0</v>
      </c>
      <c r="GB4" s="456">
        <v>0</v>
      </c>
      <c r="GC4" s="456">
        <v>0</v>
      </c>
    </row>
    <row r="5" spans="1:185" x14ac:dyDescent="0.35">
      <c r="A5" s="17" t="s">
        <v>36</v>
      </c>
      <c r="B5" s="440">
        <v>3</v>
      </c>
      <c r="C5" s="440">
        <v>3</v>
      </c>
      <c r="D5" s="440">
        <v>3</v>
      </c>
      <c r="E5" s="440">
        <v>0</v>
      </c>
      <c r="F5" s="440">
        <v>0</v>
      </c>
      <c r="G5" s="440">
        <v>0</v>
      </c>
      <c r="H5" s="440"/>
      <c r="I5" s="441">
        <v>-1</v>
      </c>
      <c r="J5" s="442">
        <v>0</v>
      </c>
      <c r="K5" s="192">
        <f>States!B2</f>
        <v>7.4999998155119499E-3</v>
      </c>
      <c r="L5" s="192">
        <f>'Cte Keq'!M4</f>
        <v>7.4998113117390637E-3</v>
      </c>
      <c r="M5" s="259">
        <v>0.01</v>
      </c>
      <c r="N5" s="272">
        <f t="shared" ref="N5:O40" si="40">LN(L5)</f>
        <v>-4.8928774171911424</v>
      </c>
      <c r="O5" s="273">
        <f t="shared" si="40"/>
        <v>-4.6051701859880909</v>
      </c>
      <c r="P5" s="274">
        <f>DataBaseSpecies_2!E5</f>
        <v>-472.3</v>
      </c>
      <c r="Q5" s="274">
        <f t="shared" si="30"/>
        <v>0.16951060818320071</v>
      </c>
      <c r="R5" s="282">
        <f t="shared" si="31"/>
        <v>0</v>
      </c>
      <c r="S5" s="283">
        <f t="shared" si="32"/>
        <v>7.1684420043079289</v>
      </c>
      <c r="T5" s="282">
        <f t="shared" si="33"/>
        <v>-11.415383815777831</v>
      </c>
      <c r="U5" s="3"/>
      <c r="V5" s="456">
        <v>0</v>
      </c>
      <c r="W5" s="456"/>
      <c r="X5" s="456">
        <f>-V5/$V$56</f>
        <v>0</v>
      </c>
      <c r="Y5" s="753">
        <v>0</v>
      </c>
      <c r="Z5" s="457">
        <v>2</v>
      </c>
      <c r="AA5" s="457">
        <v>0</v>
      </c>
      <c r="AB5" s="591">
        <v>0</v>
      </c>
      <c r="AC5" s="591">
        <v>0</v>
      </c>
      <c r="AD5" s="591">
        <v>0</v>
      </c>
      <c r="AE5" s="591">
        <v>0</v>
      </c>
      <c r="AF5" s="591"/>
      <c r="AG5" s="457">
        <v>0</v>
      </c>
      <c r="AH5" s="456">
        <v>0</v>
      </c>
      <c r="AI5" s="591">
        <v>0</v>
      </c>
      <c r="AJ5" s="591">
        <v>0</v>
      </c>
      <c r="AK5" s="591">
        <v>0</v>
      </c>
      <c r="AL5" s="591">
        <v>0</v>
      </c>
      <c r="AM5" s="591">
        <v>0</v>
      </c>
      <c r="AN5" s="591">
        <v>0</v>
      </c>
      <c r="AO5" s="591">
        <v>0</v>
      </c>
      <c r="AP5" s="591"/>
      <c r="AQ5" s="591">
        <v>0</v>
      </c>
      <c r="AR5" s="591">
        <v>0</v>
      </c>
      <c r="AS5" s="591">
        <v>0</v>
      </c>
      <c r="AT5" s="591">
        <v>0</v>
      </c>
      <c r="AU5" s="591">
        <v>0</v>
      </c>
      <c r="AV5" s="591">
        <v>0</v>
      </c>
      <c r="AW5" s="591">
        <v>0</v>
      </c>
      <c r="AX5" s="591">
        <v>0</v>
      </c>
      <c r="AY5" s="591">
        <v>0</v>
      </c>
      <c r="AZ5" s="591">
        <v>0</v>
      </c>
      <c r="BA5" s="591"/>
      <c r="BB5" s="591">
        <v>0</v>
      </c>
      <c r="BC5" s="591"/>
      <c r="BD5" s="591"/>
      <c r="BE5" s="591">
        <f t="shared" si="34"/>
        <v>0</v>
      </c>
      <c r="BF5" s="591">
        <f t="shared" si="35"/>
        <v>0</v>
      </c>
      <c r="BG5" s="591">
        <v>0</v>
      </c>
      <c r="BH5" s="591">
        <f t="shared" si="36"/>
        <v>0</v>
      </c>
      <c r="BI5" s="591">
        <v>0</v>
      </c>
      <c r="BJ5" s="591">
        <f t="shared" si="37"/>
        <v>0</v>
      </c>
      <c r="BK5" s="591">
        <f t="shared" si="38"/>
        <v>0</v>
      </c>
      <c r="BL5" s="591">
        <f t="shared" si="39"/>
        <v>0</v>
      </c>
      <c r="BM5" s="591"/>
      <c r="BN5" s="591"/>
      <c r="BO5" s="591"/>
      <c r="BP5" s="591"/>
      <c r="BQ5" s="591">
        <v>0</v>
      </c>
      <c r="BR5" s="591">
        <v>0</v>
      </c>
      <c r="BS5" s="591">
        <v>0</v>
      </c>
      <c r="BT5" s="591">
        <v>0</v>
      </c>
      <c r="BU5" s="591">
        <v>0</v>
      </c>
      <c r="BV5" s="591">
        <v>0</v>
      </c>
      <c r="BW5" s="591">
        <v>0</v>
      </c>
      <c r="BX5" s="591">
        <v>0</v>
      </c>
      <c r="BY5" s="591"/>
      <c r="BZ5" s="591"/>
      <c r="CA5" s="591"/>
      <c r="CB5" s="591"/>
      <c r="CC5" s="591"/>
      <c r="CD5" s="591"/>
      <c r="CE5" s="591"/>
      <c r="CF5" s="591"/>
      <c r="CG5" s="591"/>
      <c r="CH5" s="591">
        <v>0</v>
      </c>
      <c r="CI5" s="591">
        <v>0</v>
      </c>
      <c r="CJ5" s="591">
        <v>0</v>
      </c>
      <c r="CK5" s="591">
        <v>0</v>
      </c>
      <c r="CL5" s="591">
        <v>0</v>
      </c>
      <c r="CM5" s="591">
        <v>0</v>
      </c>
      <c r="CN5" s="591">
        <v>0</v>
      </c>
      <c r="CO5" s="591">
        <v>0</v>
      </c>
      <c r="CP5" s="591"/>
      <c r="CQ5" s="591"/>
      <c r="CR5" s="591"/>
      <c r="CS5" s="591">
        <v>0</v>
      </c>
      <c r="CT5" s="591"/>
      <c r="CU5" s="591"/>
      <c r="CV5" s="591"/>
      <c r="CW5" s="591"/>
      <c r="CX5" s="591"/>
      <c r="CY5" s="591"/>
      <c r="CZ5" s="591"/>
      <c r="DA5" s="591"/>
      <c r="DB5" s="591"/>
      <c r="DC5" s="591"/>
      <c r="DD5" s="591"/>
      <c r="DE5" s="591"/>
      <c r="DF5" s="591"/>
      <c r="DG5" s="591"/>
      <c r="DH5" s="591"/>
      <c r="DI5" s="591"/>
      <c r="DJ5" s="591"/>
      <c r="DK5" s="591"/>
      <c r="DL5" s="591"/>
      <c r="DM5" s="591"/>
      <c r="DN5" s="591"/>
      <c r="DO5" s="591"/>
      <c r="DP5" s="457">
        <v>-1</v>
      </c>
      <c r="DQ5" s="457">
        <v>-1</v>
      </c>
      <c r="DR5" s="457">
        <v>-1</v>
      </c>
      <c r="DS5" s="457">
        <v>-1</v>
      </c>
      <c r="DT5" s="457">
        <v>-1</v>
      </c>
      <c r="DU5" s="457">
        <v>-1</v>
      </c>
      <c r="DV5" s="457">
        <v>-1</v>
      </c>
      <c r="DW5" s="457">
        <v>-1</v>
      </c>
      <c r="DX5" s="457">
        <v>-1</v>
      </c>
      <c r="DY5" s="457">
        <v>-1</v>
      </c>
      <c r="DZ5" s="457">
        <v>-1</v>
      </c>
      <c r="EA5" s="457">
        <v>-1</v>
      </c>
      <c r="EB5" s="457">
        <v>-1</v>
      </c>
      <c r="EC5" s="457">
        <v>-1</v>
      </c>
      <c r="ED5" s="457">
        <v>-1</v>
      </c>
      <c r="EE5" s="457">
        <v>-1</v>
      </c>
      <c r="EF5" s="458">
        <v>-1</v>
      </c>
      <c r="EG5" s="591">
        <v>-9.9999999999999998E-13</v>
      </c>
      <c r="EH5" s="457">
        <v>0</v>
      </c>
      <c r="EI5" s="457">
        <v>0</v>
      </c>
      <c r="EJ5" s="457">
        <v>0</v>
      </c>
      <c r="EK5" s="459">
        <v>0</v>
      </c>
      <c r="EL5" s="460">
        <v>0</v>
      </c>
      <c r="EM5" s="458">
        <v>0</v>
      </c>
      <c r="EN5" s="460">
        <v>0</v>
      </c>
      <c r="EO5" s="457">
        <v>0</v>
      </c>
      <c r="EP5" s="458">
        <v>0</v>
      </c>
      <c r="EQ5" s="460">
        <v>0</v>
      </c>
      <c r="ER5" s="457">
        <v>-1</v>
      </c>
      <c r="ES5" s="460">
        <v>0</v>
      </c>
      <c r="ET5" s="456">
        <v>0</v>
      </c>
      <c r="EU5" s="456"/>
      <c r="EV5" s="456"/>
      <c r="EW5" s="456"/>
      <c r="EX5" s="456"/>
      <c r="EY5" s="456"/>
      <c r="EZ5" s="456"/>
      <c r="FA5" s="456"/>
      <c r="FB5" s="456"/>
      <c r="FC5" s="456"/>
      <c r="FD5" s="456"/>
      <c r="FE5" s="456"/>
      <c r="FF5" s="456"/>
      <c r="FG5" s="456"/>
      <c r="FH5" s="456"/>
      <c r="FI5" s="456"/>
      <c r="FJ5" s="457">
        <v>0</v>
      </c>
      <c r="FK5" s="457">
        <v>0</v>
      </c>
      <c r="FL5" s="457">
        <v>0</v>
      </c>
      <c r="FM5" s="457">
        <v>0</v>
      </c>
      <c r="FN5" s="457">
        <v>0</v>
      </c>
      <c r="FO5" s="457"/>
      <c r="FP5" s="457">
        <v>0</v>
      </c>
      <c r="FQ5" s="457"/>
      <c r="FR5" s="457"/>
      <c r="FS5" s="457">
        <v>0</v>
      </c>
      <c r="FT5" s="457">
        <v>0</v>
      </c>
      <c r="FU5" s="457">
        <v>0</v>
      </c>
      <c r="FV5" s="457"/>
      <c r="FW5" s="457"/>
      <c r="FX5" s="457"/>
      <c r="FY5" s="457">
        <v>0</v>
      </c>
      <c r="FZ5" s="457">
        <v>0</v>
      </c>
      <c r="GA5" s="457">
        <v>0</v>
      </c>
      <c r="GB5" s="457">
        <v>0</v>
      </c>
      <c r="GC5" s="457">
        <v>0</v>
      </c>
    </row>
    <row r="6" spans="1:185" ht="14.4" customHeight="1" x14ac:dyDescent="0.35">
      <c r="A6" s="17" t="s">
        <v>894</v>
      </c>
      <c r="B6" s="434">
        <v>6</v>
      </c>
      <c r="C6" s="434">
        <v>15</v>
      </c>
      <c r="D6" s="434">
        <v>2</v>
      </c>
      <c r="E6" s="434">
        <v>4</v>
      </c>
      <c r="F6" s="434">
        <v>0</v>
      </c>
      <c r="G6" s="434">
        <v>0</v>
      </c>
      <c r="H6" s="434"/>
      <c r="I6" s="435">
        <v>1</v>
      </c>
      <c r="J6" s="436">
        <v>0</v>
      </c>
      <c r="K6" s="191">
        <f>States!B3</f>
        <v>1E-4</v>
      </c>
      <c r="L6" s="192">
        <f>'Cte Keq'!M5</f>
        <v>9.9228054238135487E-5</v>
      </c>
      <c r="M6" s="258">
        <f>'Cte Keq'!N5</f>
        <v>7.6934601362272023E-7</v>
      </c>
      <c r="N6" s="269">
        <f t="shared" ref="N6:O9" si="41">LN(L6)</f>
        <v>-9.218089778835278</v>
      </c>
      <c r="O6" s="270">
        <f t="shared" si="41"/>
        <v>-14.077725015943781</v>
      </c>
      <c r="P6" s="274">
        <f>DataBaseSpecies_2!E6</f>
        <v>-281.2</v>
      </c>
      <c r="Q6" s="271">
        <f t="shared" si="30"/>
        <v>0.16951060818320071</v>
      </c>
      <c r="R6" s="280">
        <f t="shared" si="31"/>
        <v>0</v>
      </c>
      <c r="S6" s="281">
        <f t="shared" si="32"/>
        <v>-42.14697700929166</v>
      </c>
      <c r="T6" s="280">
        <f t="shared" si="33"/>
        <v>-34.896133654069246</v>
      </c>
      <c r="U6" s="3"/>
      <c r="V6" s="455">
        <v>0</v>
      </c>
      <c r="W6" s="760">
        <f>IF(ISNUMBER(FeedProportions!C1),-1/COUNT($B$6:$B$22)*FeedProportions!C1,-1/COUNT($B$6:$B$22))</f>
        <v>-5.8823529411764705E-2</v>
      </c>
      <c r="X6" s="455">
        <v>0</v>
      </c>
      <c r="Y6" s="754">
        <v>0</v>
      </c>
      <c r="Z6" s="455">
        <v>0</v>
      </c>
      <c r="AA6" s="455">
        <v>-1</v>
      </c>
      <c r="AB6" s="591">
        <v>-1</v>
      </c>
      <c r="AC6" s="591">
        <v>-1</v>
      </c>
      <c r="AD6" s="591">
        <v>-1</v>
      </c>
      <c r="AE6" s="591">
        <v>-1</v>
      </c>
      <c r="AF6" s="591">
        <v>-9.9999999999999998E-13</v>
      </c>
      <c r="AG6" s="457">
        <v>0</v>
      </c>
      <c r="AH6" s="456">
        <v>0</v>
      </c>
      <c r="AI6" s="591">
        <v>0</v>
      </c>
      <c r="AJ6" s="591">
        <v>0</v>
      </c>
      <c r="AK6" s="591">
        <v>0</v>
      </c>
      <c r="AL6" s="591">
        <v>0</v>
      </c>
      <c r="AM6" s="591">
        <v>0</v>
      </c>
      <c r="AN6" s="591">
        <v>0</v>
      </c>
      <c r="AO6" s="591">
        <v>0</v>
      </c>
      <c r="AP6" s="591"/>
      <c r="AQ6" s="591">
        <v>0</v>
      </c>
      <c r="AR6" s="591">
        <v>0</v>
      </c>
      <c r="AS6" s="591">
        <v>0</v>
      </c>
      <c r="AT6" s="591">
        <v>0</v>
      </c>
      <c r="AU6" s="591">
        <v>0</v>
      </c>
      <c r="AV6" s="591">
        <v>0</v>
      </c>
      <c r="AW6" s="591">
        <v>0</v>
      </c>
      <c r="AX6" s="591">
        <v>0</v>
      </c>
      <c r="AY6" s="591">
        <v>0</v>
      </c>
      <c r="AZ6" s="591">
        <v>0</v>
      </c>
      <c r="BA6" s="591"/>
      <c r="BB6" s="591">
        <v>0</v>
      </c>
      <c r="BC6" s="591"/>
      <c r="BD6" s="591"/>
      <c r="BE6" s="591">
        <f t="shared" si="34"/>
        <v>0</v>
      </c>
      <c r="BF6" s="591">
        <f t="shared" si="35"/>
        <v>0</v>
      </c>
      <c r="BG6" s="591">
        <v>0</v>
      </c>
      <c r="BH6" s="591">
        <f t="shared" si="36"/>
        <v>0</v>
      </c>
      <c r="BI6" s="591">
        <v>0</v>
      </c>
      <c r="BJ6" s="591">
        <f t="shared" si="37"/>
        <v>0</v>
      </c>
      <c r="BK6" s="591">
        <f t="shared" si="38"/>
        <v>0</v>
      </c>
      <c r="BL6" s="591">
        <f t="shared" si="39"/>
        <v>0</v>
      </c>
      <c r="BM6" s="591"/>
      <c r="BN6" s="591"/>
      <c r="BO6" s="591"/>
      <c r="BP6" s="591"/>
      <c r="BQ6" s="591">
        <v>0</v>
      </c>
      <c r="BR6" s="591">
        <v>0</v>
      </c>
      <c r="BS6" s="591">
        <v>0</v>
      </c>
      <c r="BT6" s="591">
        <v>0</v>
      </c>
      <c r="BU6" s="591">
        <v>0</v>
      </c>
      <c r="BV6" s="591">
        <v>0</v>
      </c>
      <c r="BW6" s="591">
        <v>0</v>
      </c>
      <c r="BX6" s="591">
        <v>0</v>
      </c>
      <c r="BY6" s="591"/>
      <c r="BZ6" s="591"/>
      <c r="CA6" s="591"/>
      <c r="CB6" s="591"/>
      <c r="CC6" s="591"/>
      <c r="CD6" s="591"/>
      <c r="CE6" s="591"/>
      <c r="CF6" s="591"/>
      <c r="CG6" s="591"/>
      <c r="CH6" s="591">
        <v>0</v>
      </c>
      <c r="CI6" s="591">
        <v>0</v>
      </c>
      <c r="CJ6" s="591">
        <v>0</v>
      </c>
      <c r="CK6" s="591">
        <v>0</v>
      </c>
      <c r="CL6" s="591">
        <v>0</v>
      </c>
      <c r="CM6" s="591">
        <v>0</v>
      </c>
      <c r="CN6" s="591">
        <v>0</v>
      </c>
      <c r="CO6" s="591">
        <v>0</v>
      </c>
      <c r="CP6" s="591"/>
      <c r="CQ6" s="591"/>
      <c r="CR6" s="591"/>
      <c r="CS6" s="591">
        <v>0</v>
      </c>
      <c r="CT6" s="591"/>
      <c r="CU6" s="591"/>
      <c r="CV6" s="591"/>
      <c r="CW6" s="591"/>
      <c r="CX6" s="591"/>
      <c r="CY6" s="591"/>
      <c r="CZ6" s="591"/>
      <c r="DA6" s="591"/>
      <c r="DB6" s="591"/>
      <c r="DC6" s="591"/>
      <c r="DD6" s="591"/>
      <c r="DE6" s="591"/>
      <c r="DF6" s="591"/>
      <c r="DG6" s="591"/>
      <c r="DH6" s="591"/>
      <c r="DI6" s="591"/>
      <c r="DJ6" s="591"/>
      <c r="DK6" s="591"/>
      <c r="DL6" s="591"/>
      <c r="DM6" s="591"/>
      <c r="DN6" s="591"/>
      <c r="DO6" s="591"/>
      <c r="DP6" s="455">
        <v>0</v>
      </c>
      <c r="DQ6" s="455">
        <v>0</v>
      </c>
      <c r="DR6" s="455">
        <v>0</v>
      </c>
      <c r="DS6" s="455">
        <v>0</v>
      </c>
      <c r="DT6" s="455">
        <v>0</v>
      </c>
      <c r="DU6" s="455">
        <v>0</v>
      </c>
      <c r="DV6" s="455">
        <v>0</v>
      </c>
      <c r="DW6" s="455">
        <v>0</v>
      </c>
      <c r="DX6" s="455">
        <v>0</v>
      </c>
      <c r="DY6" s="455">
        <v>0</v>
      </c>
      <c r="DZ6" s="455">
        <v>0</v>
      </c>
      <c r="EA6" s="455">
        <v>0</v>
      </c>
      <c r="EB6" s="455">
        <v>0</v>
      </c>
      <c r="EC6" s="455">
        <v>0</v>
      </c>
      <c r="ED6" s="455">
        <v>0</v>
      </c>
      <c r="EE6" s="455">
        <v>0</v>
      </c>
      <c r="EF6" s="455">
        <v>0</v>
      </c>
      <c r="EG6" s="455"/>
      <c r="EH6" s="455">
        <v>0</v>
      </c>
      <c r="EI6" s="455">
        <v>0</v>
      </c>
      <c r="EJ6" s="455">
        <v>0</v>
      </c>
      <c r="EK6" s="455">
        <v>0</v>
      </c>
      <c r="EL6" s="455">
        <v>0</v>
      </c>
      <c r="EM6" s="455">
        <v>0</v>
      </c>
      <c r="EN6" s="455">
        <v>0</v>
      </c>
      <c r="EO6" s="455">
        <v>0</v>
      </c>
      <c r="EP6" s="455">
        <v>0</v>
      </c>
      <c r="EQ6" s="455">
        <v>0</v>
      </c>
      <c r="ER6" s="455">
        <v>0</v>
      </c>
      <c r="ES6" s="455">
        <v>-1</v>
      </c>
      <c r="ET6" s="455">
        <v>0</v>
      </c>
      <c r="EU6" s="455"/>
      <c r="EV6" s="455"/>
      <c r="EW6" s="455"/>
      <c r="EX6" s="455"/>
      <c r="EY6" s="455"/>
      <c r="EZ6" s="455"/>
      <c r="FA6" s="455"/>
      <c r="FB6" s="455"/>
      <c r="FC6" s="455"/>
      <c r="FD6" s="455"/>
      <c r="FE6" s="455"/>
      <c r="FF6" s="455"/>
      <c r="FG6" s="455"/>
      <c r="FH6" s="455"/>
      <c r="FI6" s="455"/>
      <c r="FJ6" s="455">
        <v>0</v>
      </c>
      <c r="FK6" s="455">
        <v>0</v>
      </c>
      <c r="FL6" s="455">
        <v>0</v>
      </c>
      <c r="FM6" s="455">
        <v>0</v>
      </c>
      <c r="FN6" s="455">
        <v>0</v>
      </c>
      <c r="FO6" s="455"/>
      <c r="FP6" s="455">
        <v>0</v>
      </c>
      <c r="FQ6" s="455"/>
      <c r="FR6" s="455"/>
      <c r="FS6" s="455">
        <v>0</v>
      </c>
      <c r="FT6" s="455">
        <v>0</v>
      </c>
      <c r="FU6" s="455">
        <v>0</v>
      </c>
      <c r="FV6" s="455"/>
      <c r="FW6" s="455"/>
      <c r="FX6" s="455"/>
      <c r="FY6" s="455">
        <v>0</v>
      </c>
      <c r="FZ6" s="455">
        <v>0</v>
      </c>
      <c r="GA6" s="455">
        <v>0</v>
      </c>
      <c r="GB6" s="455">
        <v>0</v>
      </c>
      <c r="GC6" s="455">
        <v>0</v>
      </c>
    </row>
    <row r="7" spans="1:185" ht="14.4" customHeight="1" x14ac:dyDescent="0.35">
      <c r="A7" s="17" t="s">
        <v>909</v>
      </c>
      <c r="B7" s="596">
        <v>3</v>
      </c>
      <c r="C7" s="596">
        <v>7</v>
      </c>
      <c r="D7" s="596">
        <v>2</v>
      </c>
      <c r="E7" s="596">
        <v>1</v>
      </c>
      <c r="F7" s="596">
        <v>0</v>
      </c>
      <c r="G7" s="596">
        <v>0</v>
      </c>
      <c r="H7" s="596"/>
      <c r="I7" s="597">
        <v>0</v>
      </c>
      <c r="J7" s="598">
        <v>0</v>
      </c>
      <c r="K7" s="191">
        <f>States!B4</f>
        <v>1E-4</v>
      </c>
      <c r="L7" s="192">
        <f>'Cte Keq'!M6</f>
        <v>9.9665958025916981E-5</v>
      </c>
      <c r="M7" s="258">
        <f>'Cte Keq'!M6</f>
        <v>9.9665958025916981E-5</v>
      </c>
      <c r="N7" s="269">
        <f t="shared" si="41"/>
        <v>-9.2136863833748315</v>
      </c>
      <c r="O7" s="270">
        <f t="shared" si="41"/>
        <v>-9.2136863833748315</v>
      </c>
      <c r="P7" s="274">
        <f>DataBaseSpecies_2!E7</f>
        <v>-332.85339999999997</v>
      </c>
      <c r="Q7" s="271">
        <f t="shared" si="30"/>
        <v>0</v>
      </c>
      <c r="R7" s="280">
        <f t="shared" si="31"/>
        <v>0</v>
      </c>
      <c r="S7" s="281">
        <f t="shared" si="32"/>
        <v>-22.839061788519455</v>
      </c>
      <c r="T7" s="280">
        <f t="shared" si="33"/>
        <v>-22.839061788519455</v>
      </c>
      <c r="U7" s="3"/>
      <c r="V7" s="456"/>
      <c r="W7" s="760">
        <f>IF(ISNUMBER(FeedProportions!C2),-1/COUNT($B$6:$B$22)*FeedProportions!C2,-1/COUNT($B$6:$B$22))</f>
        <v>-0.11188069411537963</v>
      </c>
      <c r="X7" s="456"/>
      <c r="Y7" s="754">
        <v>0</v>
      </c>
      <c r="Z7" s="456"/>
      <c r="AA7" s="456"/>
      <c r="AB7" s="591"/>
      <c r="AC7" s="591"/>
      <c r="AD7" s="591"/>
      <c r="AE7" s="591"/>
      <c r="AF7" s="591"/>
      <c r="AG7" s="591">
        <v>-1</v>
      </c>
      <c r="AH7" s="456">
        <v>-1</v>
      </c>
      <c r="AI7" s="591">
        <v>-1</v>
      </c>
      <c r="AJ7" s="591">
        <v>-1</v>
      </c>
      <c r="AK7" s="591">
        <v>-1</v>
      </c>
      <c r="AL7" s="591">
        <v>-1</v>
      </c>
      <c r="AM7" s="591">
        <v>-1</v>
      </c>
      <c r="AN7" s="591">
        <v>-1</v>
      </c>
      <c r="AO7" s="591">
        <v>-1</v>
      </c>
      <c r="AP7" s="591">
        <v>-9.9999999999999998E-13</v>
      </c>
      <c r="AQ7" s="591">
        <v>0</v>
      </c>
      <c r="AR7" s="591">
        <v>0</v>
      </c>
      <c r="AS7" s="591">
        <v>0</v>
      </c>
      <c r="AT7" s="591">
        <v>0</v>
      </c>
      <c r="AU7" s="591">
        <v>0</v>
      </c>
      <c r="AV7" s="591">
        <v>0</v>
      </c>
      <c r="AW7" s="591">
        <v>0</v>
      </c>
      <c r="AX7" s="591">
        <v>0</v>
      </c>
      <c r="AY7" s="591">
        <v>0</v>
      </c>
      <c r="AZ7" s="591">
        <v>0</v>
      </c>
      <c r="BA7" s="591"/>
      <c r="BB7" s="591">
        <v>0</v>
      </c>
      <c r="BC7" s="591"/>
      <c r="BD7" s="591"/>
      <c r="BE7" s="591">
        <f t="shared" si="34"/>
        <v>0</v>
      </c>
      <c r="BF7" s="591">
        <f t="shared" si="35"/>
        <v>0</v>
      </c>
      <c r="BG7" s="591">
        <v>0</v>
      </c>
      <c r="BH7" s="591">
        <f t="shared" si="36"/>
        <v>0</v>
      </c>
      <c r="BI7" s="591">
        <v>0</v>
      </c>
      <c r="BJ7" s="591">
        <f t="shared" si="37"/>
        <v>0</v>
      </c>
      <c r="BK7" s="591">
        <f t="shared" si="38"/>
        <v>0</v>
      </c>
      <c r="BL7" s="591">
        <f t="shared" si="39"/>
        <v>0</v>
      </c>
      <c r="BM7" s="591"/>
      <c r="BN7" s="591"/>
      <c r="BO7" s="591"/>
      <c r="BP7" s="591"/>
      <c r="BQ7" s="591">
        <v>0</v>
      </c>
      <c r="BR7" s="591">
        <v>0</v>
      </c>
      <c r="BS7" s="591">
        <v>0</v>
      </c>
      <c r="BT7" s="591">
        <v>0</v>
      </c>
      <c r="BU7" s="591">
        <v>0</v>
      </c>
      <c r="BV7" s="591">
        <v>0</v>
      </c>
      <c r="BW7" s="591">
        <v>0</v>
      </c>
      <c r="BX7" s="591">
        <v>0</v>
      </c>
      <c r="BY7" s="591"/>
      <c r="BZ7" s="591"/>
      <c r="CA7" s="591"/>
      <c r="CB7" s="591"/>
      <c r="CC7" s="591"/>
      <c r="CD7" s="591"/>
      <c r="CE7" s="591"/>
      <c r="CF7" s="591"/>
      <c r="CG7" s="591"/>
      <c r="CH7" s="591">
        <v>0</v>
      </c>
      <c r="CI7" s="591">
        <v>0</v>
      </c>
      <c r="CJ7" s="591">
        <v>0</v>
      </c>
      <c r="CK7" s="591">
        <v>0</v>
      </c>
      <c r="CL7" s="591">
        <v>0</v>
      </c>
      <c r="CM7" s="591">
        <v>0</v>
      </c>
      <c r="CN7" s="591">
        <v>0</v>
      </c>
      <c r="CO7" s="591">
        <v>0</v>
      </c>
      <c r="CP7" s="591"/>
      <c r="CQ7" s="591"/>
      <c r="CR7" s="591"/>
      <c r="CS7" s="591">
        <v>0</v>
      </c>
      <c r="CT7" s="591"/>
      <c r="CU7" s="591"/>
      <c r="CV7" s="591"/>
      <c r="CW7" s="591"/>
      <c r="CX7" s="591"/>
      <c r="CY7" s="591"/>
      <c r="CZ7" s="591"/>
      <c r="DA7" s="591"/>
      <c r="DB7" s="591"/>
      <c r="DC7" s="591"/>
      <c r="DD7" s="591"/>
      <c r="DE7" s="591"/>
      <c r="DF7" s="591"/>
      <c r="DG7" s="591"/>
      <c r="DH7" s="591"/>
      <c r="DI7" s="591"/>
      <c r="DJ7" s="591"/>
      <c r="DK7" s="591"/>
      <c r="DL7" s="591"/>
      <c r="DM7" s="591"/>
      <c r="DN7" s="591"/>
      <c r="DO7" s="591"/>
      <c r="DP7" s="456"/>
      <c r="DQ7" s="456"/>
      <c r="DR7" s="456"/>
      <c r="DS7" s="456"/>
      <c r="DT7" s="456"/>
      <c r="DU7" s="456"/>
      <c r="DV7" s="456"/>
      <c r="DW7" s="456"/>
      <c r="DX7" s="456"/>
      <c r="DY7" s="456"/>
      <c r="DZ7" s="456"/>
      <c r="EA7" s="456"/>
      <c r="EB7" s="456"/>
      <c r="EC7" s="456"/>
      <c r="ED7" s="456"/>
      <c r="EE7" s="456"/>
      <c r="EF7" s="459"/>
      <c r="EG7" s="459"/>
      <c r="EH7" s="456"/>
      <c r="EI7" s="456"/>
      <c r="EJ7" s="456"/>
      <c r="EK7" s="459"/>
      <c r="EL7" s="456"/>
      <c r="EM7" s="459"/>
      <c r="EN7" s="456"/>
      <c r="EO7" s="456"/>
      <c r="EP7" s="459"/>
      <c r="EQ7" s="456"/>
      <c r="ER7" s="456"/>
      <c r="ES7" s="456"/>
      <c r="ET7" s="456">
        <v>-1</v>
      </c>
      <c r="EU7" s="456"/>
      <c r="EV7" s="456"/>
      <c r="EW7" s="456"/>
      <c r="EX7" s="456"/>
      <c r="EY7" s="456"/>
      <c r="EZ7" s="456"/>
      <c r="FA7" s="456"/>
      <c r="FB7" s="456"/>
      <c r="FC7" s="456"/>
      <c r="FD7" s="456"/>
      <c r="FE7" s="456"/>
      <c r="FF7" s="456"/>
      <c r="FG7" s="456"/>
      <c r="FH7" s="456"/>
      <c r="FI7" s="456"/>
      <c r="FJ7" s="456"/>
      <c r="FK7" s="456"/>
      <c r="FL7" s="456"/>
      <c r="FM7" s="456"/>
      <c r="FN7" s="456"/>
      <c r="FO7" s="456"/>
      <c r="FP7" s="456"/>
      <c r="FQ7" s="456"/>
      <c r="FR7" s="456"/>
      <c r="FS7" s="456"/>
      <c r="FT7" s="456"/>
      <c r="FU7" s="456"/>
      <c r="FV7" s="456"/>
      <c r="FW7" s="456"/>
      <c r="FX7" s="456"/>
      <c r="FY7" s="456"/>
      <c r="FZ7" s="456"/>
      <c r="GA7" s="456"/>
      <c r="GB7" s="456"/>
      <c r="GC7" s="456"/>
    </row>
    <row r="8" spans="1:185" ht="14.4" customHeight="1" x14ac:dyDescent="0.35">
      <c r="A8" s="17" t="s">
        <v>941</v>
      </c>
      <c r="B8" s="596">
        <v>4</v>
      </c>
      <c r="C8" s="596">
        <v>6</v>
      </c>
      <c r="D8" s="596">
        <v>4</v>
      </c>
      <c r="E8" s="596">
        <v>1</v>
      </c>
      <c r="F8" s="596">
        <v>0</v>
      </c>
      <c r="G8" s="596">
        <v>0</v>
      </c>
      <c r="H8" s="596"/>
      <c r="I8" s="597">
        <v>-1</v>
      </c>
      <c r="J8" s="598">
        <v>0</v>
      </c>
      <c r="K8" s="191">
        <f>States!B5</f>
        <v>1E-4</v>
      </c>
      <c r="L8" s="192">
        <f>'Cte Keq'!N7</f>
        <v>9.8527106718747826E-5</v>
      </c>
      <c r="M8" s="258">
        <f>'Cte Keq'!M7</f>
        <v>1.2357733812949455E-6</v>
      </c>
      <c r="N8" s="269">
        <f t="shared" si="41"/>
        <v>-9.2251788525312701</v>
      </c>
      <c r="O8" s="270">
        <f t="shared" si="41"/>
        <v>-13.603813564206032</v>
      </c>
      <c r="P8" s="274">
        <f>DataBaseSpecies_2!F8</f>
        <v>-658.18280000000004</v>
      </c>
      <c r="Q8" s="271">
        <f t="shared" si="30"/>
        <v>0.16951060818320071</v>
      </c>
      <c r="R8" s="280">
        <f t="shared" si="31"/>
        <v>0</v>
      </c>
      <c r="S8" s="281">
        <f t="shared" si="32"/>
        <v>-3.570549540570596</v>
      </c>
      <c r="T8" s="280">
        <f t="shared" si="33"/>
        <v>-33.721392895792988</v>
      </c>
      <c r="U8" s="3"/>
      <c r="V8" s="456"/>
      <c r="W8" s="760">
        <f>IF(ISNUMBER(FeedProportions!C3),-1/COUNT($B$6:$B$22)*FeedProportions!C3,-1/COUNT($B$6:$B$22))</f>
        <v>-1.7041456093863459E-2</v>
      </c>
      <c r="X8" s="456"/>
      <c r="Y8" s="754">
        <v>0</v>
      </c>
      <c r="Z8" s="456"/>
      <c r="AA8" s="456"/>
      <c r="AB8" s="591"/>
      <c r="AC8" s="591"/>
      <c r="AD8" s="591"/>
      <c r="AE8" s="591"/>
      <c r="AF8" s="591"/>
      <c r="AG8" s="591"/>
      <c r="AH8" s="456"/>
      <c r="AI8" s="591"/>
      <c r="AJ8" s="591"/>
      <c r="AK8" s="591"/>
      <c r="AL8" s="591"/>
      <c r="AM8" s="591"/>
      <c r="AN8" s="591"/>
      <c r="AO8" s="591"/>
      <c r="AP8" s="591"/>
      <c r="AQ8" s="591">
        <v>-1</v>
      </c>
      <c r="AR8" s="591">
        <v>-1</v>
      </c>
      <c r="AS8" s="591">
        <v>-1</v>
      </c>
      <c r="AT8" s="591">
        <v>-1</v>
      </c>
      <c r="AU8" s="591">
        <v>-1</v>
      </c>
      <c r="AV8" s="591">
        <v>-1</v>
      </c>
      <c r="AW8" s="591">
        <v>-1</v>
      </c>
      <c r="AX8" s="591">
        <v>-1</v>
      </c>
      <c r="AY8" s="591">
        <v>-1</v>
      </c>
      <c r="AZ8" s="591">
        <v>-1</v>
      </c>
      <c r="BA8" s="591">
        <v>-9.9999999999999998E-13</v>
      </c>
      <c r="BB8" s="591">
        <v>0</v>
      </c>
      <c r="BC8" s="591"/>
      <c r="BD8" s="591"/>
      <c r="BE8" s="591">
        <f t="shared" si="34"/>
        <v>0</v>
      </c>
      <c r="BF8" s="591">
        <f t="shared" si="35"/>
        <v>0</v>
      </c>
      <c r="BG8" s="591">
        <v>0</v>
      </c>
      <c r="BH8" s="591">
        <f t="shared" si="36"/>
        <v>0</v>
      </c>
      <c r="BI8" s="591">
        <v>0</v>
      </c>
      <c r="BJ8" s="591">
        <f t="shared" si="37"/>
        <v>0</v>
      </c>
      <c r="BK8" s="591">
        <f t="shared" si="38"/>
        <v>0</v>
      </c>
      <c r="BL8" s="591">
        <f t="shared" si="39"/>
        <v>0</v>
      </c>
      <c r="BM8" s="591"/>
      <c r="BN8" s="591"/>
      <c r="BO8" s="591"/>
      <c r="BP8" s="591"/>
      <c r="BQ8" s="591">
        <v>0</v>
      </c>
      <c r="BR8" s="591">
        <v>0</v>
      </c>
      <c r="BS8" s="591">
        <v>0</v>
      </c>
      <c r="BT8" s="591">
        <v>0</v>
      </c>
      <c r="BU8" s="591">
        <v>0</v>
      </c>
      <c r="BV8" s="591">
        <v>0</v>
      </c>
      <c r="BW8" s="591">
        <v>0</v>
      </c>
      <c r="BX8" s="591">
        <v>0</v>
      </c>
      <c r="BY8" s="591"/>
      <c r="BZ8" s="591"/>
      <c r="CA8" s="591"/>
      <c r="CB8" s="591"/>
      <c r="CC8" s="591"/>
      <c r="CD8" s="591"/>
      <c r="CE8" s="591"/>
      <c r="CF8" s="591"/>
      <c r="CG8" s="591"/>
      <c r="CH8" s="591">
        <v>0</v>
      </c>
      <c r="CI8" s="591">
        <v>0</v>
      </c>
      <c r="CJ8" s="591">
        <v>0</v>
      </c>
      <c r="CK8" s="591">
        <v>0</v>
      </c>
      <c r="CL8" s="591">
        <v>0</v>
      </c>
      <c r="CM8" s="591">
        <v>0</v>
      </c>
      <c r="CN8" s="591">
        <v>0</v>
      </c>
      <c r="CO8" s="591">
        <v>0</v>
      </c>
      <c r="CP8" s="591"/>
      <c r="CQ8" s="591"/>
      <c r="CR8" s="591"/>
      <c r="CS8" s="591">
        <v>0</v>
      </c>
      <c r="CT8" s="591"/>
      <c r="CU8" s="591"/>
      <c r="CV8" s="591"/>
      <c r="CW8" s="591"/>
      <c r="CX8" s="591"/>
      <c r="CY8" s="591"/>
      <c r="CZ8" s="591"/>
      <c r="DA8" s="591"/>
      <c r="DB8" s="591"/>
      <c r="DC8" s="591"/>
      <c r="DD8" s="591"/>
      <c r="DE8" s="591"/>
      <c r="DF8" s="591"/>
      <c r="DG8" s="591"/>
      <c r="DH8" s="591"/>
      <c r="DI8" s="591"/>
      <c r="DJ8" s="591"/>
      <c r="DK8" s="591"/>
      <c r="DL8" s="591"/>
      <c r="DM8" s="591"/>
      <c r="DN8" s="591"/>
      <c r="DO8" s="591"/>
      <c r="DP8" s="456"/>
      <c r="DQ8" s="456"/>
      <c r="DR8" s="456"/>
      <c r="DS8" s="456"/>
      <c r="DT8" s="456"/>
      <c r="DU8" s="456"/>
      <c r="DV8" s="456"/>
      <c r="DW8" s="456"/>
      <c r="DX8" s="456"/>
      <c r="DY8" s="456"/>
      <c r="DZ8" s="456"/>
      <c r="EA8" s="456"/>
      <c r="EB8" s="456"/>
      <c r="EC8" s="456"/>
      <c r="ED8" s="456"/>
      <c r="EE8" s="456"/>
      <c r="EF8" s="459"/>
      <c r="EG8" s="459"/>
      <c r="EH8" s="456"/>
      <c r="EI8" s="456"/>
      <c r="EJ8" s="456"/>
      <c r="EK8" s="459"/>
      <c r="EL8" s="456"/>
      <c r="EM8" s="459"/>
      <c r="EN8" s="456"/>
      <c r="EO8" s="456"/>
      <c r="EP8" s="459"/>
      <c r="EQ8" s="456"/>
      <c r="ER8" s="456"/>
      <c r="ES8" s="456"/>
      <c r="ET8" s="456"/>
      <c r="EU8" s="456">
        <v>-1</v>
      </c>
      <c r="EV8" s="456"/>
      <c r="EW8" s="456"/>
      <c r="EX8" s="456"/>
      <c r="EY8" s="456"/>
      <c r="EZ8" s="456"/>
      <c r="FA8" s="456"/>
      <c r="FB8" s="456"/>
      <c r="FC8" s="456"/>
      <c r="FD8" s="456"/>
      <c r="FE8" s="456"/>
      <c r="FF8" s="456"/>
      <c r="FG8" s="456"/>
      <c r="FH8" s="456"/>
      <c r="FI8" s="456"/>
      <c r="FJ8" s="456"/>
      <c r="FK8" s="456"/>
      <c r="FL8" s="456"/>
      <c r="FM8" s="456"/>
      <c r="FN8" s="456"/>
      <c r="FO8" s="456"/>
      <c r="FP8" s="456"/>
      <c r="FQ8" s="456"/>
      <c r="FR8" s="456"/>
      <c r="FS8" s="456"/>
      <c r="FT8" s="456"/>
      <c r="FU8" s="456"/>
      <c r="FV8" s="456"/>
      <c r="FW8" s="456"/>
      <c r="FX8" s="456"/>
      <c r="FY8" s="456"/>
      <c r="FZ8" s="456"/>
      <c r="GA8" s="456"/>
      <c r="GB8" s="456"/>
      <c r="GC8" s="456"/>
    </row>
    <row r="9" spans="1:185" ht="14.4" customHeight="1" x14ac:dyDescent="0.35">
      <c r="A9" s="17" t="s">
        <v>966</v>
      </c>
      <c r="B9" s="596">
        <v>6</v>
      </c>
      <c r="C9" s="596">
        <v>15</v>
      </c>
      <c r="D9" s="596">
        <v>2</v>
      </c>
      <c r="E9" s="596">
        <v>2</v>
      </c>
      <c r="F9" s="596">
        <v>0</v>
      </c>
      <c r="G9" s="596">
        <v>0</v>
      </c>
      <c r="H9" s="596"/>
      <c r="I9" s="597">
        <v>1</v>
      </c>
      <c r="J9" s="598">
        <v>0</v>
      </c>
      <c r="K9" s="191">
        <f>States!B6</f>
        <v>1E-4</v>
      </c>
      <c r="L9" s="192">
        <f>'Cte Keq'!M8</f>
        <v>9.9620759871454453E-5</v>
      </c>
      <c r="M9" s="258">
        <f>'Cte Keq'!N8</f>
        <v>3.7365704851216663E-7</v>
      </c>
      <c r="N9" s="269">
        <f t="shared" si="41"/>
        <v>-9.2141399826484243</v>
      </c>
      <c r="O9" s="270">
        <f t="shared" si="41"/>
        <v>-14.799927442805396</v>
      </c>
      <c r="P9" s="274">
        <f>DataBaseSpecies_2!E9</f>
        <v>-281.98279999999994</v>
      </c>
      <c r="Q9" s="271">
        <f t="shared" si="30"/>
        <v>0.16951060818320071</v>
      </c>
      <c r="R9" s="280">
        <f t="shared" si="31"/>
        <v>0</v>
      </c>
      <c r="S9" s="281">
        <f t="shared" si="32"/>
        <v>-42.137186179062581</v>
      </c>
      <c r="T9" s="280">
        <f t="shared" si="33"/>
        <v>-36.686342823840171</v>
      </c>
      <c r="U9" s="3"/>
      <c r="V9" s="456"/>
      <c r="W9" s="760">
        <f>IF(ISNUMBER(FeedProportions!C4),-1/COUNT($B$6:$B$22)*FeedProportions!C4,-1/COUNT($B$6:$B$22))</f>
        <v>-2.5627809477810945E-2</v>
      </c>
      <c r="X9" s="456"/>
      <c r="Y9" s="754">
        <v>0</v>
      </c>
      <c r="Z9" s="456"/>
      <c r="AA9" s="456"/>
      <c r="AB9" s="591"/>
      <c r="AC9" s="591"/>
      <c r="AD9" s="591"/>
      <c r="AE9" s="591"/>
      <c r="AF9" s="591"/>
      <c r="AG9" s="591"/>
      <c r="AH9" s="456"/>
      <c r="AI9" s="591"/>
      <c r="AJ9" s="591"/>
      <c r="AK9" s="591"/>
      <c r="AL9" s="591"/>
      <c r="AM9" s="591"/>
      <c r="AN9" s="591"/>
      <c r="AO9" s="591"/>
      <c r="AP9" s="591"/>
      <c r="AQ9" s="591"/>
      <c r="AR9" s="591"/>
      <c r="AS9" s="591"/>
      <c r="AT9" s="591"/>
      <c r="AU9" s="591"/>
      <c r="AV9" s="591"/>
      <c r="AW9" s="591"/>
      <c r="AX9" s="591"/>
      <c r="AY9" s="591"/>
      <c r="AZ9" s="591"/>
      <c r="BA9" s="591"/>
      <c r="BB9" s="591">
        <v>-1</v>
      </c>
      <c r="BC9" s="591">
        <v>-9.9999999999999998E-13</v>
      </c>
      <c r="BD9" s="591"/>
      <c r="BE9" s="591">
        <f t="shared" si="34"/>
        <v>0</v>
      </c>
      <c r="BF9" s="591">
        <f t="shared" si="35"/>
        <v>0</v>
      </c>
      <c r="BG9" s="591">
        <v>0</v>
      </c>
      <c r="BH9" s="591">
        <f t="shared" si="36"/>
        <v>0</v>
      </c>
      <c r="BI9" s="591">
        <v>0</v>
      </c>
      <c r="BJ9" s="591">
        <f t="shared" si="37"/>
        <v>0</v>
      </c>
      <c r="BK9" s="591">
        <f t="shared" si="38"/>
        <v>0</v>
      </c>
      <c r="BL9" s="591">
        <f t="shared" si="39"/>
        <v>0</v>
      </c>
      <c r="BM9" s="591"/>
      <c r="BN9" s="591"/>
      <c r="BO9" s="591"/>
      <c r="BP9" s="591"/>
      <c r="BQ9" s="591">
        <v>0</v>
      </c>
      <c r="BR9" s="591">
        <v>0</v>
      </c>
      <c r="BS9" s="591">
        <v>0</v>
      </c>
      <c r="BT9" s="591">
        <v>0</v>
      </c>
      <c r="BU9" s="591">
        <v>0</v>
      </c>
      <c r="BV9" s="591">
        <v>0</v>
      </c>
      <c r="BW9" s="591">
        <v>0</v>
      </c>
      <c r="BX9" s="591">
        <v>0</v>
      </c>
      <c r="BY9" s="591"/>
      <c r="BZ9" s="591"/>
      <c r="CA9" s="591"/>
      <c r="CB9" s="591"/>
      <c r="CC9" s="591"/>
      <c r="CD9" s="591"/>
      <c r="CE9" s="591"/>
      <c r="CF9" s="591"/>
      <c r="CG9" s="591"/>
      <c r="CH9" s="591">
        <v>0</v>
      </c>
      <c r="CI9" s="591">
        <v>0</v>
      </c>
      <c r="CJ9" s="591">
        <v>0</v>
      </c>
      <c r="CK9" s="591">
        <v>0</v>
      </c>
      <c r="CL9" s="591">
        <v>0</v>
      </c>
      <c r="CM9" s="591">
        <v>0</v>
      </c>
      <c r="CN9" s="591">
        <v>0</v>
      </c>
      <c r="CO9" s="591">
        <v>0</v>
      </c>
      <c r="CP9" s="591"/>
      <c r="CQ9" s="591"/>
      <c r="CR9" s="591"/>
      <c r="CS9" s="591">
        <v>0</v>
      </c>
      <c r="CT9" s="591"/>
      <c r="CU9" s="591"/>
      <c r="CV9" s="591"/>
      <c r="CW9" s="591"/>
      <c r="CX9" s="591"/>
      <c r="CY9" s="591"/>
      <c r="CZ9" s="591"/>
      <c r="DA9" s="591"/>
      <c r="DB9" s="591"/>
      <c r="DC9" s="591"/>
      <c r="DD9" s="591"/>
      <c r="DE9" s="591"/>
      <c r="DF9" s="591"/>
      <c r="DG9" s="591"/>
      <c r="DH9" s="591"/>
      <c r="DI9" s="591"/>
      <c r="DJ9" s="591"/>
      <c r="DK9" s="591"/>
      <c r="DL9" s="591"/>
      <c r="DM9" s="591"/>
      <c r="DN9" s="591"/>
      <c r="DO9" s="591"/>
      <c r="DP9" s="456"/>
      <c r="DQ9" s="456"/>
      <c r="DR9" s="456"/>
      <c r="DS9" s="456"/>
      <c r="DT9" s="456"/>
      <c r="DU9" s="456"/>
      <c r="DV9" s="456"/>
      <c r="DW9" s="456"/>
      <c r="DX9" s="456"/>
      <c r="DY9" s="456"/>
      <c r="DZ9" s="456"/>
      <c r="EA9" s="456"/>
      <c r="EB9" s="456"/>
      <c r="EC9" s="456"/>
      <c r="ED9" s="456"/>
      <c r="EE9" s="456"/>
      <c r="EF9" s="459"/>
      <c r="EG9" s="459"/>
      <c r="EH9" s="456"/>
      <c r="EI9" s="456"/>
      <c r="EJ9" s="456"/>
      <c r="EK9" s="459"/>
      <c r="EL9" s="456"/>
      <c r="EM9" s="459"/>
      <c r="EN9" s="456"/>
      <c r="EO9" s="456"/>
      <c r="EP9" s="459"/>
      <c r="EQ9" s="456"/>
      <c r="ER9" s="456"/>
      <c r="ES9" s="456"/>
      <c r="ET9" s="456"/>
      <c r="EU9" s="456"/>
      <c r="EV9" s="456">
        <v>-1</v>
      </c>
      <c r="EW9" s="456"/>
      <c r="EX9" s="456"/>
      <c r="EY9" s="456"/>
      <c r="EZ9" s="456"/>
      <c r="FA9" s="456"/>
      <c r="FB9" s="456"/>
      <c r="FC9" s="456"/>
      <c r="FD9" s="456"/>
      <c r="FE9" s="456"/>
      <c r="FF9" s="456"/>
      <c r="FG9" s="456"/>
      <c r="FH9" s="456"/>
      <c r="FI9" s="456"/>
      <c r="FJ9" s="456"/>
      <c r="FK9" s="456"/>
      <c r="FL9" s="456"/>
      <c r="FM9" s="456"/>
      <c r="FN9" s="456"/>
      <c r="FO9" s="456"/>
      <c r="FP9" s="456"/>
      <c r="FQ9" s="456"/>
      <c r="FR9" s="456"/>
      <c r="FS9" s="456"/>
      <c r="FT9" s="456"/>
      <c r="FU9" s="456"/>
      <c r="FV9" s="456"/>
      <c r="FW9" s="456"/>
      <c r="FX9" s="456"/>
      <c r="FY9" s="456"/>
      <c r="FZ9" s="456"/>
      <c r="GA9" s="456"/>
      <c r="GB9" s="456"/>
      <c r="GC9" s="456"/>
    </row>
    <row r="10" spans="1:185" ht="14.4" customHeight="1" x14ac:dyDescent="0.35">
      <c r="A10" s="17" t="s">
        <v>977</v>
      </c>
      <c r="B10" s="596">
        <v>5</v>
      </c>
      <c r="C10" s="596">
        <v>8</v>
      </c>
      <c r="D10" s="596">
        <v>4</v>
      </c>
      <c r="E10" s="596">
        <v>1</v>
      </c>
      <c r="F10" s="596">
        <v>0</v>
      </c>
      <c r="G10" s="596">
        <v>0</v>
      </c>
      <c r="H10" s="596"/>
      <c r="I10" s="597">
        <v>-1</v>
      </c>
      <c r="J10" s="598">
        <v>0</v>
      </c>
      <c r="K10" s="191">
        <f>States!B7</f>
        <v>1E-4</v>
      </c>
      <c r="L10" s="192">
        <f>'Cte Keq'!N9</f>
        <v>9.9526914562732128E-5</v>
      </c>
      <c r="M10" s="258">
        <f>'Cte Keq'!M9</f>
        <v>1.8003346402890399E-7</v>
      </c>
      <c r="N10" s="269">
        <f t="shared" ref="N10:O12" si="42">LN(L10)</f>
        <v>-9.2150824522598356</v>
      </c>
      <c r="O10" s="270">
        <f t="shared" si="42"/>
        <v>-15.530123092063871</v>
      </c>
      <c r="P10" s="274">
        <f>DataBaseSpecies_2!E10</f>
        <v>-675.71119999999996</v>
      </c>
      <c r="Q10" s="271">
        <f t="shared" si="30"/>
        <v>0.16951060818320071</v>
      </c>
      <c r="R10" s="280">
        <f t="shared" si="31"/>
        <v>0</v>
      </c>
      <c r="S10" s="281">
        <f t="shared" si="32"/>
        <v>-3.5455223907365188</v>
      </c>
      <c r="T10" s="280">
        <f t="shared" si="33"/>
        <v>-38.496365745958983</v>
      </c>
      <c r="U10" s="3"/>
      <c r="V10" s="456"/>
      <c r="W10" s="760">
        <f>IF(ISNUMBER(FeedProportions!C5),-1/COUNT($B$6:$B$22)*FeedProportions!C5,-1/COUNT($B$6:$B$22))</f>
        <v>-5.9216439347179836E-2</v>
      </c>
      <c r="X10" s="456"/>
      <c r="Y10" s="754">
        <v>0</v>
      </c>
      <c r="Z10" s="456"/>
      <c r="AA10" s="456"/>
      <c r="AB10" s="591"/>
      <c r="AC10" s="591"/>
      <c r="AD10" s="591"/>
      <c r="AE10" s="591"/>
      <c r="AF10" s="591"/>
      <c r="AG10" s="591"/>
      <c r="AH10" s="456"/>
      <c r="AI10" s="591"/>
      <c r="AJ10" s="591"/>
      <c r="AK10" s="591"/>
      <c r="AL10" s="591"/>
      <c r="AM10" s="591"/>
      <c r="AN10" s="591"/>
      <c r="AO10" s="591"/>
      <c r="AP10" s="591"/>
      <c r="AQ10" s="591"/>
      <c r="AR10" s="591"/>
      <c r="AS10" s="591"/>
      <c r="AT10" s="591"/>
      <c r="AU10" s="591"/>
      <c r="AV10" s="591"/>
      <c r="AW10" s="591"/>
      <c r="AX10" s="591"/>
      <c r="AY10" s="591"/>
      <c r="AZ10" s="591"/>
      <c r="BA10" s="591"/>
      <c r="BB10" s="591"/>
      <c r="BC10" s="591"/>
      <c r="BD10" s="591">
        <v>-1</v>
      </c>
      <c r="BE10" s="591">
        <f t="shared" si="34"/>
        <v>-1</v>
      </c>
      <c r="BF10" s="591">
        <f t="shared" si="35"/>
        <v>-1</v>
      </c>
      <c r="BG10" s="591">
        <v>-1</v>
      </c>
      <c r="BH10" s="591">
        <f t="shared" si="36"/>
        <v>-1</v>
      </c>
      <c r="BI10" s="591">
        <v>-1</v>
      </c>
      <c r="BJ10" s="591">
        <f t="shared" si="37"/>
        <v>-1</v>
      </c>
      <c r="BK10" s="591">
        <f t="shared" si="38"/>
        <v>-1</v>
      </c>
      <c r="BL10" s="591">
        <f t="shared" si="39"/>
        <v>-1</v>
      </c>
      <c r="BM10" s="591">
        <v>-1</v>
      </c>
      <c r="BN10" s="591">
        <v>-1</v>
      </c>
      <c r="BO10" s="591">
        <v>-9.9999999999999998E-13</v>
      </c>
      <c r="BP10" s="591"/>
      <c r="BQ10" s="591">
        <v>0</v>
      </c>
      <c r="BR10" s="591">
        <v>0</v>
      </c>
      <c r="BS10" s="591">
        <v>0</v>
      </c>
      <c r="BT10" s="591">
        <v>0</v>
      </c>
      <c r="BU10" s="591">
        <v>0</v>
      </c>
      <c r="BV10" s="591">
        <v>0</v>
      </c>
      <c r="BW10" s="591">
        <v>0</v>
      </c>
      <c r="BX10" s="591">
        <v>0</v>
      </c>
      <c r="BY10" s="591"/>
      <c r="BZ10" s="591"/>
      <c r="CA10" s="591"/>
      <c r="CB10" s="591"/>
      <c r="CC10" s="591"/>
      <c r="CD10" s="591"/>
      <c r="CE10" s="591"/>
      <c r="CF10" s="591"/>
      <c r="CG10" s="591"/>
      <c r="CH10" s="591">
        <v>0</v>
      </c>
      <c r="CI10" s="591">
        <v>0</v>
      </c>
      <c r="CJ10" s="591">
        <v>0</v>
      </c>
      <c r="CK10" s="591">
        <v>0</v>
      </c>
      <c r="CL10" s="591">
        <v>0</v>
      </c>
      <c r="CM10" s="591">
        <v>0</v>
      </c>
      <c r="CN10" s="591">
        <v>0</v>
      </c>
      <c r="CO10" s="591">
        <v>0</v>
      </c>
      <c r="CP10" s="591"/>
      <c r="CQ10" s="591"/>
      <c r="CR10" s="591"/>
      <c r="CS10" s="591">
        <v>0</v>
      </c>
      <c r="CT10" s="591"/>
      <c r="CU10" s="591"/>
      <c r="CV10" s="591"/>
      <c r="CW10" s="591"/>
      <c r="CX10" s="591"/>
      <c r="CY10" s="591"/>
      <c r="CZ10" s="591"/>
      <c r="DA10" s="591"/>
      <c r="DB10" s="591"/>
      <c r="DC10" s="591"/>
      <c r="DD10" s="591"/>
      <c r="DE10" s="591"/>
      <c r="DF10" s="591"/>
      <c r="DG10" s="591"/>
      <c r="DH10" s="591"/>
      <c r="DI10" s="591"/>
      <c r="DJ10" s="591"/>
      <c r="DK10" s="591"/>
      <c r="DL10" s="591"/>
      <c r="DM10" s="591"/>
      <c r="DN10" s="591"/>
      <c r="DO10" s="591"/>
      <c r="DP10" s="456"/>
      <c r="DQ10" s="456"/>
      <c r="DR10" s="456"/>
      <c r="DS10" s="456"/>
      <c r="DT10" s="456"/>
      <c r="DU10" s="456"/>
      <c r="DV10" s="456"/>
      <c r="DW10" s="456"/>
      <c r="DX10" s="456"/>
      <c r="DY10" s="456"/>
      <c r="DZ10" s="456"/>
      <c r="EA10" s="456"/>
      <c r="EB10" s="456"/>
      <c r="EC10" s="456"/>
      <c r="ED10" s="456"/>
      <c r="EE10" s="456"/>
      <c r="EF10" s="459"/>
      <c r="EG10" s="459"/>
      <c r="EH10" s="456"/>
      <c r="EI10" s="456"/>
      <c r="EJ10" s="456"/>
      <c r="EK10" s="459"/>
      <c r="EL10" s="456"/>
      <c r="EM10" s="459"/>
      <c r="EN10" s="456"/>
      <c r="EO10" s="456"/>
      <c r="EP10" s="459"/>
      <c r="EQ10" s="456"/>
      <c r="ER10" s="456"/>
      <c r="ES10" s="456"/>
      <c r="ET10" s="456"/>
      <c r="EU10" s="456"/>
      <c r="EV10" s="456"/>
      <c r="EW10" s="456">
        <v>-1</v>
      </c>
      <c r="EX10" s="456"/>
      <c r="EY10" s="456"/>
      <c r="EZ10" s="456"/>
      <c r="FA10" s="456"/>
      <c r="FB10" s="456"/>
      <c r="FC10" s="456"/>
      <c r="FD10" s="456"/>
      <c r="FE10" s="456"/>
      <c r="FF10" s="456"/>
      <c r="FG10" s="456"/>
      <c r="FH10" s="456"/>
      <c r="FI10" s="456"/>
      <c r="FJ10" s="456"/>
      <c r="FK10" s="456"/>
      <c r="FL10" s="456"/>
      <c r="FM10" s="456"/>
      <c r="FN10" s="456"/>
      <c r="FO10" s="456"/>
      <c r="FP10" s="456"/>
      <c r="FQ10" s="456"/>
      <c r="FR10" s="456"/>
      <c r="FS10" s="456"/>
      <c r="FT10" s="456"/>
      <c r="FU10" s="456"/>
      <c r="FV10" s="456"/>
      <c r="FW10" s="456"/>
      <c r="FX10" s="456"/>
      <c r="FY10" s="456"/>
      <c r="FZ10" s="456"/>
      <c r="GA10" s="456"/>
      <c r="GB10" s="456"/>
      <c r="GC10" s="456"/>
    </row>
    <row r="11" spans="1:185" ht="14.4" customHeight="1" x14ac:dyDescent="0.35">
      <c r="A11" s="17" t="s">
        <v>1005</v>
      </c>
      <c r="B11" s="596">
        <v>3</v>
      </c>
      <c r="C11" s="596">
        <v>7</v>
      </c>
      <c r="D11" s="596">
        <v>3</v>
      </c>
      <c r="E11" s="596">
        <v>1</v>
      </c>
      <c r="F11" s="596">
        <v>0</v>
      </c>
      <c r="G11" s="596">
        <v>0</v>
      </c>
      <c r="H11" s="596"/>
      <c r="I11" s="597">
        <v>0</v>
      </c>
      <c r="J11" s="598">
        <v>0</v>
      </c>
      <c r="K11" s="191">
        <f>States!B8</f>
        <v>1E-4</v>
      </c>
      <c r="L11" s="192">
        <f>'Cte Keq'!M10</f>
        <v>9.8804979204883964E-5</v>
      </c>
      <c r="M11" s="258">
        <f>'Cte Keq'!M10</f>
        <v>9.8804979204883964E-5</v>
      </c>
      <c r="N11" s="269">
        <f t="shared" si="42"/>
        <v>-9.2223625576697614</v>
      </c>
      <c r="O11" s="270">
        <f t="shared" si="42"/>
        <v>-9.2223625576697614</v>
      </c>
      <c r="P11" s="274">
        <f>DataBaseSpecies_2!E11</f>
        <v>-484.29479999999995</v>
      </c>
      <c r="Q11" s="271">
        <f t="shared" si="30"/>
        <v>0</v>
      </c>
      <c r="R11" s="280">
        <f t="shared" si="31"/>
        <v>0</v>
      </c>
      <c r="S11" s="281">
        <f t="shared" si="32"/>
        <v>-22.860568455076656</v>
      </c>
      <c r="T11" s="280">
        <f t="shared" si="33"/>
        <v>-22.860568455076656</v>
      </c>
      <c r="U11" s="3"/>
      <c r="V11" s="456"/>
      <c r="W11" s="760">
        <f>IF(ISNUMBER(FeedProportions!C6),-1/COUNT($B$6:$B$22)*FeedProportions!C6,-1/COUNT($B$6:$B$22))</f>
        <v>-0.1835102144839062</v>
      </c>
      <c r="X11" s="456"/>
      <c r="Y11" s="754">
        <v>0</v>
      </c>
      <c r="Z11" s="456"/>
      <c r="AA11" s="456"/>
      <c r="AB11" s="591"/>
      <c r="AC11" s="591"/>
      <c r="AD11" s="591"/>
      <c r="AE11" s="591"/>
      <c r="AF11" s="591"/>
      <c r="AG11" s="591"/>
      <c r="AH11" s="456"/>
      <c r="AI11" s="591"/>
      <c r="AJ11" s="591"/>
      <c r="AK11" s="591"/>
      <c r="AL11" s="591"/>
      <c r="AM11" s="591"/>
      <c r="AN11" s="591"/>
      <c r="AO11" s="591"/>
      <c r="AP11" s="591"/>
      <c r="AQ11" s="591"/>
      <c r="AR11" s="591"/>
      <c r="AS11" s="591"/>
      <c r="AT11" s="591"/>
      <c r="AU11" s="591"/>
      <c r="AV11" s="591"/>
      <c r="AW11" s="591"/>
      <c r="AX11" s="591"/>
      <c r="AY11" s="591"/>
      <c r="AZ11" s="591"/>
      <c r="BA11" s="591"/>
      <c r="BB11" s="591"/>
      <c r="BC11" s="591"/>
      <c r="BD11" s="591"/>
      <c r="BE11" s="591">
        <f t="shared" si="34"/>
        <v>0</v>
      </c>
      <c r="BF11" s="591">
        <f t="shared" si="35"/>
        <v>0</v>
      </c>
      <c r="BG11" s="591">
        <v>0</v>
      </c>
      <c r="BH11" s="591">
        <f t="shared" si="36"/>
        <v>0</v>
      </c>
      <c r="BI11" s="591">
        <v>0</v>
      </c>
      <c r="BJ11" s="591">
        <f t="shared" si="37"/>
        <v>0</v>
      </c>
      <c r="BK11" s="591">
        <f t="shared" si="38"/>
        <v>0</v>
      </c>
      <c r="BL11" s="591">
        <f t="shared" si="39"/>
        <v>0</v>
      </c>
      <c r="BM11" s="591"/>
      <c r="BN11" s="591"/>
      <c r="BO11" s="591"/>
      <c r="BP11" s="591">
        <v>-1</v>
      </c>
      <c r="BQ11" s="591">
        <v>-1</v>
      </c>
      <c r="BR11" s="591">
        <v>-1</v>
      </c>
      <c r="BS11" s="591">
        <v>-1</v>
      </c>
      <c r="BT11" s="591">
        <v>-1</v>
      </c>
      <c r="BU11" s="591">
        <v>-1</v>
      </c>
      <c r="BV11" s="591">
        <v>-1</v>
      </c>
      <c r="BW11" s="591">
        <v>-1</v>
      </c>
      <c r="BX11" s="591">
        <v>-1</v>
      </c>
      <c r="BY11" s="591">
        <v>-9.9999999999999998E-13</v>
      </c>
      <c r="BZ11" s="591"/>
      <c r="CA11" s="591"/>
      <c r="CB11" s="591"/>
      <c r="CC11" s="591"/>
      <c r="CD11" s="591"/>
      <c r="CE11" s="591"/>
      <c r="CF11" s="591"/>
      <c r="CG11" s="591"/>
      <c r="CH11" s="591">
        <v>0</v>
      </c>
      <c r="CI11" s="591">
        <v>0</v>
      </c>
      <c r="CJ11" s="591">
        <v>0</v>
      </c>
      <c r="CK11" s="591">
        <v>0</v>
      </c>
      <c r="CL11" s="591">
        <v>0</v>
      </c>
      <c r="CM11" s="591">
        <v>0</v>
      </c>
      <c r="CN11" s="591">
        <v>0</v>
      </c>
      <c r="CO11" s="591">
        <v>0</v>
      </c>
      <c r="CP11" s="591"/>
      <c r="CQ11" s="591"/>
      <c r="CR11" s="591"/>
      <c r="CS11" s="591">
        <v>0</v>
      </c>
      <c r="CT11" s="591"/>
      <c r="CU11" s="591"/>
      <c r="CV11" s="591"/>
      <c r="CW11" s="591"/>
      <c r="CX11" s="591"/>
      <c r="CY11" s="591"/>
      <c r="CZ11" s="591"/>
      <c r="DA11" s="591"/>
      <c r="DB11" s="591"/>
      <c r="DC11" s="591"/>
      <c r="DD11" s="591"/>
      <c r="DE11" s="591"/>
      <c r="DF11" s="591"/>
      <c r="DG11" s="591"/>
      <c r="DH11" s="591"/>
      <c r="DI11" s="591"/>
      <c r="DJ11" s="591"/>
      <c r="DK11" s="591"/>
      <c r="DL11" s="591"/>
      <c r="DM11" s="591"/>
      <c r="DN11" s="591"/>
      <c r="DO11" s="591"/>
      <c r="DP11" s="456"/>
      <c r="DQ11" s="456"/>
      <c r="DR11" s="456"/>
      <c r="DS11" s="456"/>
      <c r="DT11" s="456"/>
      <c r="DU11" s="456"/>
      <c r="DV11" s="456"/>
      <c r="DW11" s="456"/>
      <c r="DX11" s="456"/>
      <c r="DY11" s="456"/>
      <c r="DZ11" s="456"/>
      <c r="EA11" s="456"/>
      <c r="EB11" s="456"/>
      <c r="EC11" s="456"/>
      <c r="ED11" s="456"/>
      <c r="EE11" s="456"/>
      <c r="EF11" s="459"/>
      <c r="EG11" s="459"/>
      <c r="EH11" s="456"/>
      <c r="EI11" s="456"/>
      <c r="EJ11" s="456"/>
      <c r="EK11" s="459"/>
      <c r="EL11" s="456"/>
      <c r="EM11" s="459"/>
      <c r="EN11" s="456"/>
      <c r="EO11" s="456"/>
      <c r="EP11" s="459"/>
      <c r="EQ11" s="456"/>
      <c r="ER11" s="456"/>
      <c r="ES11" s="456"/>
      <c r="ET11" s="456"/>
      <c r="EU11" s="456"/>
      <c r="EV11" s="456"/>
      <c r="EW11" s="456"/>
      <c r="EX11" s="456">
        <v>-1</v>
      </c>
      <c r="EY11" s="456"/>
      <c r="EZ11" s="456"/>
      <c r="FA11" s="456"/>
      <c r="FB11" s="456"/>
      <c r="FC11" s="456"/>
      <c r="FD11" s="456"/>
      <c r="FE11" s="456"/>
      <c r="FF11" s="456"/>
      <c r="FG11" s="456"/>
      <c r="FH11" s="456"/>
      <c r="FI11" s="456"/>
      <c r="FJ11" s="456"/>
      <c r="FK11" s="456"/>
      <c r="FL11" s="456"/>
      <c r="FM11" s="456"/>
      <c r="FN11" s="456"/>
      <c r="FO11" s="456"/>
      <c r="FP11" s="456"/>
      <c r="FQ11" s="456"/>
      <c r="FR11" s="456"/>
      <c r="FS11" s="456"/>
      <c r="FT11" s="456"/>
      <c r="FU11" s="456"/>
      <c r="FV11" s="456"/>
      <c r="FW11" s="456"/>
      <c r="FX11" s="456"/>
      <c r="FY11" s="456"/>
      <c r="FZ11" s="456"/>
      <c r="GA11" s="456"/>
      <c r="GB11" s="456"/>
      <c r="GC11" s="456"/>
    </row>
    <row r="12" spans="1:185" ht="14.4" customHeight="1" x14ac:dyDescent="0.35">
      <c r="A12" s="17" t="s">
        <v>1031</v>
      </c>
      <c r="B12" s="596">
        <v>4</v>
      </c>
      <c r="C12" s="596">
        <v>9</v>
      </c>
      <c r="D12" s="596">
        <v>3</v>
      </c>
      <c r="E12" s="596">
        <v>1</v>
      </c>
      <c r="F12" s="596">
        <v>0</v>
      </c>
      <c r="G12" s="596">
        <v>0</v>
      </c>
      <c r="H12" s="596"/>
      <c r="I12" s="597">
        <v>0</v>
      </c>
      <c r="J12" s="598">
        <v>0</v>
      </c>
      <c r="K12" s="191">
        <f>States!B9</f>
        <v>1E-4</v>
      </c>
      <c r="L12" s="192">
        <f>'Cte Keq'!M11</f>
        <v>9.9020415677540048E-5</v>
      </c>
      <c r="M12" s="258">
        <f>'Cte Keq'!M11</f>
        <v>9.9020415677540048E-5</v>
      </c>
      <c r="N12" s="269">
        <f t="shared" si="42"/>
        <v>-9.2201845101248416</v>
      </c>
      <c r="O12" s="270">
        <f t="shared" si="42"/>
        <v>-9.2201845101248416</v>
      </c>
      <c r="P12" s="274">
        <f>DataBaseSpecies_2!E12</f>
        <v>-485.08899999999994</v>
      </c>
      <c r="Q12" s="271">
        <f t="shared" si="30"/>
        <v>0</v>
      </c>
      <c r="R12" s="280">
        <f t="shared" si="31"/>
        <v>0</v>
      </c>
      <c r="S12" s="281">
        <f t="shared" si="32"/>
        <v>-22.8551694692216</v>
      </c>
      <c r="T12" s="280">
        <f t="shared" si="33"/>
        <v>-22.8551694692216</v>
      </c>
      <c r="U12" s="3"/>
      <c r="V12" s="456"/>
      <c r="W12" s="760">
        <f>IF(ISNUMBER(FeedProportions!C7),-1/COUNT($B$6:$B$22)*FeedProportions!C7,-1/COUNT($B$6:$B$22))</f>
        <v>-0.10872680797225628</v>
      </c>
      <c r="X12" s="456"/>
      <c r="Y12" s="754">
        <v>0</v>
      </c>
      <c r="Z12" s="456"/>
      <c r="AA12" s="456"/>
      <c r="AB12" s="591"/>
      <c r="AC12" s="591"/>
      <c r="AD12" s="591"/>
      <c r="AE12" s="591"/>
      <c r="AF12" s="591"/>
      <c r="AG12" s="591"/>
      <c r="AH12" s="456"/>
      <c r="AI12" s="591"/>
      <c r="AJ12" s="591"/>
      <c r="AK12" s="591"/>
      <c r="AL12" s="591"/>
      <c r="AM12" s="591"/>
      <c r="AN12" s="591"/>
      <c r="AO12" s="591"/>
      <c r="AP12" s="591"/>
      <c r="AQ12" s="591"/>
      <c r="AR12" s="591"/>
      <c r="AS12" s="591"/>
      <c r="AT12" s="591"/>
      <c r="AU12" s="591"/>
      <c r="AV12" s="591"/>
      <c r="AW12" s="591"/>
      <c r="AX12" s="591"/>
      <c r="AY12" s="591"/>
      <c r="AZ12" s="591"/>
      <c r="BA12" s="591"/>
      <c r="BB12" s="591"/>
      <c r="BC12" s="591"/>
      <c r="BD12" s="591"/>
      <c r="BE12" s="591">
        <f t="shared" si="34"/>
        <v>0</v>
      </c>
      <c r="BF12" s="591">
        <f t="shared" si="35"/>
        <v>0</v>
      </c>
      <c r="BG12" s="591">
        <v>0</v>
      </c>
      <c r="BH12" s="591">
        <f t="shared" si="36"/>
        <v>0</v>
      </c>
      <c r="BI12" s="591">
        <v>0</v>
      </c>
      <c r="BJ12" s="591">
        <f t="shared" si="37"/>
        <v>0</v>
      </c>
      <c r="BK12" s="591">
        <f t="shared" si="38"/>
        <v>0</v>
      </c>
      <c r="BL12" s="591">
        <f t="shared" si="39"/>
        <v>0</v>
      </c>
      <c r="BM12" s="591"/>
      <c r="BN12" s="591"/>
      <c r="BO12" s="591"/>
      <c r="BP12" s="591"/>
      <c r="BQ12" s="591"/>
      <c r="BR12" s="591"/>
      <c r="BS12" s="591"/>
      <c r="BT12" s="591"/>
      <c r="BU12" s="591"/>
      <c r="BV12" s="591"/>
      <c r="BW12" s="591"/>
      <c r="BX12" s="591"/>
      <c r="BY12" s="591"/>
      <c r="BZ12" s="591">
        <v>-1</v>
      </c>
      <c r="CA12" s="591">
        <v>-1</v>
      </c>
      <c r="CB12" s="591">
        <v>-1</v>
      </c>
      <c r="CC12" s="591">
        <v>-1</v>
      </c>
      <c r="CD12" s="591">
        <v>-1</v>
      </c>
      <c r="CE12" s="591">
        <v>-1</v>
      </c>
      <c r="CF12" s="591">
        <v>-9.9999999999999998E-13</v>
      </c>
      <c r="CG12" s="591"/>
      <c r="CH12" s="591">
        <v>0</v>
      </c>
      <c r="CI12" s="591">
        <v>0</v>
      </c>
      <c r="CJ12" s="591">
        <v>0</v>
      </c>
      <c r="CK12" s="591">
        <v>0</v>
      </c>
      <c r="CL12" s="591">
        <v>0</v>
      </c>
      <c r="CM12" s="591">
        <v>0</v>
      </c>
      <c r="CN12" s="591">
        <v>0</v>
      </c>
      <c r="CO12" s="591">
        <v>0</v>
      </c>
      <c r="CP12" s="591"/>
      <c r="CQ12" s="591"/>
      <c r="CR12" s="591"/>
      <c r="CS12" s="591">
        <v>0</v>
      </c>
      <c r="CT12" s="591"/>
      <c r="CU12" s="591"/>
      <c r="CV12" s="591"/>
      <c r="CW12" s="591"/>
      <c r="CX12" s="591"/>
      <c r="CY12" s="591"/>
      <c r="CZ12" s="591"/>
      <c r="DA12" s="591"/>
      <c r="DB12" s="591"/>
      <c r="DC12" s="591"/>
      <c r="DD12" s="591"/>
      <c r="DE12" s="591"/>
      <c r="DF12" s="591"/>
      <c r="DG12" s="591"/>
      <c r="DH12" s="591"/>
      <c r="DI12" s="591"/>
      <c r="DJ12" s="591"/>
      <c r="DK12" s="591"/>
      <c r="DL12" s="591"/>
      <c r="DM12" s="591"/>
      <c r="DN12" s="591"/>
      <c r="DO12" s="591"/>
      <c r="DP12" s="456"/>
      <c r="DQ12" s="456"/>
      <c r="DR12" s="456"/>
      <c r="DS12" s="456"/>
      <c r="DT12" s="456"/>
      <c r="DU12" s="456"/>
      <c r="DV12" s="456"/>
      <c r="DW12" s="456"/>
      <c r="DX12" s="456"/>
      <c r="DY12" s="456"/>
      <c r="DZ12" s="456"/>
      <c r="EA12" s="456"/>
      <c r="EB12" s="456"/>
      <c r="EC12" s="456"/>
      <c r="ED12" s="456"/>
      <c r="EE12" s="456"/>
      <c r="EF12" s="459"/>
      <c r="EG12" s="459"/>
      <c r="EH12" s="456"/>
      <c r="EI12" s="456"/>
      <c r="EJ12" s="456"/>
      <c r="EK12" s="459"/>
      <c r="EL12" s="456"/>
      <c r="EM12" s="459"/>
      <c r="EN12" s="456"/>
      <c r="EO12" s="456"/>
      <c r="EP12" s="459"/>
      <c r="EQ12" s="456"/>
      <c r="ER12" s="456"/>
      <c r="ES12" s="456"/>
      <c r="ET12" s="456"/>
      <c r="EU12" s="456"/>
      <c r="EV12" s="456"/>
      <c r="EW12" s="456"/>
      <c r="EX12" s="456"/>
      <c r="EY12" s="456">
        <v>-1</v>
      </c>
      <c r="EZ12" s="456"/>
      <c r="FA12" s="456"/>
      <c r="FB12" s="456"/>
      <c r="FC12" s="456"/>
      <c r="FD12" s="456"/>
      <c r="FE12" s="456"/>
      <c r="FF12" s="456"/>
      <c r="FG12" s="456"/>
      <c r="FH12" s="456"/>
      <c r="FI12" s="456"/>
      <c r="FJ12" s="456"/>
      <c r="FK12" s="456"/>
      <c r="FL12" s="456"/>
      <c r="FM12" s="456"/>
      <c r="FN12" s="456"/>
      <c r="FO12" s="456"/>
      <c r="FP12" s="456"/>
      <c r="FQ12" s="456"/>
      <c r="FR12" s="456"/>
      <c r="FS12" s="456"/>
      <c r="FT12" s="456"/>
      <c r="FU12" s="456"/>
      <c r="FV12" s="456"/>
      <c r="FW12" s="456"/>
      <c r="FX12" s="456"/>
      <c r="FY12" s="456"/>
      <c r="FZ12" s="456"/>
      <c r="GA12" s="456"/>
      <c r="GB12" s="456"/>
      <c r="GC12" s="456"/>
    </row>
    <row r="13" spans="1:185" ht="14.4" customHeight="1" x14ac:dyDescent="0.35">
      <c r="A13" s="17" t="s">
        <v>1046</v>
      </c>
      <c r="B13" s="596">
        <v>3</v>
      </c>
      <c r="C13" s="596">
        <v>7</v>
      </c>
      <c r="D13" s="596">
        <v>2</v>
      </c>
      <c r="E13" s="596">
        <v>1</v>
      </c>
      <c r="F13" s="596">
        <v>0</v>
      </c>
      <c r="G13" s="596">
        <v>0</v>
      </c>
      <c r="H13" s="596">
        <v>1</v>
      </c>
      <c r="I13" s="597">
        <v>0</v>
      </c>
      <c r="J13" s="598">
        <v>0</v>
      </c>
      <c r="K13" s="191">
        <f>States!B10</f>
        <v>1E-4</v>
      </c>
      <c r="L13" s="192">
        <f>'Cte Keq'!M12</f>
        <v>9.913032254837559E-5</v>
      </c>
      <c r="M13" s="258">
        <f>'Cte Keq'!M12</f>
        <v>9.913032254837559E-5</v>
      </c>
      <c r="N13" s="269">
        <f t="shared" ref="N13" si="43">LN(L13)</f>
        <v>-9.2190751841330183</v>
      </c>
      <c r="O13" s="270">
        <f t="shared" ref="O13" si="44">LN(M13)</f>
        <v>-9.2190751841330183</v>
      </c>
      <c r="P13" s="274">
        <f>DataBaseSpecies_2!E13</f>
        <v>-313.93471999999997</v>
      </c>
      <c r="Q13" s="271">
        <f t="shared" si="30"/>
        <v>0</v>
      </c>
      <c r="R13" s="280">
        <f t="shared" si="31"/>
        <v>0</v>
      </c>
      <c r="S13" s="281">
        <f t="shared" si="32"/>
        <v>-22.852419650764944</v>
      </c>
      <c r="T13" s="280">
        <f t="shared" si="33"/>
        <v>-22.852419650764944</v>
      </c>
      <c r="U13" s="3"/>
      <c r="V13" s="456"/>
      <c r="W13" s="760">
        <f>IF(ISNUMBER(FeedProportions!C8),-1/COUNT($B$6:$B$22)*FeedProportions!C8,-1/COUNT($B$6:$B$22))</f>
        <v>-4.1032531424930019E-2</v>
      </c>
      <c r="X13" s="456"/>
      <c r="Y13" s="754">
        <v>0</v>
      </c>
      <c r="Z13" s="456"/>
      <c r="AA13" s="456"/>
      <c r="AB13" s="591"/>
      <c r="AC13" s="591"/>
      <c r="AD13" s="591"/>
      <c r="AE13" s="591"/>
      <c r="AF13" s="591"/>
      <c r="AG13" s="591"/>
      <c r="AH13" s="456"/>
      <c r="AI13" s="591"/>
      <c r="AJ13" s="591"/>
      <c r="AK13" s="591"/>
      <c r="AL13" s="591"/>
      <c r="AM13" s="591"/>
      <c r="AN13" s="591"/>
      <c r="AO13" s="591"/>
      <c r="AP13" s="591"/>
      <c r="AQ13" s="591"/>
      <c r="AR13" s="591"/>
      <c r="AS13" s="591"/>
      <c r="AT13" s="591"/>
      <c r="AU13" s="591"/>
      <c r="AV13" s="591"/>
      <c r="AW13" s="591"/>
      <c r="AX13" s="591"/>
      <c r="AY13" s="591"/>
      <c r="AZ13" s="591"/>
      <c r="BA13" s="591"/>
      <c r="BB13" s="591"/>
      <c r="BC13" s="591"/>
      <c r="BD13" s="591"/>
      <c r="BE13" s="591">
        <f t="shared" si="34"/>
        <v>0</v>
      </c>
      <c r="BF13" s="591">
        <f t="shared" si="35"/>
        <v>0</v>
      </c>
      <c r="BG13" s="591">
        <v>0</v>
      </c>
      <c r="BH13" s="591">
        <f t="shared" si="36"/>
        <v>0</v>
      </c>
      <c r="BI13" s="591">
        <v>0</v>
      </c>
      <c r="BJ13" s="591">
        <f t="shared" si="37"/>
        <v>0</v>
      </c>
      <c r="BK13" s="591">
        <f t="shared" si="38"/>
        <v>0</v>
      </c>
      <c r="BL13" s="591">
        <f t="shared" si="39"/>
        <v>0</v>
      </c>
      <c r="BM13" s="591"/>
      <c r="BN13" s="591"/>
      <c r="BO13" s="591"/>
      <c r="BP13" s="591"/>
      <c r="BQ13" s="591"/>
      <c r="BR13" s="591"/>
      <c r="BS13" s="591"/>
      <c r="BT13" s="591"/>
      <c r="BU13" s="591"/>
      <c r="BV13" s="591"/>
      <c r="BW13" s="591"/>
      <c r="BX13" s="591"/>
      <c r="BY13" s="591"/>
      <c r="BZ13" s="591"/>
      <c r="CA13" s="591"/>
      <c r="CB13" s="591"/>
      <c r="CC13" s="591"/>
      <c r="CD13" s="591"/>
      <c r="CE13" s="591"/>
      <c r="CF13" s="591"/>
      <c r="CG13" s="591">
        <v>-1</v>
      </c>
      <c r="CH13" s="591">
        <v>-1</v>
      </c>
      <c r="CI13" s="591">
        <v>-1</v>
      </c>
      <c r="CJ13" s="591">
        <v>-1</v>
      </c>
      <c r="CK13" s="591">
        <v>-1</v>
      </c>
      <c r="CL13" s="591">
        <v>-1</v>
      </c>
      <c r="CM13" s="591">
        <v>-1</v>
      </c>
      <c r="CN13" s="591">
        <v>-1</v>
      </c>
      <c r="CO13" s="591">
        <v>-1</v>
      </c>
      <c r="CP13" s="591">
        <v>-9.9999999999999998E-13</v>
      </c>
      <c r="CQ13" s="591"/>
      <c r="CR13" s="591"/>
      <c r="CS13" s="591">
        <v>0</v>
      </c>
      <c r="CT13" s="591"/>
      <c r="CU13" s="591"/>
      <c r="CV13" s="591"/>
      <c r="CW13" s="591"/>
      <c r="CX13" s="591"/>
      <c r="CY13" s="591"/>
      <c r="CZ13" s="591"/>
      <c r="DA13" s="591"/>
      <c r="DB13" s="591"/>
      <c r="DC13" s="591"/>
      <c r="DD13" s="591"/>
      <c r="DE13" s="591"/>
      <c r="DF13" s="591"/>
      <c r="DG13" s="591"/>
      <c r="DH13" s="591"/>
      <c r="DI13" s="591"/>
      <c r="DJ13" s="591"/>
      <c r="DK13" s="591"/>
      <c r="DL13" s="591"/>
      <c r="DM13" s="591"/>
      <c r="DN13" s="591"/>
      <c r="DO13" s="591"/>
      <c r="DP13" s="456"/>
      <c r="DQ13" s="456"/>
      <c r="DR13" s="456"/>
      <c r="DS13" s="456"/>
      <c r="DT13" s="456"/>
      <c r="DU13" s="456"/>
      <c r="DV13" s="456"/>
      <c r="DW13" s="456"/>
      <c r="DX13" s="456"/>
      <c r="DY13" s="456"/>
      <c r="DZ13" s="456"/>
      <c r="EA13" s="456"/>
      <c r="EB13" s="456"/>
      <c r="EC13" s="456"/>
      <c r="ED13" s="456"/>
      <c r="EE13" s="456"/>
      <c r="EF13" s="459"/>
      <c r="EG13" s="459"/>
      <c r="EH13" s="456"/>
      <c r="EI13" s="456"/>
      <c r="EJ13" s="456"/>
      <c r="EK13" s="459"/>
      <c r="EL13" s="456"/>
      <c r="EM13" s="459"/>
      <c r="EN13" s="456"/>
      <c r="EO13" s="456"/>
      <c r="EP13" s="459"/>
      <c r="EQ13" s="456"/>
      <c r="ER13" s="456"/>
      <c r="ES13" s="456"/>
      <c r="ET13" s="456"/>
      <c r="EU13" s="456"/>
      <c r="EV13" s="456"/>
      <c r="EW13" s="456"/>
      <c r="EX13" s="456"/>
      <c r="EY13" s="456"/>
      <c r="EZ13" s="456">
        <v>-1</v>
      </c>
      <c r="FA13" s="456"/>
      <c r="FB13" s="456"/>
      <c r="FC13" s="456"/>
      <c r="FD13" s="456"/>
      <c r="FE13" s="456"/>
      <c r="FF13" s="456"/>
      <c r="FG13" s="456"/>
      <c r="FH13" s="456"/>
      <c r="FI13" s="456"/>
      <c r="FJ13" s="456"/>
      <c r="FK13" s="456"/>
      <c r="FL13" s="456"/>
      <c r="FM13" s="456"/>
      <c r="FN13" s="456"/>
      <c r="FO13" s="456"/>
      <c r="FP13" s="456"/>
      <c r="FQ13" s="456"/>
      <c r="FR13" s="456"/>
      <c r="FS13" s="456"/>
      <c r="FT13" s="456"/>
      <c r="FU13" s="456"/>
      <c r="FV13" s="456"/>
      <c r="FW13" s="456"/>
      <c r="FX13" s="456"/>
      <c r="FY13" s="456"/>
      <c r="FZ13" s="456"/>
      <c r="GA13" s="456"/>
      <c r="GB13" s="456"/>
      <c r="GC13" s="456"/>
    </row>
    <row r="14" spans="1:185" ht="14.4" customHeight="1" x14ac:dyDescent="0.35">
      <c r="A14" s="17" t="s">
        <v>1080</v>
      </c>
      <c r="B14" s="596">
        <v>2</v>
      </c>
      <c r="C14" s="596">
        <v>5</v>
      </c>
      <c r="D14" s="596">
        <v>2</v>
      </c>
      <c r="E14" s="596">
        <v>1</v>
      </c>
      <c r="F14" s="596">
        <v>0</v>
      </c>
      <c r="G14" s="596">
        <v>0</v>
      </c>
      <c r="H14" s="596"/>
      <c r="I14" s="597">
        <v>0</v>
      </c>
      <c r="J14" s="598">
        <v>0</v>
      </c>
      <c r="K14" s="191">
        <f>States!B11</f>
        <v>1E-4</v>
      </c>
      <c r="L14" s="192">
        <f>'Cte Keq'!M13</f>
        <v>9.9416784661596696E-5</v>
      </c>
      <c r="M14" s="258">
        <f>'Cte Keq'!M13</f>
        <v>9.9416784661596696E-5</v>
      </c>
      <c r="N14" s="269">
        <f t="shared" ref="N14" si="45">LN(L14)</f>
        <v>-9.2161895987823375</v>
      </c>
      <c r="O14" s="270">
        <f t="shared" ref="O14" si="46">LN(M14)</f>
        <v>-9.2161895987823375</v>
      </c>
      <c r="P14" s="274">
        <f>DataBaseSpecies_2!E14</f>
        <v>-332.05919999999998</v>
      </c>
      <c r="Q14" s="271">
        <f t="shared" si="30"/>
        <v>0</v>
      </c>
      <c r="R14" s="280">
        <f t="shared" si="31"/>
        <v>0</v>
      </c>
      <c r="S14" s="281">
        <f t="shared" si="32"/>
        <v>-22.845266806682993</v>
      </c>
      <c r="T14" s="280">
        <f t="shared" si="33"/>
        <v>-22.845266806682993</v>
      </c>
      <c r="U14" s="3"/>
      <c r="V14" s="456"/>
      <c r="W14" s="760">
        <f>IF(ISNUMBER(FeedProportions!C9),-1/COUNT($B$6:$B$22)*FeedProportions!C9,-1/COUNT($B$6:$B$22))</f>
        <v>-0.34404104929336438</v>
      </c>
      <c r="X14" s="456"/>
      <c r="Y14" s="754">
        <v>0</v>
      </c>
      <c r="Z14" s="456"/>
      <c r="AA14" s="456"/>
      <c r="AB14" s="591"/>
      <c r="AC14" s="591"/>
      <c r="AD14" s="591"/>
      <c r="AE14" s="591"/>
      <c r="AF14" s="591"/>
      <c r="AG14" s="591"/>
      <c r="AH14" s="456"/>
      <c r="AI14" s="591"/>
      <c r="AJ14" s="591"/>
      <c r="AK14" s="591"/>
      <c r="AL14" s="591"/>
      <c r="AM14" s="591"/>
      <c r="AN14" s="591"/>
      <c r="AO14" s="591"/>
      <c r="AP14" s="591"/>
      <c r="AQ14" s="591"/>
      <c r="AR14" s="591"/>
      <c r="AS14" s="591"/>
      <c r="AT14" s="591"/>
      <c r="AU14" s="591"/>
      <c r="AV14" s="591"/>
      <c r="AW14" s="591"/>
      <c r="AX14" s="591"/>
      <c r="AY14" s="591"/>
      <c r="AZ14" s="591"/>
      <c r="BA14" s="591"/>
      <c r="BB14" s="591"/>
      <c r="BC14" s="591"/>
      <c r="BD14" s="591"/>
      <c r="BE14" s="591">
        <f t="shared" si="34"/>
        <v>0</v>
      </c>
      <c r="BF14" s="591">
        <f t="shared" si="35"/>
        <v>0</v>
      </c>
      <c r="BG14" s="591">
        <v>0</v>
      </c>
      <c r="BH14" s="591">
        <f t="shared" si="36"/>
        <v>0</v>
      </c>
      <c r="BI14" s="591">
        <v>0</v>
      </c>
      <c r="BJ14" s="591">
        <f t="shared" si="37"/>
        <v>0</v>
      </c>
      <c r="BK14" s="591">
        <f t="shared" si="38"/>
        <v>0</v>
      </c>
      <c r="BL14" s="591">
        <f t="shared" si="39"/>
        <v>0</v>
      </c>
      <c r="BM14" s="591"/>
      <c r="BN14" s="591"/>
      <c r="BO14" s="591"/>
      <c r="BP14" s="591"/>
      <c r="BQ14" s="591"/>
      <c r="BR14" s="591"/>
      <c r="BS14" s="591"/>
      <c r="BT14" s="591"/>
      <c r="BU14" s="591"/>
      <c r="BV14" s="591"/>
      <c r="BW14" s="591"/>
      <c r="BX14" s="591"/>
      <c r="BY14" s="591"/>
      <c r="BZ14" s="591"/>
      <c r="CA14" s="591"/>
      <c r="CB14" s="591"/>
      <c r="CC14" s="591"/>
      <c r="CD14" s="591"/>
      <c r="CE14" s="591"/>
      <c r="CF14" s="591"/>
      <c r="CG14" s="591"/>
      <c r="CH14" s="591"/>
      <c r="CI14" s="591"/>
      <c r="CJ14" s="591"/>
      <c r="CK14" s="591"/>
      <c r="CL14" s="591"/>
      <c r="CM14" s="591"/>
      <c r="CN14" s="591"/>
      <c r="CO14" s="591"/>
      <c r="CP14" s="591"/>
      <c r="CQ14" s="591">
        <v>-1</v>
      </c>
      <c r="CR14" s="591">
        <v>-1</v>
      </c>
      <c r="CS14" s="591">
        <v>-9.9999999999999998E-13</v>
      </c>
      <c r="CT14" s="591"/>
      <c r="CU14" s="591"/>
      <c r="CV14" s="591"/>
      <c r="CW14" s="591"/>
      <c r="CX14" s="591"/>
      <c r="CY14" s="591"/>
      <c r="CZ14" s="591"/>
      <c r="DA14" s="591"/>
      <c r="DB14" s="591"/>
      <c r="DC14" s="591"/>
      <c r="DD14" s="591"/>
      <c r="DE14" s="591"/>
      <c r="DF14" s="591"/>
      <c r="DG14" s="591"/>
      <c r="DH14" s="591"/>
      <c r="DI14" s="591"/>
      <c r="DJ14" s="591"/>
      <c r="DK14" s="591"/>
      <c r="DL14" s="591"/>
      <c r="DM14" s="591"/>
      <c r="DN14" s="591"/>
      <c r="DO14" s="591"/>
      <c r="DP14" s="456"/>
      <c r="DQ14" s="456"/>
      <c r="DR14" s="456"/>
      <c r="DS14" s="456"/>
      <c r="DT14" s="456"/>
      <c r="DU14" s="456"/>
      <c r="DV14" s="456"/>
      <c r="DW14" s="456"/>
      <c r="DX14" s="456"/>
      <c r="DY14" s="456"/>
      <c r="DZ14" s="456"/>
      <c r="EA14" s="456"/>
      <c r="EB14" s="456"/>
      <c r="EC14" s="456"/>
      <c r="ED14" s="456"/>
      <c r="EE14" s="456"/>
      <c r="EF14" s="459"/>
      <c r="EG14" s="459"/>
      <c r="EH14" s="456"/>
      <c r="EI14" s="456"/>
      <c r="EJ14" s="456"/>
      <c r="EK14" s="459"/>
      <c r="EL14" s="456"/>
      <c r="EM14" s="459"/>
      <c r="EN14" s="456"/>
      <c r="EO14" s="456"/>
      <c r="EP14" s="459"/>
      <c r="EQ14" s="456"/>
      <c r="ER14" s="456"/>
      <c r="ES14" s="456"/>
      <c r="ET14" s="456"/>
      <c r="EU14" s="456"/>
      <c r="EV14" s="456"/>
      <c r="EW14" s="456"/>
      <c r="EX14" s="456"/>
      <c r="EY14" s="456"/>
      <c r="EZ14" s="456"/>
      <c r="FA14" s="456">
        <v>-1</v>
      </c>
      <c r="FB14" s="456"/>
      <c r="FC14" s="456"/>
      <c r="FD14" s="456"/>
      <c r="FE14" s="456"/>
      <c r="FF14" s="456"/>
      <c r="FG14" s="456"/>
      <c r="FH14" s="456"/>
      <c r="FI14" s="456"/>
      <c r="FJ14" s="456"/>
      <c r="FK14" s="456"/>
      <c r="FL14" s="456"/>
      <c r="FM14" s="456"/>
      <c r="FN14" s="456"/>
      <c r="FO14" s="456"/>
      <c r="FP14" s="456"/>
      <c r="FQ14" s="456"/>
      <c r="FR14" s="456"/>
      <c r="FS14" s="456"/>
      <c r="FT14" s="456"/>
      <c r="FU14" s="456"/>
      <c r="FV14" s="456"/>
      <c r="FW14" s="456"/>
      <c r="FX14" s="456"/>
      <c r="FY14" s="456"/>
      <c r="FZ14" s="456"/>
      <c r="GA14" s="456"/>
      <c r="GB14" s="456"/>
      <c r="GC14" s="456"/>
    </row>
    <row r="15" spans="1:185" ht="14.4" customHeight="1" x14ac:dyDescent="0.35">
      <c r="A15" s="17" t="s">
        <v>1097</v>
      </c>
      <c r="B15" s="596">
        <v>5</v>
      </c>
      <c r="C15" s="596">
        <v>9</v>
      </c>
      <c r="D15" s="596">
        <v>2</v>
      </c>
      <c r="E15" s="596">
        <v>1</v>
      </c>
      <c r="F15" s="596">
        <v>0</v>
      </c>
      <c r="G15" s="596">
        <v>0</v>
      </c>
      <c r="H15" s="596"/>
      <c r="I15" s="597">
        <v>0</v>
      </c>
      <c r="J15" s="598">
        <v>0</v>
      </c>
      <c r="K15" s="191">
        <f>States!B12</f>
        <v>1E-4</v>
      </c>
      <c r="L15" s="192">
        <f>'Cte Keq'!M14</f>
        <v>9.999431206550994E-5</v>
      </c>
      <c r="M15" s="258">
        <f>'Cte Keq'!M14</f>
        <v>9.999431206550994E-5</v>
      </c>
      <c r="N15" s="269">
        <f t="shared" ref="N15" si="47">LN(L15)</f>
        <v>-9.2103972529387743</v>
      </c>
      <c r="O15" s="270">
        <f t="shared" ref="O15" si="48">LN(M15)</f>
        <v>-9.2103972529387743</v>
      </c>
      <c r="P15" s="274">
        <f>DataBaseSpecies_2!E15</f>
        <v>-261.41719999999998</v>
      </c>
      <c r="Q15" s="271">
        <f t="shared" si="30"/>
        <v>0</v>
      </c>
      <c r="R15" s="280">
        <f t="shared" si="31"/>
        <v>0</v>
      </c>
      <c r="S15" s="281">
        <f t="shared" si="32"/>
        <v>-22.830908629172164</v>
      </c>
      <c r="T15" s="280">
        <f t="shared" si="33"/>
        <v>-22.830908629172164</v>
      </c>
      <c r="U15" s="3"/>
      <c r="V15" s="456"/>
      <c r="W15" s="760">
        <f>IF(ISNUMBER(FeedProportions!C10),-1/COUNT($B$6:$B$22)*FeedProportions!C10,-1/COUNT($B$6:$B$22))</f>
        <v>-0.4306246319010163</v>
      </c>
      <c r="X15" s="456"/>
      <c r="Y15" s="754">
        <v>0</v>
      </c>
      <c r="Z15" s="456"/>
      <c r="AA15" s="456"/>
      <c r="AB15" s="591"/>
      <c r="AC15" s="591"/>
      <c r="AD15" s="591"/>
      <c r="AE15" s="591"/>
      <c r="AF15" s="591"/>
      <c r="AG15" s="591"/>
      <c r="AH15" s="456"/>
      <c r="AI15" s="591"/>
      <c r="AJ15" s="591"/>
      <c r="AK15" s="591"/>
      <c r="AL15" s="591"/>
      <c r="AM15" s="591"/>
      <c r="AN15" s="591"/>
      <c r="AO15" s="591"/>
      <c r="AP15" s="591"/>
      <c r="AQ15" s="591"/>
      <c r="AR15" s="591"/>
      <c r="AS15" s="591"/>
      <c r="AT15" s="591"/>
      <c r="AU15" s="591"/>
      <c r="AV15" s="591"/>
      <c r="AW15" s="591"/>
      <c r="AX15" s="591"/>
      <c r="AY15" s="591"/>
      <c r="AZ15" s="591"/>
      <c r="BA15" s="591"/>
      <c r="BB15" s="591"/>
      <c r="BC15" s="591"/>
      <c r="BD15" s="591"/>
      <c r="BE15" s="591">
        <f t="shared" si="34"/>
        <v>0</v>
      </c>
      <c r="BF15" s="591">
        <f t="shared" si="35"/>
        <v>0</v>
      </c>
      <c r="BG15" s="591">
        <v>0</v>
      </c>
      <c r="BH15" s="591">
        <f t="shared" si="36"/>
        <v>0</v>
      </c>
      <c r="BI15" s="591">
        <v>0</v>
      </c>
      <c r="BJ15" s="591">
        <f t="shared" si="37"/>
        <v>0</v>
      </c>
      <c r="BK15" s="591">
        <f t="shared" si="38"/>
        <v>0</v>
      </c>
      <c r="BL15" s="591">
        <f t="shared" si="39"/>
        <v>0</v>
      </c>
      <c r="BM15" s="591"/>
      <c r="BN15" s="591"/>
      <c r="BO15" s="591"/>
      <c r="BP15" s="591"/>
      <c r="BQ15" s="591"/>
      <c r="BR15" s="591"/>
      <c r="BS15" s="591"/>
      <c r="BT15" s="591"/>
      <c r="BU15" s="591"/>
      <c r="BV15" s="591"/>
      <c r="BW15" s="591"/>
      <c r="BX15" s="591"/>
      <c r="BY15" s="591"/>
      <c r="BZ15" s="591"/>
      <c r="CA15" s="591"/>
      <c r="CB15" s="591"/>
      <c r="CC15" s="591"/>
      <c r="CD15" s="591"/>
      <c r="CE15" s="591"/>
      <c r="CF15" s="591"/>
      <c r="CG15" s="591"/>
      <c r="CH15" s="591"/>
      <c r="CI15" s="591"/>
      <c r="CJ15" s="591"/>
      <c r="CK15" s="591"/>
      <c r="CL15" s="591"/>
      <c r="CM15" s="591"/>
      <c r="CN15" s="591"/>
      <c r="CO15" s="591"/>
      <c r="CP15" s="591"/>
      <c r="CQ15" s="591"/>
      <c r="CR15" s="591"/>
      <c r="CS15" s="591">
        <v>0</v>
      </c>
      <c r="CT15" s="591">
        <v>-1</v>
      </c>
      <c r="CU15" s="591">
        <v>-1</v>
      </c>
      <c r="CV15" s="591">
        <v>-1</v>
      </c>
      <c r="CW15" s="591">
        <v>-9.9999999999999998E-13</v>
      </c>
      <c r="CX15" s="591"/>
      <c r="CY15" s="591"/>
      <c r="CZ15" s="591"/>
      <c r="DA15" s="591"/>
      <c r="DB15" s="591"/>
      <c r="DC15" s="591"/>
      <c r="DD15" s="591"/>
      <c r="DE15" s="591"/>
      <c r="DF15" s="591"/>
      <c r="DG15" s="591"/>
      <c r="DH15" s="591"/>
      <c r="DI15" s="591"/>
      <c r="DJ15" s="591"/>
      <c r="DK15" s="591"/>
      <c r="DL15" s="591"/>
      <c r="DM15" s="591"/>
      <c r="DN15" s="591"/>
      <c r="DO15" s="591"/>
      <c r="DP15" s="456"/>
      <c r="DQ15" s="456"/>
      <c r="DR15" s="456"/>
      <c r="DS15" s="456"/>
      <c r="DT15" s="456"/>
      <c r="DU15" s="456"/>
      <c r="DV15" s="456"/>
      <c r="DW15" s="456"/>
      <c r="DX15" s="456"/>
      <c r="DY15" s="456"/>
      <c r="DZ15" s="456"/>
      <c r="EA15" s="456"/>
      <c r="EB15" s="456"/>
      <c r="EC15" s="456"/>
      <c r="ED15" s="456"/>
      <c r="EE15" s="456"/>
      <c r="EF15" s="459"/>
      <c r="EG15" s="459"/>
      <c r="EH15" s="456"/>
      <c r="EI15" s="456"/>
      <c r="EJ15" s="456"/>
      <c r="EK15" s="459"/>
      <c r="EL15" s="456"/>
      <c r="EM15" s="459"/>
      <c r="EN15" s="456"/>
      <c r="EO15" s="456"/>
      <c r="EP15" s="459"/>
      <c r="EQ15" s="456"/>
      <c r="ER15" s="456"/>
      <c r="ES15" s="456"/>
      <c r="ET15" s="456"/>
      <c r="EU15" s="456"/>
      <c r="EV15" s="456"/>
      <c r="EW15" s="456"/>
      <c r="EX15" s="456"/>
      <c r="EY15" s="456"/>
      <c r="EZ15" s="456"/>
      <c r="FA15" s="456"/>
      <c r="FB15" s="456">
        <v>-1</v>
      </c>
      <c r="FC15" s="456"/>
      <c r="FD15" s="456"/>
      <c r="FE15" s="456"/>
      <c r="FF15" s="456"/>
      <c r="FG15" s="456"/>
      <c r="FH15" s="456"/>
      <c r="FI15" s="456"/>
      <c r="FJ15" s="456"/>
      <c r="FK15" s="456"/>
      <c r="FL15" s="456"/>
      <c r="FM15" s="456"/>
      <c r="FN15" s="456"/>
      <c r="FO15" s="456"/>
      <c r="FP15" s="456"/>
      <c r="FQ15" s="456"/>
      <c r="FR15" s="456"/>
      <c r="FS15" s="456"/>
      <c r="FT15" s="456"/>
      <c r="FU15" s="456"/>
      <c r="FV15" s="456"/>
      <c r="FW15" s="456"/>
      <c r="FX15" s="456"/>
      <c r="FY15" s="456"/>
      <c r="FZ15" s="456"/>
      <c r="GA15" s="456"/>
      <c r="GB15" s="456"/>
      <c r="GC15" s="456"/>
    </row>
    <row r="16" spans="1:185" ht="14.4" customHeight="1" x14ac:dyDescent="0.35">
      <c r="A16" s="17" t="s">
        <v>1124</v>
      </c>
      <c r="B16" s="596">
        <v>5</v>
      </c>
      <c r="C16" s="596">
        <v>11</v>
      </c>
      <c r="D16" s="596">
        <v>2</v>
      </c>
      <c r="E16" s="596">
        <v>1</v>
      </c>
      <c r="F16" s="596">
        <v>0</v>
      </c>
      <c r="G16" s="596">
        <v>0</v>
      </c>
      <c r="H16" s="596"/>
      <c r="I16" s="597">
        <v>0</v>
      </c>
      <c r="J16" s="598">
        <v>0</v>
      </c>
      <c r="K16" s="191">
        <f>States!B13</f>
        <v>1E-4</v>
      </c>
      <c r="L16" s="192">
        <f>'Cte Keq'!M15</f>
        <v>9.9744891458456735E-5</v>
      </c>
      <c r="M16" s="258">
        <f>'Cte Keq'!M15</f>
        <v>9.9744891458456735E-5</v>
      </c>
      <c r="N16" s="269">
        <f t="shared" ref="N16:N18" si="49">LN(L16)</f>
        <v>-9.2128947169548105</v>
      </c>
      <c r="O16" s="270">
        <f t="shared" ref="O16:O18" si="50">LN(M16)</f>
        <v>-9.2128947169548105</v>
      </c>
      <c r="P16" s="274">
        <f>DataBaseSpecies_2!E16</f>
        <v>-326.87599999999998</v>
      </c>
      <c r="Q16" s="271">
        <f t="shared" si="30"/>
        <v>0</v>
      </c>
      <c r="R16" s="280">
        <f t="shared" si="31"/>
        <v>0</v>
      </c>
      <c r="S16" s="281">
        <f t="shared" si="32"/>
        <v>-22.837099390676677</v>
      </c>
      <c r="T16" s="280">
        <f t="shared" si="33"/>
        <v>-22.837099390676677</v>
      </c>
      <c r="U16" s="3"/>
      <c r="V16" s="456"/>
      <c r="W16" s="760">
        <f>IF(ISNUMBER(FeedProportions!C11),-1/COUNT($B$6:$B$22)*FeedProportions!C11,-1/COUNT($B$6:$B$22))</f>
        <v>-0.10680334665833098</v>
      </c>
      <c r="X16" s="456"/>
      <c r="Y16" s="754">
        <v>0</v>
      </c>
      <c r="Z16" s="456"/>
      <c r="AA16" s="456"/>
      <c r="AB16" s="591"/>
      <c r="AC16" s="591"/>
      <c r="AD16" s="591"/>
      <c r="AE16" s="591"/>
      <c r="AF16" s="591"/>
      <c r="AG16" s="591"/>
      <c r="AH16" s="456"/>
      <c r="AI16" s="591"/>
      <c r="AJ16" s="591"/>
      <c r="AK16" s="591"/>
      <c r="AL16" s="591"/>
      <c r="AM16" s="591"/>
      <c r="AN16" s="591"/>
      <c r="AO16" s="591"/>
      <c r="AP16" s="591"/>
      <c r="AQ16" s="591"/>
      <c r="AR16" s="591"/>
      <c r="AS16" s="591"/>
      <c r="AT16" s="591"/>
      <c r="AU16" s="591"/>
      <c r="AV16" s="591"/>
      <c r="AW16" s="591"/>
      <c r="AX16" s="591"/>
      <c r="AY16" s="591"/>
      <c r="AZ16" s="591"/>
      <c r="BA16" s="591"/>
      <c r="BB16" s="591"/>
      <c r="BC16" s="591"/>
      <c r="BD16" s="591"/>
      <c r="BE16" s="591">
        <f t="shared" si="34"/>
        <v>0</v>
      </c>
      <c r="BF16" s="591">
        <f t="shared" si="35"/>
        <v>0</v>
      </c>
      <c r="BG16" s="591">
        <v>0</v>
      </c>
      <c r="BH16" s="591">
        <f t="shared" si="36"/>
        <v>0</v>
      </c>
      <c r="BI16" s="591">
        <v>0</v>
      </c>
      <c r="BJ16" s="591">
        <f t="shared" si="37"/>
        <v>0</v>
      </c>
      <c r="BK16" s="591">
        <f t="shared" si="38"/>
        <v>0</v>
      </c>
      <c r="BL16" s="591">
        <f t="shared" si="39"/>
        <v>0</v>
      </c>
      <c r="BM16" s="591"/>
      <c r="BN16" s="591"/>
      <c r="BO16" s="591"/>
      <c r="BP16" s="591"/>
      <c r="BQ16" s="591"/>
      <c r="BR16" s="591"/>
      <c r="BS16" s="591"/>
      <c r="BT16" s="591"/>
      <c r="BU16" s="591"/>
      <c r="BV16" s="591"/>
      <c r="BW16" s="591"/>
      <c r="BX16" s="591"/>
      <c r="BY16" s="591"/>
      <c r="BZ16" s="591"/>
      <c r="CA16" s="591"/>
      <c r="CB16" s="591"/>
      <c r="CC16" s="591"/>
      <c r="CD16" s="591"/>
      <c r="CE16" s="591"/>
      <c r="CF16" s="591"/>
      <c r="CG16" s="591"/>
      <c r="CH16" s="591"/>
      <c r="CI16" s="591"/>
      <c r="CJ16" s="591"/>
      <c r="CK16" s="591"/>
      <c r="CL16" s="591"/>
      <c r="CM16" s="591"/>
      <c r="CN16" s="591"/>
      <c r="CO16" s="591"/>
      <c r="CP16" s="591"/>
      <c r="CQ16" s="591"/>
      <c r="CR16" s="591"/>
      <c r="CS16" s="591">
        <v>0</v>
      </c>
      <c r="CT16" s="591"/>
      <c r="CU16" s="591"/>
      <c r="CV16" s="591"/>
      <c r="CX16" s="591">
        <v>-1</v>
      </c>
      <c r="CY16" s="591">
        <v>-1</v>
      </c>
      <c r="CZ16" s="591">
        <v>-9.9999999999999998E-13</v>
      </c>
      <c r="DA16" s="591"/>
      <c r="DB16" s="591"/>
      <c r="DC16" s="591"/>
      <c r="DD16" s="591"/>
      <c r="DE16" s="591"/>
      <c r="DF16" s="591"/>
      <c r="DG16" s="591"/>
      <c r="DH16" s="591"/>
      <c r="DI16" s="591"/>
      <c r="DJ16" s="591"/>
      <c r="DK16" s="591"/>
      <c r="DL16" s="591"/>
      <c r="DM16" s="591"/>
      <c r="DN16" s="591"/>
      <c r="DO16" s="591"/>
      <c r="DP16" s="456"/>
      <c r="DQ16" s="456"/>
      <c r="DR16" s="456"/>
      <c r="DS16" s="456"/>
      <c r="DT16" s="456"/>
      <c r="DU16" s="456"/>
      <c r="DV16" s="456"/>
      <c r="DW16" s="456"/>
      <c r="DX16" s="456"/>
      <c r="DY16" s="456"/>
      <c r="DZ16" s="456"/>
      <c r="EA16" s="456"/>
      <c r="EB16" s="456"/>
      <c r="EC16" s="456"/>
      <c r="ED16" s="456"/>
      <c r="EE16" s="456"/>
      <c r="EF16" s="459"/>
      <c r="EG16" s="459"/>
      <c r="EH16" s="456"/>
      <c r="EI16" s="456"/>
      <c r="EJ16" s="456"/>
      <c r="EK16" s="459"/>
      <c r="EL16" s="456"/>
      <c r="EM16" s="459"/>
      <c r="EN16" s="456"/>
      <c r="EO16" s="456"/>
      <c r="EP16" s="459"/>
      <c r="EQ16" s="456"/>
      <c r="ER16" s="456"/>
      <c r="ES16" s="456"/>
      <c r="ET16" s="456"/>
      <c r="EU16" s="456"/>
      <c r="EV16" s="456"/>
      <c r="EW16" s="456"/>
      <c r="EX16" s="456"/>
      <c r="EY16" s="456"/>
      <c r="EZ16" s="456"/>
      <c r="FA16" s="456"/>
      <c r="FB16" s="456"/>
      <c r="FC16" s="456">
        <v>-1</v>
      </c>
      <c r="FD16" s="456"/>
      <c r="FE16" s="456"/>
      <c r="FF16" s="456"/>
      <c r="FG16" s="456"/>
      <c r="FH16" s="456"/>
      <c r="FI16" s="456"/>
      <c r="FJ16" s="456"/>
      <c r="FK16" s="456"/>
      <c r="FL16" s="456"/>
      <c r="FM16" s="456"/>
      <c r="FN16" s="456"/>
      <c r="FO16" s="456"/>
      <c r="FP16" s="456"/>
      <c r="FQ16" s="456"/>
      <c r="FR16" s="456"/>
      <c r="FS16" s="456"/>
      <c r="FT16" s="456"/>
      <c r="FU16" s="456"/>
      <c r="FV16" s="456"/>
      <c r="FW16" s="456"/>
      <c r="FX16" s="456"/>
      <c r="FY16" s="456"/>
      <c r="FZ16" s="456"/>
      <c r="GA16" s="456"/>
      <c r="GB16" s="456"/>
      <c r="GC16" s="456"/>
    </row>
    <row r="17" spans="1:185" ht="14.4" customHeight="1" x14ac:dyDescent="0.35">
      <c r="A17" s="17" t="s">
        <v>1140</v>
      </c>
      <c r="B17" s="596">
        <v>6</v>
      </c>
      <c r="C17" s="596">
        <v>13</v>
      </c>
      <c r="D17" s="596">
        <v>2</v>
      </c>
      <c r="E17" s="596">
        <v>1</v>
      </c>
      <c r="F17" s="596">
        <v>0</v>
      </c>
      <c r="G17" s="596">
        <v>0</v>
      </c>
      <c r="H17" s="596"/>
      <c r="I17" s="597">
        <v>0</v>
      </c>
      <c r="J17" s="598">
        <v>0</v>
      </c>
      <c r="K17" s="191">
        <f>States!B14</f>
        <v>1E-4</v>
      </c>
      <c r="L17" s="192">
        <f>'Cte Keq'!M16</f>
        <v>9.973372515560935E-5</v>
      </c>
      <c r="M17" s="258">
        <f>'Cte Keq'!M16</f>
        <v>9.973372515560935E-5</v>
      </c>
      <c r="N17" s="269">
        <f t="shared" si="49"/>
        <v>-9.2130066718404873</v>
      </c>
      <c r="O17" s="270">
        <f t="shared" si="50"/>
        <v>-9.2130066718404873</v>
      </c>
      <c r="P17" s="274">
        <f>DataBaseSpecies_2!E17</f>
        <v>-320.1044</v>
      </c>
      <c r="Q17" s="271">
        <f t="shared" si="30"/>
        <v>0</v>
      </c>
      <c r="R17" s="280">
        <f t="shared" si="31"/>
        <v>0</v>
      </c>
      <c r="S17" s="281">
        <f t="shared" si="32"/>
        <v>-22.837376906585632</v>
      </c>
      <c r="T17" s="280">
        <f t="shared" si="33"/>
        <v>-22.837376906585632</v>
      </c>
      <c r="U17" s="3"/>
      <c r="V17" s="456"/>
      <c r="W17" s="760">
        <f>IF(ISNUMBER(FeedProportions!C12),-1/COUNT($B$6:$B$22)*FeedProportions!C12,-1/COUNT($B$6:$B$22))</f>
        <v>-8.6839562590266553E-2</v>
      </c>
      <c r="X17" s="456"/>
      <c r="Y17" s="754">
        <v>0</v>
      </c>
      <c r="Z17" s="456"/>
      <c r="AA17" s="456"/>
      <c r="AB17" s="591"/>
      <c r="AC17" s="591"/>
      <c r="AD17" s="591"/>
      <c r="AE17" s="591"/>
      <c r="AF17" s="591"/>
      <c r="AG17" s="591"/>
      <c r="AH17" s="456"/>
      <c r="AI17" s="591"/>
      <c r="AJ17" s="591"/>
      <c r="AK17" s="591"/>
      <c r="AL17" s="591"/>
      <c r="AM17" s="591"/>
      <c r="AN17" s="591"/>
      <c r="AO17" s="591"/>
      <c r="AP17" s="591"/>
      <c r="AQ17" s="591"/>
      <c r="AR17" s="591"/>
      <c r="AS17" s="591"/>
      <c r="AT17" s="591"/>
      <c r="AU17" s="591"/>
      <c r="AV17" s="591"/>
      <c r="AW17" s="591"/>
      <c r="AX17" s="591"/>
      <c r="AY17" s="591"/>
      <c r="AZ17" s="591"/>
      <c r="BA17" s="591"/>
      <c r="BB17" s="591"/>
      <c r="BC17" s="591"/>
      <c r="BD17" s="591"/>
      <c r="BE17" s="591">
        <f t="shared" si="34"/>
        <v>0</v>
      </c>
      <c r="BF17" s="591">
        <f t="shared" si="35"/>
        <v>0</v>
      </c>
      <c r="BG17" s="591">
        <v>0</v>
      </c>
      <c r="BH17" s="591">
        <f t="shared" si="36"/>
        <v>0</v>
      </c>
      <c r="BI17" s="591">
        <v>0</v>
      </c>
      <c r="BJ17" s="591">
        <f t="shared" si="37"/>
        <v>0</v>
      </c>
      <c r="BK17" s="591">
        <f t="shared" si="38"/>
        <v>0</v>
      </c>
      <c r="BL17" s="591">
        <f t="shared" si="39"/>
        <v>0</v>
      </c>
      <c r="BM17" s="591"/>
      <c r="BN17" s="591"/>
      <c r="BO17" s="591"/>
      <c r="BP17" s="591"/>
      <c r="BQ17" s="591"/>
      <c r="BR17" s="591"/>
      <c r="BS17" s="591"/>
      <c r="BT17" s="591"/>
      <c r="BU17" s="591"/>
      <c r="BV17" s="591"/>
      <c r="BW17" s="591"/>
      <c r="BX17" s="591"/>
      <c r="BY17" s="591"/>
      <c r="BZ17" s="591"/>
      <c r="CA17" s="591"/>
      <c r="CB17" s="591"/>
      <c r="CC17" s="591"/>
      <c r="CD17" s="591"/>
      <c r="CE17" s="591"/>
      <c r="CF17" s="591"/>
      <c r="CG17" s="591"/>
      <c r="CH17" s="591"/>
      <c r="CI17" s="591"/>
      <c r="CJ17" s="591"/>
      <c r="CK17" s="591"/>
      <c r="CL17" s="591"/>
      <c r="CM17" s="591"/>
      <c r="CN17" s="591"/>
      <c r="CO17" s="591"/>
      <c r="CP17" s="591"/>
      <c r="CQ17" s="591"/>
      <c r="CR17" s="591"/>
      <c r="CS17" s="591">
        <v>0</v>
      </c>
      <c r="CT17" s="591"/>
      <c r="CU17" s="591"/>
      <c r="CV17" s="591"/>
      <c r="CW17" s="591"/>
      <c r="CX17" s="591"/>
      <c r="CY17" s="591"/>
      <c r="CZ17" s="591"/>
      <c r="DA17" s="591">
        <v>-1</v>
      </c>
      <c r="DB17" s="591">
        <v>-1</v>
      </c>
      <c r="DC17" s="591">
        <v>-9.9999999999999998E-13</v>
      </c>
      <c r="DD17" s="591"/>
      <c r="DE17" s="591"/>
      <c r="DF17" s="591"/>
      <c r="DG17" s="591"/>
      <c r="DH17" s="591"/>
      <c r="DI17" s="591"/>
      <c r="DJ17" s="591"/>
      <c r="DK17" s="591"/>
      <c r="DL17" s="591"/>
      <c r="DM17" s="591"/>
      <c r="DN17" s="591"/>
      <c r="DO17" s="591"/>
      <c r="DP17" s="456"/>
      <c r="DQ17" s="456"/>
      <c r="DR17" s="456"/>
      <c r="DS17" s="456"/>
      <c r="DT17" s="456"/>
      <c r="DU17" s="456"/>
      <c r="DV17" s="456"/>
      <c r="DW17" s="456"/>
      <c r="DX17" s="456"/>
      <c r="DY17" s="456"/>
      <c r="DZ17" s="456"/>
      <c r="EA17" s="456"/>
      <c r="EB17" s="456"/>
      <c r="EC17" s="456"/>
      <c r="ED17" s="456"/>
      <c r="EE17" s="456"/>
      <c r="EF17" s="459"/>
      <c r="EG17" s="459"/>
      <c r="EH17" s="456"/>
      <c r="EI17" s="456"/>
      <c r="EJ17" s="456"/>
      <c r="EK17" s="459"/>
      <c r="EL17" s="456"/>
      <c r="EM17" s="459"/>
      <c r="EN17" s="456"/>
      <c r="EO17" s="456"/>
      <c r="EP17" s="459"/>
      <c r="EQ17" s="456"/>
      <c r="ER17" s="456"/>
      <c r="ES17" s="456"/>
      <c r="ET17" s="456"/>
      <c r="EU17" s="456"/>
      <c r="EV17" s="456"/>
      <c r="EW17" s="456"/>
      <c r="EX17" s="456"/>
      <c r="EY17" s="456"/>
      <c r="EZ17" s="456"/>
      <c r="FA17" s="456"/>
      <c r="FB17" s="456"/>
      <c r="FC17" s="456"/>
      <c r="FD17" s="456">
        <v>-1</v>
      </c>
      <c r="FE17" s="456"/>
      <c r="FF17" s="456"/>
      <c r="FG17" s="456"/>
      <c r="FH17" s="456"/>
      <c r="FI17" s="456"/>
      <c r="FJ17" s="456"/>
      <c r="FK17" s="456"/>
      <c r="FL17" s="456"/>
      <c r="FM17" s="456"/>
      <c r="FN17" s="456"/>
      <c r="FO17" s="456"/>
      <c r="FP17" s="456"/>
      <c r="FQ17" s="456"/>
      <c r="FR17" s="456"/>
      <c r="FS17" s="456"/>
      <c r="FT17" s="456"/>
      <c r="FU17" s="456"/>
      <c r="FV17" s="456"/>
      <c r="FW17" s="456"/>
      <c r="FX17" s="456"/>
      <c r="FY17" s="456"/>
      <c r="FZ17" s="456"/>
      <c r="GA17" s="456"/>
      <c r="GB17" s="456"/>
      <c r="GC17" s="456"/>
    </row>
    <row r="18" spans="1:185" ht="14.4" customHeight="1" x14ac:dyDescent="0.35">
      <c r="A18" s="17" t="s">
        <v>1126</v>
      </c>
      <c r="B18" s="596">
        <v>6</v>
      </c>
      <c r="C18" s="596">
        <v>13</v>
      </c>
      <c r="D18" s="596">
        <v>2</v>
      </c>
      <c r="E18" s="596">
        <v>1</v>
      </c>
      <c r="F18" s="596">
        <v>0</v>
      </c>
      <c r="G18" s="596">
        <v>0</v>
      </c>
      <c r="H18" s="596"/>
      <c r="I18" s="597">
        <v>0</v>
      </c>
      <c r="J18" s="598">
        <v>0</v>
      </c>
      <c r="K18" s="191">
        <f>States!B15</f>
        <v>1E-4</v>
      </c>
      <c r="L18" s="192">
        <f>'Cte Keq'!M17</f>
        <v>9.9700351646728511E-5</v>
      </c>
      <c r="M18" s="258">
        <f>'Cte Keq'!M17</f>
        <v>9.9700351646728511E-5</v>
      </c>
      <c r="N18" s="269">
        <f t="shared" si="49"/>
        <v>-9.2133413539542719</v>
      </c>
      <c r="O18" s="270">
        <f t="shared" si="50"/>
        <v>-9.2133413539542719</v>
      </c>
      <c r="P18" s="274">
        <f>DataBaseSpecies_2!E18</f>
        <v>-320.1044</v>
      </c>
      <c r="Q18" s="271">
        <f t="shared" si="30"/>
        <v>0</v>
      </c>
      <c r="R18" s="280">
        <f t="shared" si="31"/>
        <v>0</v>
      </c>
      <c r="S18" s="281">
        <f t="shared" si="32"/>
        <v>-22.838206523001709</v>
      </c>
      <c r="T18" s="280">
        <f t="shared" si="33"/>
        <v>-22.838206523001709</v>
      </c>
      <c r="U18" s="3"/>
      <c r="V18" s="456"/>
      <c r="W18" s="760">
        <f>IF(ISNUMBER(FeedProportions!C13),-1/COUNT($B$6:$B$22)*FeedProportions!C13,-1/COUNT($B$6:$B$22))</f>
        <v>-0.17436706781230035</v>
      </c>
      <c r="X18" s="456"/>
      <c r="Y18" s="754">
        <v>0</v>
      </c>
      <c r="Z18" s="456"/>
      <c r="AA18" s="456"/>
      <c r="AB18" s="591"/>
      <c r="AC18" s="591"/>
      <c r="AD18" s="591"/>
      <c r="AE18" s="591"/>
      <c r="AF18" s="591"/>
      <c r="AG18" s="591"/>
      <c r="AH18" s="456"/>
      <c r="AI18" s="591"/>
      <c r="AJ18" s="591"/>
      <c r="AK18" s="591"/>
      <c r="AL18" s="591"/>
      <c r="AM18" s="591"/>
      <c r="AN18" s="591"/>
      <c r="AO18" s="591"/>
      <c r="AP18" s="591"/>
      <c r="AQ18" s="591"/>
      <c r="AR18" s="591"/>
      <c r="AS18" s="591"/>
      <c r="AT18" s="591"/>
      <c r="AU18" s="591"/>
      <c r="AV18" s="591"/>
      <c r="AW18" s="591"/>
      <c r="AX18" s="591"/>
      <c r="AY18" s="591"/>
      <c r="AZ18" s="591"/>
      <c r="BA18" s="591"/>
      <c r="BB18" s="591"/>
      <c r="BC18" s="591"/>
      <c r="BD18" s="591"/>
      <c r="BE18" s="591">
        <f t="shared" si="34"/>
        <v>0</v>
      </c>
      <c r="BF18" s="591">
        <f t="shared" si="35"/>
        <v>0</v>
      </c>
      <c r="BG18" s="591">
        <v>0</v>
      </c>
      <c r="BH18" s="591">
        <f t="shared" si="36"/>
        <v>0</v>
      </c>
      <c r="BI18" s="591">
        <v>0</v>
      </c>
      <c r="BJ18" s="591">
        <f t="shared" si="37"/>
        <v>0</v>
      </c>
      <c r="BK18" s="591">
        <f t="shared" si="38"/>
        <v>0</v>
      </c>
      <c r="BL18" s="591">
        <f t="shared" si="39"/>
        <v>0</v>
      </c>
      <c r="BM18" s="591"/>
      <c r="BN18" s="591"/>
      <c r="BO18" s="591"/>
      <c r="BP18" s="591"/>
      <c r="BQ18" s="591"/>
      <c r="BR18" s="591"/>
      <c r="BS18" s="591"/>
      <c r="BT18" s="591"/>
      <c r="BU18" s="591"/>
      <c r="BV18" s="591"/>
      <c r="BW18" s="591"/>
      <c r="BX18" s="591"/>
      <c r="BY18" s="591"/>
      <c r="BZ18" s="591"/>
      <c r="CA18" s="591"/>
      <c r="CB18" s="591"/>
      <c r="CC18" s="591"/>
      <c r="CD18" s="591"/>
      <c r="CE18" s="591"/>
      <c r="CF18" s="591"/>
      <c r="CG18" s="591"/>
      <c r="CH18" s="591"/>
      <c r="CI18" s="591"/>
      <c r="CJ18" s="591"/>
      <c r="CK18" s="591"/>
      <c r="CL18" s="591"/>
      <c r="CM18" s="591"/>
      <c r="CN18" s="591"/>
      <c r="CO18" s="591"/>
      <c r="CP18" s="591"/>
      <c r="CQ18" s="591"/>
      <c r="CR18" s="591"/>
      <c r="CS18" s="591">
        <v>0</v>
      </c>
      <c r="CT18" s="591"/>
      <c r="CU18" s="591"/>
      <c r="CV18" s="591"/>
      <c r="CW18" s="591"/>
      <c r="CX18" s="591"/>
      <c r="CY18" s="591"/>
      <c r="CZ18" s="591"/>
      <c r="DA18" s="591"/>
      <c r="DB18" s="591"/>
      <c r="DC18" s="591"/>
      <c r="DD18" s="591">
        <v>-1</v>
      </c>
      <c r="DE18" s="591">
        <v>-1</v>
      </c>
      <c r="DF18" s="591">
        <v>-1</v>
      </c>
      <c r="DG18" s="591">
        <v>-9.9999999999999998E-13</v>
      </c>
      <c r="DH18" s="591"/>
      <c r="DI18" s="591"/>
      <c r="DJ18" s="591"/>
      <c r="DK18" s="591"/>
      <c r="DL18" s="591"/>
      <c r="DM18" s="591"/>
      <c r="DN18" s="591"/>
      <c r="DO18" s="591"/>
      <c r="DP18" s="456"/>
      <c r="DQ18" s="456"/>
      <c r="DR18" s="456"/>
      <c r="DS18" s="456"/>
      <c r="DT18" s="456"/>
      <c r="DU18" s="456"/>
      <c r="DV18" s="456"/>
      <c r="DW18" s="456"/>
      <c r="DX18" s="456"/>
      <c r="DY18" s="456"/>
      <c r="DZ18" s="456"/>
      <c r="EA18" s="456"/>
      <c r="EB18" s="456"/>
      <c r="EC18" s="456"/>
      <c r="ED18" s="456"/>
      <c r="EE18" s="456"/>
      <c r="EF18" s="459"/>
      <c r="EG18" s="459"/>
      <c r="EH18" s="456"/>
      <c r="EI18" s="456"/>
      <c r="EJ18" s="456"/>
      <c r="EK18" s="459"/>
      <c r="EL18" s="456"/>
      <c r="EM18" s="459"/>
      <c r="EN18" s="456"/>
      <c r="EO18" s="456"/>
      <c r="EP18" s="459"/>
      <c r="EQ18" s="456"/>
      <c r="ER18" s="456"/>
      <c r="ES18" s="456"/>
      <c r="ET18" s="456"/>
      <c r="EU18" s="456"/>
      <c r="EV18" s="456"/>
      <c r="EW18" s="456"/>
      <c r="EX18" s="456"/>
      <c r="EY18" s="456"/>
      <c r="EZ18" s="456"/>
      <c r="FA18" s="456"/>
      <c r="FB18" s="456"/>
      <c r="FC18" s="456"/>
      <c r="FD18" s="456"/>
      <c r="FE18" s="456">
        <v>-1</v>
      </c>
      <c r="FF18" s="456"/>
      <c r="FG18" s="456"/>
      <c r="FH18" s="456"/>
      <c r="FI18" s="456"/>
      <c r="FJ18" s="456"/>
      <c r="FK18" s="456"/>
      <c r="FL18" s="456"/>
      <c r="FM18" s="456"/>
      <c r="FN18" s="456"/>
      <c r="FO18" s="456"/>
      <c r="FP18" s="456"/>
      <c r="FQ18" s="456"/>
      <c r="FR18" s="456"/>
      <c r="FS18" s="456"/>
      <c r="FT18" s="456"/>
      <c r="FU18" s="456"/>
      <c r="FV18" s="456"/>
      <c r="FW18" s="456"/>
      <c r="FX18" s="456"/>
      <c r="FY18" s="456"/>
      <c r="FZ18" s="456"/>
      <c r="GA18" s="456"/>
      <c r="GB18" s="456"/>
      <c r="GC18" s="456"/>
    </row>
    <row r="19" spans="1:185" ht="14.4" customHeight="1" x14ac:dyDescent="0.35">
      <c r="A19" s="17" t="s">
        <v>1181</v>
      </c>
      <c r="B19" s="596">
        <v>5</v>
      </c>
      <c r="C19" s="596">
        <v>11</v>
      </c>
      <c r="D19" s="596">
        <v>2</v>
      </c>
      <c r="E19" s="596">
        <v>1</v>
      </c>
      <c r="F19" s="596">
        <v>0</v>
      </c>
      <c r="G19" s="596">
        <v>0</v>
      </c>
      <c r="H19" s="596">
        <v>1</v>
      </c>
      <c r="I19" s="597">
        <v>0</v>
      </c>
      <c r="J19" s="598">
        <v>0</v>
      </c>
      <c r="K19" s="191">
        <f>States!B16</f>
        <v>1E-4</v>
      </c>
      <c r="L19" s="192">
        <f>'Cte Keq'!M18</f>
        <v>9.9678518264542613E-5</v>
      </c>
      <c r="M19" s="258">
        <f>'Cte Keq'!M18</f>
        <v>9.9678518264542613E-5</v>
      </c>
      <c r="N19" s="269">
        <f t="shared" ref="N19" si="51">LN(L19)</f>
        <v>-9.2135603679579408</v>
      </c>
      <c r="O19" s="270">
        <f t="shared" ref="O19" si="52">LN(M19)</f>
        <v>-9.2135603679579408</v>
      </c>
      <c r="P19" s="274">
        <f>DataBaseSpecies_2!E19</f>
        <v>-282.65159999999997</v>
      </c>
      <c r="Q19" s="271">
        <f t="shared" si="30"/>
        <v>0</v>
      </c>
      <c r="R19" s="280">
        <f t="shared" si="31"/>
        <v>0</v>
      </c>
      <c r="S19" s="281">
        <f t="shared" si="32"/>
        <v>-22.838749419097169</v>
      </c>
      <c r="T19" s="280">
        <f t="shared" si="33"/>
        <v>-22.838749419097169</v>
      </c>
      <c r="U19" s="3"/>
      <c r="V19" s="456"/>
      <c r="W19" s="760">
        <f>IF(ISNUMBER(FeedProportions!C14),-1/COUNT($B$6:$B$22)*FeedProportions!C14,-1/COUNT($B$6:$B$22))</f>
        <v>-2.1364173689846111E-2</v>
      </c>
      <c r="X19" s="456"/>
      <c r="Y19" s="754">
        <v>0</v>
      </c>
      <c r="Z19" s="456"/>
      <c r="AA19" s="456"/>
      <c r="AB19" s="591"/>
      <c r="AC19" s="591"/>
      <c r="AD19" s="591"/>
      <c r="AE19" s="591"/>
      <c r="AF19" s="591"/>
      <c r="AG19" s="591"/>
      <c r="AH19" s="456"/>
      <c r="AI19" s="591"/>
      <c r="AJ19" s="591"/>
      <c r="AK19" s="591"/>
      <c r="AL19" s="591"/>
      <c r="AM19" s="591"/>
      <c r="AN19" s="591"/>
      <c r="AO19" s="591"/>
      <c r="AP19" s="591"/>
      <c r="AQ19" s="591"/>
      <c r="AR19" s="591"/>
      <c r="AS19" s="591"/>
      <c r="AT19" s="591"/>
      <c r="AU19" s="591"/>
      <c r="AV19" s="591"/>
      <c r="AW19" s="591"/>
      <c r="AX19" s="591"/>
      <c r="AY19" s="591"/>
      <c r="AZ19" s="591"/>
      <c r="BA19" s="591"/>
      <c r="BB19" s="591"/>
      <c r="BC19" s="591"/>
      <c r="BD19" s="591"/>
      <c r="BE19" s="591">
        <f t="shared" si="34"/>
        <v>0</v>
      </c>
      <c r="BF19" s="591">
        <f t="shared" si="35"/>
        <v>0</v>
      </c>
      <c r="BG19" s="591">
        <v>0</v>
      </c>
      <c r="BH19" s="591">
        <f t="shared" si="36"/>
        <v>0</v>
      </c>
      <c r="BI19" s="591">
        <v>0</v>
      </c>
      <c r="BJ19" s="591">
        <f t="shared" si="37"/>
        <v>0</v>
      </c>
      <c r="BK19" s="591">
        <f t="shared" si="38"/>
        <v>0</v>
      </c>
      <c r="BL19" s="591">
        <f t="shared" si="39"/>
        <v>0</v>
      </c>
      <c r="BM19" s="591"/>
      <c r="BN19" s="591"/>
      <c r="BO19" s="591"/>
      <c r="BP19" s="591"/>
      <c r="BQ19" s="591"/>
      <c r="BR19" s="591"/>
      <c r="BS19" s="591"/>
      <c r="BT19" s="591"/>
      <c r="BU19" s="591"/>
      <c r="BV19" s="591"/>
      <c r="BW19" s="591"/>
      <c r="BX19" s="591"/>
      <c r="BY19" s="591"/>
      <c r="BZ19" s="591"/>
      <c r="CA19" s="591"/>
      <c r="CB19" s="591"/>
      <c r="CC19" s="591"/>
      <c r="CD19" s="591"/>
      <c r="CE19" s="591"/>
      <c r="CF19" s="591"/>
      <c r="CG19" s="591"/>
      <c r="CH19" s="591"/>
      <c r="CI19" s="591"/>
      <c r="CJ19" s="591"/>
      <c r="CK19" s="591"/>
      <c r="CL19" s="591"/>
      <c r="CM19" s="591"/>
      <c r="CN19" s="591"/>
      <c r="CO19" s="591"/>
      <c r="CP19" s="591"/>
      <c r="CQ19" s="591"/>
      <c r="CR19" s="591"/>
      <c r="CS19" s="591">
        <v>0</v>
      </c>
      <c r="CT19" s="591"/>
      <c r="CU19" s="591"/>
      <c r="CV19" s="591"/>
      <c r="CW19" s="591"/>
      <c r="CX19" s="591"/>
      <c r="CY19" s="591"/>
      <c r="CZ19" s="591"/>
      <c r="DA19" s="591"/>
      <c r="DB19" s="591"/>
      <c r="DC19" s="591"/>
      <c r="DD19" s="591"/>
      <c r="DE19" s="591"/>
      <c r="DF19" s="591"/>
      <c r="DG19" s="591"/>
      <c r="DH19" s="591">
        <v>-1</v>
      </c>
      <c r="DI19" s="591">
        <v>-1</v>
      </c>
      <c r="DJ19" s="591">
        <v>-1</v>
      </c>
      <c r="DK19" s="591">
        <v>-1</v>
      </c>
      <c r="DL19" s="591">
        <v>-9.9999999999999998E-13</v>
      </c>
      <c r="DM19" s="591"/>
      <c r="DN19" s="591"/>
      <c r="DO19" s="591"/>
      <c r="DP19" s="456"/>
      <c r="DQ19" s="456"/>
      <c r="DR19" s="456"/>
      <c r="DS19" s="456"/>
      <c r="DT19" s="456"/>
      <c r="DU19" s="456"/>
      <c r="DV19" s="456"/>
      <c r="DW19" s="456"/>
      <c r="DX19" s="456"/>
      <c r="DY19" s="456"/>
      <c r="DZ19" s="456"/>
      <c r="EA19" s="456"/>
      <c r="EB19" s="456"/>
      <c r="EC19" s="456"/>
      <c r="ED19" s="456"/>
      <c r="EE19" s="456"/>
      <c r="EF19" s="459"/>
      <c r="EG19" s="459"/>
      <c r="EH19" s="456"/>
      <c r="EI19" s="456"/>
      <c r="EJ19" s="456"/>
      <c r="EK19" s="459"/>
      <c r="EL19" s="456"/>
      <c r="EM19" s="459"/>
      <c r="EN19" s="456"/>
      <c r="EO19" s="456"/>
      <c r="EP19" s="459"/>
      <c r="EQ19" s="456"/>
      <c r="ER19" s="456"/>
      <c r="ES19" s="456"/>
      <c r="ET19" s="456"/>
      <c r="EU19" s="456"/>
      <c r="EV19" s="456"/>
      <c r="EW19" s="456"/>
      <c r="EX19" s="456"/>
      <c r="EY19" s="456"/>
      <c r="EZ19" s="456"/>
      <c r="FA19" s="456"/>
      <c r="FB19" s="456"/>
      <c r="FC19" s="456"/>
      <c r="FD19" s="456"/>
      <c r="FE19" s="456"/>
      <c r="FF19" s="456">
        <v>-1</v>
      </c>
      <c r="FG19" s="456"/>
      <c r="FH19" s="456"/>
      <c r="FI19" s="456"/>
      <c r="FJ19" s="456"/>
      <c r="FK19" s="456"/>
      <c r="FL19" s="456"/>
      <c r="FM19" s="456"/>
      <c r="FN19" s="456"/>
      <c r="FO19" s="456"/>
      <c r="FP19" s="456"/>
      <c r="FQ19" s="456"/>
      <c r="FR19" s="456"/>
      <c r="FS19" s="456"/>
      <c r="FT19" s="456"/>
      <c r="FU19" s="456"/>
      <c r="FV19" s="456"/>
      <c r="FW19" s="456"/>
      <c r="FX19" s="456"/>
      <c r="FY19" s="456"/>
      <c r="FZ19" s="456"/>
      <c r="GA19" s="456"/>
      <c r="GB19" s="456"/>
      <c r="GC19" s="456"/>
    </row>
    <row r="20" spans="1:185" ht="14.4" customHeight="1" x14ac:dyDescent="0.35">
      <c r="A20" s="17" t="s">
        <v>1239</v>
      </c>
      <c r="B20" s="596">
        <v>5</v>
      </c>
      <c r="C20" s="596">
        <v>10</v>
      </c>
      <c r="D20" s="596">
        <v>3</v>
      </c>
      <c r="E20" s="596">
        <v>2</v>
      </c>
      <c r="F20" s="596">
        <v>0</v>
      </c>
      <c r="G20" s="596">
        <v>0</v>
      </c>
      <c r="H20" s="596">
        <v>0</v>
      </c>
      <c r="I20" s="597">
        <v>0</v>
      </c>
      <c r="J20" s="598">
        <v>0</v>
      </c>
      <c r="K20" s="191">
        <f>States!B17</f>
        <v>1E-4</v>
      </c>
      <c r="L20" s="192">
        <f>'Cte Keq'!M19</f>
        <v>9.9693211213186666E-5</v>
      </c>
      <c r="M20" s="258">
        <f>'Cte Keq'!M19</f>
        <v>9.9693211213186666E-5</v>
      </c>
      <c r="N20" s="269">
        <f t="shared" ref="N20" si="53">LN(L20)</f>
        <v>-9.2134129754594234</v>
      </c>
      <c r="O20" s="270">
        <f t="shared" ref="O20" si="54">LN(M20)</f>
        <v>-9.2134129754594234</v>
      </c>
      <c r="P20" s="274">
        <f>DataBaseSpecies_2!E20</f>
        <v>-474.012</v>
      </c>
      <c r="Q20" s="271">
        <f t="shared" si="30"/>
        <v>0</v>
      </c>
      <c r="R20" s="280">
        <f t="shared" si="31"/>
        <v>0</v>
      </c>
      <c r="S20" s="281">
        <f t="shared" si="32"/>
        <v>-22.838384059756649</v>
      </c>
      <c r="T20" s="280">
        <f t="shared" si="33"/>
        <v>-22.838384059756649</v>
      </c>
      <c r="U20" s="3"/>
      <c r="V20" s="456"/>
      <c r="W20" s="760">
        <f>IF(ISNUMBER(FeedProportions!C15),-1/COUNT($B$6:$B$22)*FeedProportions!C15,-1/COUNT($B$6:$B$22))</f>
        <v>-0.98796717858888128</v>
      </c>
      <c r="X20" s="456"/>
      <c r="Y20" s="754">
        <v>0</v>
      </c>
      <c r="Z20" s="456"/>
      <c r="AA20" s="456"/>
      <c r="AB20" s="591"/>
      <c r="AC20" s="591"/>
      <c r="AD20" s="591"/>
      <c r="AE20" s="591"/>
      <c r="AF20" s="591"/>
      <c r="AG20" s="591"/>
      <c r="AH20" s="456"/>
      <c r="AI20" s="591"/>
      <c r="AJ20" s="591"/>
      <c r="AK20" s="591"/>
      <c r="AL20" s="591"/>
      <c r="AM20" s="591"/>
      <c r="AN20" s="591"/>
      <c r="AO20" s="591"/>
      <c r="AP20" s="591"/>
      <c r="AQ20" s="591"/>
      <c r="AR20" s="591"/>
      <c r="AS20" s="591"/>
      <c r="AT20" s="591"/>
      <c r="AU20" s="591"/>
      <c r="AV20" s="591"/>
      <c r="AW20" s="591"/>
      <c r="AX20" s="591"/>
      <c r="AY20" s="591"/>
      <c r="AZ20" s="591"/>
      <c r="BA20" s="591"/>
      <c r="BB20" s="591"/>
      <c r="BC20" s="591"/>
      <c r="BD20" s="591"/>
      <c r="BE20" s="591"/>
      <c r="BF20" s="591"/>
      <c r="BG20" s="591"/>
      <c r="BH20" s="591"/>
      <c r="BI20" s="591"/>
      <c r="BJ20" s="591"/>
      <c r="BK20" s="591"/>
      <c r="BL20" s="591"/>
      <c r="BM20" s="591"/>
      <c r="BN20" s="591"/>
      <c r="BO20" s="591"/>
      <c r="BP20" s="591"/>
      <c r="BQ20" s="591"/>
      <c r="BR20" s="591"/>
      <c r="BS20" s="591"/>
      <c r="BT20" s="591"/>
      <c r="BU20" s="591"/>
      <c r="BV20" s="591"/>
      <c r="BW20" s="591"/>
      <c r="BX20" s="591"/>
      <c r="BY20" s="591"/>
      <c r="BZ20" s="591"/>
      <c r="CA20" s="591"/>
      <c r="CB20" s="591"/>
      <c r="CC20" s="591"/>
      <c r="CD20" s="591"/>
      <c r="CE20" s="591"/>
      <c r="CF20" s="591"/>
      <c r="CG20" s="591"/>
      <c r="CH20" s="591"/>
      <c r="CI20" s="591"/>
      <c r="CJ20" s="591"/>
      <c r="CK20" s="591"/>
      <c r="CL20" s="591"/>
      <c r="CM20" s="591"/>
      <c r="CN20" s="591"/>
      <c r="CO20" s="591"/>
      <c r="CP20" s="591"/>
      <c r="CQ20" s="591"/>
      <c r="CR20" s="591"/>
      <c r="CS20" s="591"/>
      <c r="CT20" s="591"/>
      <c r="CU20" s="591"/>
      <c r="CV20" s="591"/>
      <c r="CW20" s="591"/>
      <c r="CX20" s="591"/>
      <c r="CY20" s="591"/>
      <c r="CZ20" s="591"/>
      <c r="DA20" s="591"/>
      <c r="DB20" s="591"/>
      <c r="DC20" s="591"/>
      <c r="DD20" s="591"/>
      <c r="DE20" s="591"/>
      <c r="DF20" s="591"/>
      <c r="DG20" s="591"/>
      <c r="DH20" s="591"/>
      <c r="DI20" s="591"/>
      <c r="DJ20" s="591"/>
      <c r="DK20" s="591"/>
      <c r="DL20" s="591"/>
      <c r="DM20" s="591">
        <v>-1</v>
      </c>
      <c r="DN20" s="591"/>
      <c r="DO20" s="591"/>
      <c r="DP20" s="456"/>
      <c r="DQ20" s="456"/>
      <c r="DR20" s="456"/>
      <c r="DS20" s="456"/>
      <c r="DT20" s="456"/>
      <c r="DU20" s="456"/>
      <c r="DV20" s="456"/>
      <c r="DW20" s="456"/>
      <c r="DX20" s="456"/>
      <c r="DY20" s="456"/>
      <c r="DZ20" s="456"/>
      <c r="EA20" s="456"/>
      <c r="EB20" s="456"/>
      <c r="EC20" s="456"/>
      <c r="ED20" s="456"/>
      <c r="EE20" s="456"/>
      <c r="EF20" s="459"/>
      <c r="EG20" s="459"/>
      <c r="EH20" s="456"/>
      <c r="EI20" s="456"/>
      <c r="EJ20" s="456"/>
      <c r="EK20" s="459"/>
      <c r="EL20" s="456"/>
      <c r="EM20" s="459"/>
      <c r="EN20" s="456"/>
      <c r="EO20" s="456"/>
      <c r="EP20" s="459"/>
      <c r="EQ20" s="456"/>
      <c r="ER20" s="456"/>
      <c r="ES20" s="456"/>
      <c r="ET20" s="456"/>
      <c r="EU20" s="456"/>
      <c r="EV20" s="456"/>
      <c r="EW20" s="456"/>
      <c r="EX20" s="456"/>
      <c r="EY20" s="456"/>
      <c r="EZ20" s="456"/>
      <c r="FA20" s="456"/>
      <c r="FB20" s="456"/>
      <c r="FC20" s="456"/>
      <c r="FD20" s="456"/>
      <c r="FE20" s="456"/>
      <c r="FF20" s="456"/>
      <c r="FG20" s="456">
        <v>-1</v>
      </c>
      <c r="FH20" s="456"/>
      <c r="FI20" s="456"/>
      <c r="FJ20" s="456"/>
      <c r="FK20" s="456"/>
      <c r="FL20" s="456"/>
      <c r="FM20" s="456"/>
      <c r="FN20" s="456"/>
      <c r="FO20" s="456"/>
      <c r="FP20" s="456"/>
      <c r="FQ20" s="456"/>
      <c r="FR20" s="456"/>
      <c r="FS20" s="456"/>
      <c r="FT20" s="456"/>
      <c r="FU20" s="456"/>
      <c r="FV20" s="456"/>
      <c r="FW20" s="456"/>
      <c r="FX20" s="456"/>
      <c r="FY20" s="456"/>
      <c r="FZ20" s="456"/>
      <c r="GA20" s="456"/>
      <c r="GB20" s="456"/>
      <c r="GC20" s="456"/>
    </row>
    <row r="21" spans="1:185" ht="14.4" customHeight="1" x14ac:dyDescent="0.35">
      <c r="A21" s="17" t="s">
        <v>1257</v>
      </c>
      <c r="B21" s="596">
        <v>4</v>
      </c>
      <c r="C21" s="596">
        <v>8</v>
      </c>
      <c r="D21" s="596">
        <v>3</v>
      </c>
      <c r="E21" s="596">
        <v>2</v>
      </c>
      <c r="F21" s="596">
        <v>0</v>
      </c>
      <c r="G21" s="596">
        <v>0</v>
      </c>
      <c r="H21" s="596">
        <v>0</v>
      </c>
      <c r="I21" s="597">
        <v>0</v>
      </c>
      <c r="J21" s="598">
        <v>0</v>
      </c>
      <c r="K21" s="191">
        <f>States!B18</f>
        <v>1E-4</v>
      </c>
      <c r="L21" s="192">
        <f>'Cte Keq'!M20</f>
        <v>9.9680669772421424E-5</v>
      </c>
      <c r="M21" s="258">
        <f>'Cte Keq'!M20</f>
        <v>9.9680669772421424E-5</v>
      </c>
      <c r="N21" s="269">
        <f t="shared" ref="N21" si="55">LN(L21)</f>
        <v>-9.2135387837219689</v>
      </c>
      <c r="O21" s="270">
        <f t="shared" ref="O21" si="56">LN(M21)</f>
        <v>-9.2135387837219689</v>
      </c>
      <c r="P21" s="274">
        <f>DataBaseSpecies_2!E21</f>
        <v>-480.78359999999998</v>
      </c>
      <c r="Q21" s="271">
        <f t="shared" si="30"/>
        <v>0</v>
      </c>
      <c r="R21" s="280">
        <f t="shared" si="31"/>
        <v>0</v>
      </c>
      <c r="S21" s="281">
        <f t="shared" si="32"/>
        <v>-22.838695915680784</v>
      </c>
      <c r="T21" s="280">
        <f t="shared" si="33"/>
        <v>-22.838695915680784</v>
      </c>
      <c r="U21" s="3"/>
      <c r="V21" s="456"/>
      <c r="W21" s="760">
        <f>IF(ISNUMBER(FeedProportions!C16),-1/COUNT($B$6:$B$22)*FeedProportions!C16,-1/COUNT($B$6:$B$22))</f>
        <v>-3.2502496870364286E-2</v>
      </c>
      <c r="X21" s="456"/>
      <c r="Y21" s="754"/>
      <c r="Z21" s="456"/>
      <c r="AA21" s="456"/>
      <c r="AB21" s="591"/>
      <c r="AC21" s="591"/>
      <c r="AD21" s="591"/>
      <c r="AE21" s="591"/>
      <c r="AF21" s="591"/>
      <c r="AG21" s="591"/>
      <c r="AH21" s="456"/>
      <c r="AI21" s="591"/>
      <c r="AJ21" s="591"/>
      <c r="AK21" s="591"/>
      <c r="AL21" s="591"/>
      <c r="AM21" s="591"/>
      <c r="AN21" s="591"/>
      <c r="AO21" s="591"/>
      <c r="AP21" s="591"/>
      <c r="AQ21" s="591"/>
      <c r="AR21" s="591"/>
      <c r="AS21" s="591"/>
      <c r="AT21" s="591"/>
      <c r="AU21" s="591"/>
      <c r="AV21" s="591"/>
      <c r="AW21" s="591"/>
      <c r="AX21" s="591"/>
      <c r="AY21" s="591"/>
      <c r="AZ21" s="591"/>
      <c r="BA21" s="591"/>
      <c r="BB21" s="591"/>
      <c r="BC21" s="591"/>
      <c r="BD21" s="591"/>
      <c r="BE21" s="591"/>
      <c r="BF21" s="591"/>
      <c r="BG21" s="591"/>
      <c r="BH21" s="591"/>
      <c r="BI21" s="591"/>
      <c r="BJ21" s="591"/>
      <c r="BK21" s="591"/>
      <c r="BL21" s="591"/>
      <c r="BM21" s="591"/>
      <c r="BN21" s="591"/>
      <c r="BO21" s="591"/>
      <c r="BP21" s="591"/>
      <c r="BQ21" s="591"/>
      <c r="BR21" s="591"/>
      <c r="BS21" s="591"/>
      <c r="BT21" s="591"/>
      <c r="BU21" s="591"/>
      <c r="BV21" s="591"/>
      <c r="BW21" s="591"/>
      <c r="BX21" s="591"/>
      <c r="BY21" s="591"/>
      <c r="BZ21" s="591"/>
      <c r="CA21" s="591"/>
      <c r="CB21" s="591"/>
      <c r="CC21" s="591"/>
      <c r="CD21" s="591"/>
      <c r="CE21" s="591"/>
      <c r="CF21" s="591"/>
      <c r="CG21" s="591"/>
      <c r="CH21" s="591"/>
      <c r="CI21" s="591"/>
      <c r="CJ21" s="591"/>
      <c r="CK21" s="591"/>
      <c r="CL21" s="591"/>
      <c r="CM21" s="591"/>
      <c r="CN21" s="591"/>
      <c r="CO21" s="591"/>
      <c r="CP21" s="591"/>
      <c r="CQ21" s="591"/>
      <c r="CR21" s="591"/>
      <c r="CS21" s="591"/>
      <c r="CT21" s="591"/>
      <c r="CU21" s="591"/>
      <c r="CV21" s="591"/>
      <c r="CW21" s="591"/>
      <c r="CX21" s="591"/>
      <c r="CY21" s="591"/>
      <c r="CZ21" s="591"/>
      <c r="DA21" s="591"/>
      <c r="DB21" s="591"/>
      <c r="DC21" s="591"/>
      <c r="DD21" s="591"/>
      <c r="DE21" s="591"/>
      <c r="DF21" s="591"/>
      <c r="DG21" s="591"/>
      <c r="DH21" s="591"/>
      <c r="DI21" s="591"/>
      <c r="DJ21" s="591"/>
      <c r="DK21" s="591"/>
      <c r="DL21" s="591"/>
      <c r="DM21" s="591"/>
      <c r="DN21" s="591">
        <v>-1</v>
      </c>
      <c r="DO21" s="591"/>
      <c r="DP21" s="456"/>
      <c r="DQ21" s="456"/>
      <c r="DR21" s="456"/>
      <c r="DS21" s="456"/>
      <c r="DT21" s="456"/>
      <c r="DU21" s="456"/>
      <c r="DV21" s="456"/>
      <c r="DW21" s="456"/>
      <c r="DX21" s="456"/>
      <c r="DY21" s="456"/>
      <c r="DZ21" s="456"/>
      <c r="EA21" s="456"/>
      <c r="EB21" s="456"/>
      <c r="EC21" s="456"/>
      <c r="ED21" s="456"/>
      <c r="EE21" s="456"/>
      <c r="EF21" s="459"/>
      <c r="EG21" s="459"/>
      <c r="EH21" s="456"/>
      <c r="EI21" s="456"/>
      <c r="EJ21" s="456"/>
      <c r="EK21" s="459"/>
      <c r="EL21" s="456"/>
      <c r="EM21" s="459"/>
      <c r="EN21" s="456"/>
      <c r="EO21" s="456"/>
      <c r="EP21" s="459"/>
      <c r="EQ21" s="456"/>
      <c r="ER21" s="456"/>
      <c r="ES21" s="456"/>
      <c r="ET21" s="456"/>
      <c r="EU21" s="456"/>
      <c r="EV21" s="456"/>
      <c r="EW21" s="456"/>
      <c r="EX21" s="456"/>
      <c r="EY21" s="456"/>
      <c r="EZ21" s="456"/>
      <c r="FA21" s="456"/>
      <c r="FB21" s="456"/>
      <c r="FC21" s="456"/>
      <c r="FD21" s="456"/>
      <c r="FE21" s="456"/>
      <c r="FF21" s="456"/>
      <c r="FG21" s="456"/>
      <c r="FH21" s="456">
        <v>-1</v>
      </c>
      <c r="FI21" s="456"/>
      <c r="FJ21" s="456"/>
      <c r="FK21" s="456"/>
      <c r="FL21" s="456"/>
      <c r="FM21" s="456"/>
      <c r="FN21" s="456"/>
      <c r="FO21" s="456"/>
      <c r="FP21" s="456"/>
      <c r="FQ21" s="456"/>
      <c r="FR21" s="456"/>
      <c r="FS21" s="456"/>
      <c r="FT21" s="456"/>
      <c r="FU21" s="456"/>
      <c r="FV21" s="456"/>
      <c r="FW21" s="456"/>
      <c r="FX21" s="456"/>
      <c r="FY21" s="456"/>
      <c r="FZ21" s="456"/>
      <c r="GA21" s="456"/>
      <c r="GB21" s="456"/>
      <c r="GC21" s="456"/>
    </row>
    <row r="22" spans="1:185" ht="14.4" customHeight="1" x14ac:dyDescent="0.35">
      <c r="A22" s="17" t="s">
        <v>1271</v>
      </c>
      <c r="B22" s="596">
        <v>6</v>
      </c>
      <c r="C22" s="596">
        <v>9</v>
      </c>
      <c r="D22" s="596">
        <v>2</v>
      </c>
      <c r="E22" s="596">
        <v>3</v>
      </c>
      <c r="F22" s="596">
        <v>0</v>
      </c>
      <c r="G22" s="596">
        <v>0</v>
      </c>
      <c r="H22" s="596">
        <v>0</v>
      </c>
      <c r="I22" s="597">
        <v>0</v>
      </c>
      <c r="J22" s="598">
        <v>0</v>
      </c>
      <c r="K22" s="191">
        <f>States!B19</f>
        <v>1E-4</v>
      </c>
      <c r="L22" s="192">
        <f>'Cte Keq'!M21</f>
        <v>2.9470409905243717E-5</v>
      </c>
      <c r="M22" s="258">
        <f>'Cte Keq'!M21</f>
        <v>2.9470409905243717E-5</v>
      </c>
      <c r="N22" s="269">
        <f t="shared" ref="N22" si="57">LN(L22)</f>
        <v>-10.432123852073408</v>
      </c>
      <c r="O22" s="270">
        <f t="shared" ref="O22" si="58">LN(M22)</f>
        <v>-10.432123852073408</v>
      </c>
      <c r="P22" s="274">
        <f>DataBaseSpecies_2!E22</f>
        <v>-193.88119999999998</v>
      </c>
      <c r="Q22" s="271">
        <f t="shared" si="30"/>
        <v>0</v>
      </c>
      <c r="R22" s="280">
        <f t="shared" si="31"/>
        <v>0</v>
      </c>
      <c r="S22" s="281">
        <f t="shared" si="32"/>
        <v>-25.859347858085137</v>
      </c>
      <c r="T22" s="280">
        <f t="shared" si="33"/>
        <v>-25.859347858085137</v>
      </c>
      <c r="U22" s="3"/>
      <c r="V22" s="456"/>
      <c r="W22" s="760">
        <f>IF(ISNUMBER(FeedProportions!C17),-1/COUNT($B$6:$B$22)*FeedProportions!C17,-1/COUNT($B$6:$B$22))</f>
        <v>-3.824868357147302E-2</v>
      </c>
      <c r="X22" s="768"/>
      <c r="Y22" s="754"/>
      <c r="Z22" s="456"/>
      <c r="AA22" s="456"/>
      <c r="AB22" s="591"/>
      <c r="AC22" s="591"/>
      <c r="AD22" s="591"/>
      <c r="AE22" s="591"/>
      <c r="AF22" s="591"/>
      <c r="AG22" s="591"/>
      <c r="AH22" s="456"/>
      <c r="AI22" s="591"/>
      <c r="AJ22" s="591"/>
      <c r="AK22" s="591"/>
      <c r="AL22" s="591"/>
      <c r="AM22" s="591"/>
      <c r="AN22" s="591"/>
      <c r="AO22" s="591"/>
      <c r="AP22" s="591"/>
      <c r="AQ22" s="591"/>
      <c r="AR22" s="591"/>
      <c r="AS22" s="591"/>
      <c r="AT22" s="591"/>
      <c r="AU22" s="591"/>
      <c r="AV22" s="591"/>
      <c r="AW22" s="591"/>
      <c r="AX22" s="591"/>
      <c r="AY22" s="591"/>
      <c r="AZ22" s="591"/>
      <c r="BA22" s="591"/>
      <c r="BB22" s="591"/>
      <c r="BC22" s="591"/>
      <c r="BD22" s="591"/>
      <c r="BE22" s="591"/>
      <c r="BF22" s="591"/>
      <c r="BG22" s="591"/>
      <c r="BH22" s="591"/>
      <c r="BI22" s="591"/>
      <c r="BJ22" s="591"/>
      <c r="BK22" s="591"/>
      <c r="BL22" s="591"/>
      <c r="BM22" s="591"/>
      <c r="BN22" s="591"/>
      <c r="BO22" s="591"/>
      <c r="BP22" s="591"/>
      <c r="BQ22" s="591"/>
      <c r="BR22" s="591"/>
      <c r="BS22" s="591"/>
      <c r="BT22" s="591"/>
      <c r="BU22" s="591"/>
      <c r="BV22" s="591"/>
      <c r="BW22" s="591"/>
      <c r="BX22" s="591"/>
      <c r="BY22" s="591"/>
      <c r="BZ22" s="591"/>
      <c r="CA22" s="591"/>
      <c r="CB22" s="591"/>
      <c r="CC22" s="591"/>
      <c r="CD22" s="591"/>
      <c r="CE22" s="591"/>
      <c r="CF22" s="591"/>
      <c r="CG22" s="591"/>
      <c r="CH22" s="591"/>
      <c r="CI22" s="591"/>
      <c r="CJ22" s="591"/>
      <c r="CK22" s="591"/>
      <c r="CL22" s="591"/>
      <c r="CM22" s="591"/>
      <c r="CN22" s="591"/>
      <c r="CO22" s="591"/>
      <c r="CP22" s="591"/>
      <c r="CQ22" s="591"/>
      <c r="CR22" s="591"/>
      <c r="CS22" s="591"/>
      <c r="CT22" s="591"/>
      <c r="CU22" s="591"/>
      <c r="CV22" s="591"/>
      <c r="CW22" s="591"/>
      <c r="CX22" s="591"/>
      <c r="CY22" s="591"/>
      <c r="CZ22" s="591"/>
      <c r="DA22" s="591"/>
      <c r="DB22" s="591"/>
      <c r="DC22" s="591"/>
      <c r="DD22" s="591"/>
      <c r="DE22" s="591"/>
      <c r="DF22" s="591"/>
      <c r="DG22" s="591"/>
      <c r="DH22" s="591"/>
      <c r="DI22" s="591"/>
      <c r="DJ22" s="591"/>
      <c r="DK22" s="591"/>
      <c r="DL22" s="591"/>
      <c r="DM22" s="591"/>
      <c r="DN22" s="591"/>
      <c r="DO22" s="591">
        <v>-1</v>
      </c>
      <c r="DP22" s="456"/>
      <c r="DQ22" s="456"/>
      <c r="DR22" s="456"/>
      <c r="DS22" s="456"/>
      <c r="DT22" s="456"/>
      <c r="DU22" s="456"/>
      <c r="DV22" s="456"/>
      <c r="DW22" s="456"/>
      <c r="DX22" s="456"/>
      <c r="DY22" s="456"/>
      <c r="DZ22" s="456"/>
      <c r="EA22" s="456"/>
      <c r="EB22" s="456"/>
      <c r="EC22" s="456"/>
      <c r="ED22" s="456"/>
      <c r="EE22" s="456"/>
      <c r="EF22" s="459"/>
      <c r="EG22" s="459"/>
      <c r="EH22" s="456"/>
      <c r="EI22" s="456"/>
      <c r="EJ22" s="456"/>
      <c r="EK22" s="459"/>
      <c r="EL22" s="456"/>
      <c r="EM22" s="459"/>
      <c r="EN22" s="456"/>
      <c r="EO22" s="456"/>
      <c r="EP22" s="459"/>
      <c r="EQ22" s="456"/>
      <c r="ER22" s="456"/>
      <c r="ES22" s="456"/>
      <c r="ET22" s="456"/>
      <c r="EU22" s="456"/>
      <c r="EV22" s="456"/>
      <c r="EW22" s="456"/>
      <c r="EX22" s="456"/>
      <c r="EY22" s="456"/>
      <c r="EZ22" s="456"/>
      <c r="FA22" s="456"/>
      <c r="FB22" s="456"/>
      <c r="FC22" s="456"/>
      <c r="FD22" s="456"/>
      <c r="FE22" s="456"/>
      <c r="FF22" s="456"/>
      <c r="FG22" s="456"/>
      <c r="FH22" s="456"/>
      <c r="FI22" s="456">
        <v>-1</v>
      </c>
      <c r="FJ22" s="456"/>
      <c r="FK22" s="456"/>
      <c r="FL22" s="456"/>
      <c r="FM22" s="456"/>
      <c r="FN22" s="456"/>
      <c r="FO22" s="456"/>
      <c r="FP22" s="456"/>
      <c r="FQ22" s="456"/>
      <c r="FR22" s="456"/>
      <c r="FS22" s="456"/>
      <c r="FT22" s="456"/>
      <c r="FU22" s="456"/>
      <c r="FV22" s="456"/>
      <c r="FW22" s="456"/>
      <c r="FX22" s="456"/>
      <c r="FY22" s="456"/>
      <c r="FZ22" s="456"/>
      <c r="GA22" s="456"/>
      <c r="GB22" s="456"/>
      <c r="GC22" s="456"/>
    </row>
    <row r="23" spans="1:185" x14ac:dyDescent="0.35">
      <c r="A23" s="17" t="s">
        <v>37</v>
      </c>
      <c r="B23" s="440">
        <v>1</v>
      </c>
      <c r="C23" s="440">
        <v>1</v>
      </c>
      <c r="D23" s="440">
        <v>2</v>
      </c>
      <c r="E23" s="440">
        <v>0</v>
      </c>
      <c r="F23" s="440">
        <v>0</v>
      </c>
      <c r="G23" s="440">
        <v>0</v>
      </c>
      <c r="H23" s="440"/>
      <c r="I23" s="441">
        <v>-1</v>
      </c>
      <c r="J23" s="442">
        <v>0</v>
      </c>
      <c r="K23" s="192">
        <f>States!B20</f>
        <v>1E-4</v>
      </c>
      <c r="L23" s="192">
        <f>'Cte Keq'!M22</f>
        <v>9.9943884526300811E-5</v>
      </c>
      <c r="M23" s="259">
        <f>'Cte Keq'!L22</f>
        <v>5.6115473699203177E-8</v>
      </c>
      <c r="N23" s="272">
        <f>LN(L23)</f>
        <v>-9.2109016842194205</v>
      </c>
      <c r="O23" s="273">
        <f t="shared" si="40"/>
        <v>-16.695854238934864</v>
      </c>
      <c r="P23" s="274">
        <f>DataBaseSpecies_2!E23</f>
        <v>-351</v>
      </c>
      <c r="Q23" s="274">
        <f t="shared" si="30"/>
        <v>0.16951060818320071</v>
      </c>
      <c r="R23" s="282">
        <f t="shared" si="31"/>
        <v>0</v>
      </c>
      <c r="S23" s="283">
        <f t="shared" si="32"/>
        <v>-3.5351590230652654</v>
      </c>
      <c r="T23" s="282">
        <f t="shared" si="33"/>
        <v>-41.386002378287699</v>
      </c>
      <c r="U23" s="3"/>
      <c r="V23" s="456">
        <v>0</v>
      </c>
      <c r="W23" s="456"/>
      <c r="X23" s="456">
        <f>-V23/$V$56</f>
        <v>0</v>
      </c>
      <c r="Y23" s="755">
        <v>0</v>
      </c>
      <c r="Z23" s="457">
        <v>0</v>
      </c>
      <c r="AA23" s="457"/>
      <c r="AB23" s="591"/>
      <c r="AC23" s="591"/>
      <c r="AD23" s="591"/>
      <c r="AE23" s="591">
        <v>0</v>
      </c>
      <c r="AF23" s="591"/>
      <c r="AG23" s="591">
        <v>1</v>
      </c>
      <c r="AH23" s="456">
        <v>0</v>
      </c>
      <c r="AI23" s="591">
        <v>1</v>
      </c>
      <c r="AJ23" s="591">
        <v>1</v>
      </c>
      <c r="AK23" s="591">
        <v>0</v>
      </c>
      <c r="AL23" s="591">
        <v>0</v>
      </c>
      <c r="AM23" s="591">
        <v>1</v>
      </c>
      <c r="AN23" s="591">
        <v>0</v>
      </c>
      <c r="AO23" s="591">
        <v>0</v>
      </c>
      <c r="AP23" s="591"/>
      <c r="AQ23" s="591"/>
      <c r="AR23" s="591"/>
      <c r="AS23" s="591">
        <v>1</v>
      </c>
      <c r="AT23" s="591">
        <v>0</v>
      </c>
      <c r="AU23" s="591">
        <v>1</v>
      </c>
      <c r="AV23" s="591">
        <v>1</v>
      </c>
      <c r="AW23" s="591">
        <v>0</v>
      </c>
      <c r="AX23" s="591">
        <v>0</v>
      </c>
      <c r="AY23" s="591">
        <v>1</v>
      </c>
      <c r="AZ23" s="591">
        <v>0</v>
      </c>
      <c r="BA23" s="591"/>
      <c r="BB23" s="591"/>
      <c r="BC23" s="591"/>
      <c r="BD23" s="591">
        <v>1</v>
      </c>
      <c r="BE23" s="591">
        <f t="shared" ref="BE23:BE55" si="59">BD23-DP23+DQ23</f>
        <v>0</v>
      </c>
      <c r="BF23" s="591">
        <f t="shared" ref="BF23:BF45" si="60">BD23-DP23+DX23</f>
        <v>1</v>
      </c>
      <c r="BG23" s="591">
        <v>1</v>
      </c>
      <c r="BH23" s="591">
        <f t="shared" ref="BH23:BH45" si="61">BD23-DP23+DY23</f>
        <v>0</v>
      </c>
      <c r="BI23" s="591">
        <v>0</v>
      </c>
      <c r="BJ23" s="591">
        <f t="shared" ref="BJ23:BJ45" si="62">BD23-DP23+DT23</f>
        <v>1</v>
      </c>
      <c r="BK23" s="591">
        <f t="shared" ref="BK23:BK45" si="63">BD23-DP23+DU23</f>
        <v>0</v>
      </c>
      <c r="BL23" s="591">
        <f t="shared" ref="BL23:BL45" si="64">BD23-DP23+EF23</f>
        <v>0</v>
      </c>
      <c r="BM23" s="591"/>
      <c r="BN23" s="591"/>
      <c r="BO23" s="591"/>
      <c r="BP23" s="591">
        <v>1</v>
      </c>
      <c r="BQ23" s="591">
        <v>0</v>
      </c>
      <c r="BR23" s="591">
        <v>1</v>
      </c>
      <c r="BS23" s="591">
        <v>1</v>
      </c>
      <c r="BT23" s="591">
        <v>0</v>
      </c>
      <c r="BU23" s="591">
        <v>0</v>
      </c>
      <c r="BV23" s="591">
        <v>1</v>
      </c>
      <c r="BW23" s="591">
        <v>0</v>
      </c>
      <c r="BX23" s="591">
        <v>0</v>
      </c>
      <c r="BY23" s="591"/>
      <c r="BZ23" s="591"/>
      <c r="CA23" s="591"/>
      <c r="CB23" s="591"/>
      <c r="CC23" s="591"/>
      <c r="CD23" s="591"/>
      <c r="CE23" s="591">
        <v>1</v>
      </c>
      <c r="CF23" s="591"/>
      <c r="CG23" s="591">
        <v>1</v>
      </c>
      <c r="CH23" s="591">
        <v>0</v>
      </c>
      <c r="CI23" s="591">
        <v>1</v>
      </c>
      <c r="CJ23" s="591">
        <v>1</v>
      </c>
      <c r="CK23" s="591">
        <v>0</v>
      </c>
      <c r="CL23" s="591">
        <v>0</v>
      </c>
      <c r="CM23" s="591">
        <v>1</v>
      </c>
      <c r="CN23" s="591">
        <v>0</v>
      </c>
      <c r="CO23" s="591">
        <v>0</v>
      </c>
      <c r="CP23" s="591"/>
      <c r="CQ23" s="591"/>
      <c r="CR23" s="591"/>
      <c r="CS23" s="591">
        <v>0</v>
      </c>
      <c r="CT23" s="591"/>
      <c r="CU23" s="591"/>
      <c r="CV23" s="591"/>
      <c r="CW23" s="591"/>
      <c r="CX23" s="591"/>
      <c r="CY23" s="591">
        <v>1</v>
      </c>
      <c r="CZ23" s="591"/>
      <c r="DA23" s="591"/>
      <c r="DB23" s="591">
        <v>1</v>
      </c>
      <c r="DC23" s="591"/>
      <c r="DD23" s="591"/>
      <c r="DE23" s="591">
        <v>1</v>
      </c>
      <c r="DF23" s="591"/>
      <c r="DG23" s="591"/>
      <c r="DH23" s="591"/>
      <c r="DI23" s="591">
        <v>1</v>
      </c>
      <c r="DJ23" s="591"/>
      <c r="DK23" s="591"/>
      <c r="DL23" s="591"/>
      <c r="DM23" s="591"/>
      <c r="DN23" s="591"/>
      <c r="DO23" s="591">
        <v>1</v>
      </c>
      <c r="DP23" s="457">
        <v>1</v>
      </c>
      <c r="DQ23" s="457">
        <v>0</v>
      </c>
      <c r="DR23" s="457">
        <v>1</v>
      </c>
      <c r="DS23" s="457">
        <v>0</v>
      </c>
      <c r="DT23" s="457">
        <v>1</v>
      </c>
      <c r="DU23" s="457">
        <v>0</v>
      </c>
      <c r="DV23" s="457">
        <v>1</v>
      </c>
      <c r="DW23" s="457">
        <v>0</v>
      </c>
      <c r="DX23" s="457">
        <v>1</v>
      </c>
      <c r="DY23" s="457">
        <v>0</v>
      </c>
      <c r="DZ23" s="457">
        <v>1</v>
      </c>
      <c r="EA23" s="457">
        <v>0</v>
      </c>
      <c r="EB23" s="457">
        <v>1</v>
      </c>
      <c r="EC23" s="457">
        <v>0</v>
      </c>
      <c r="ED23" s="457">
        <v>0</v>
      </c>
      <c r="EE23" s="457">
        <v>0</v>
      </c>
      <c r="EF23" s="458">
        <v>0</v>
      </c>
      <c r="EG23" s="458"/>
      <c r="EH23" s="457">
        <v>0</v>
      </c>
      <c r="EI23" s="457">
        <v>0</v>
      </c>
      <c r="EJ23" s="457">
        <v>0</v>
      </c>
      <c r="EK23" s="459">
        <v>0</v>
      </c>
      <c r="EL23" s="460">
        <v>0</v>
      </c>
      <c r="EM23" s="458">
        <v>0</v>
      </c>
      <c r="EN23" s="460">
        <v>0</v>
      </c>
      <c r="EO23" s="457">
        <v>0</v>
      </c>
      <c r="EP23" s="458">
        <v>0</v>
      </c>
      <c r="EQ23" s="460">
        <v>0</v>
      </c>
      <c r="ER23" s="457">
        <v>0</v>
      </c>
      <c r="ES23" s="460">
        <v>0</v>
      </c>
      <c r="ET23" s="456"/>
      <c r="EU23" s="456"/>
      <c r="EV23" s="456"/>
      <c r="EW23" s="456"/>
      <c r="EX23" s="456"/>
      <c r="EY23" s="456"/>
      <c r="EZ23" s="456"/>
      <c r="FA23" s="456"/>
      <c r="FB23" s="456"/>
      <c r="FC23" s="456"/>
      <c r="FD23" s="456"/>
      <c r="FE23" s="456"/>
      <c r="FF23" s="456"/>
      <c r="FG23" s="456"/>
      <c r="FH23" s="456"/>
      <c r="FI23" s="456"/>
      <c r="FJ23" s="457">
        <v>-1</v>
      </c>
      <c r="FK23" s="457">
        <v>0</v>
      </c>
      <c r="FL23" s="457">
        <v>0</v>
      </c>
      <c r="FM23" s="457">
        <v>0</v>
      </c>
      <c r="FN23" s="457">
        <v>0</v>
      </c>
      <c r="FO23" s="457"/>
      <c r="FP23" s="457">
        <v>0</v>
      </c>
      <c r="FQ23" s="457"/>
      <c r="FR23" s="457"/>
      <c r="FS23" s="457">
        <v>0</v>
      </c>
      <c r="FT23" s="457">
        <v>0</v>
      </c>
      <c r="FU23" s="457">
        <v>0</v>
      </c>
      <c r="FV23" s="457"/>
      <c r="FW23" s="457"/>
      <c r="FX23" s="457"/>
      <c r="FY23" s="457">
        <v>0</v>
      </c>
      <c r="FZ23" s="457">
        <v>0</v>
      </c>
      <c r="GA23" s="457">
        <v>0</v>
      </c>
      <c r="GB23" s="457">
        <v>0</v>
      </c>
      <c r="GC23" s="457">
        <v>0</v>
      </c>
    </row>
    <row r="24" spans="1:185" x14ac:dyDescent="0.35">
      <c r="A24" s="17" t="s">
        <v>38</v>
      </c>
      <c r="B24" s="440">
        <v>2</v>
      </c>
      <c r="C24" s="440">
        <v>3</v>
      </c>
      <c r="D24" s="440">
        <v>2</v>
      </c>
      <c r="E24" s="440">
        <v>0</v>
      </c>
      <c r="F24" s="440">
        <v>0</v>
      </c>
      <c r="G24" s="440">
        <v>0</v>
      </c>
      <c r="H24" s="440"/>
      <c r="I24" s="441">
        <v>-1</v>
      </c>
      <c r="J24" s="442">
        <v>0</v>
      </c>
      <c r="K24" s="192">
        <f>States!B21</f>
        <v>1E-4</v>
      </c>
      <c r="L24" s="192">
        <f>'Cte Keq'!M23</f>
        <v>9.9420604144956725E-5</v>
      </c>
      <c r="M24" s="259">
        <f>'Cte Keq'!L23</f>
        <v>5.7939585504327937E-7</v>
      </c>
      <c r="N24" s="272">
        <f t="shared" si="40"/>
        <v>-9.2161511806218162</v>
      </c>
      <c r="O24" s="273">
        <f t="shared" si="40"/>
        <v>-14.361279905514419</v>
      </c>
      <c r="P24" s="274">
        <f>DataBaseSpecies_2!E24</f>
        <v>-369.3</v>
      </c>
      <c r="Q24" s="274">
        <f t="shared" si="30"/>
        <v>0.16951060818320071</v>
      </c>
      <c r="R24" s="282">
        <f t="shared" si="31"/>
        <v>0</v>
      </c>
      <c r="S24" s="283">
        <f t="shared" si="32"/>
        <v>-3.5481715750129084</v>
      </c>
      <c r="T24" s="282">
        <f t="shared" si="33"/>
        <v>-35.599014930235334</v>
      </c>
      <c r="U24" s="3"/>
      <c r="V24" s="456">
        <v>0</v>
      </c>
      <c r="W24" s="456"/>
      <c r="X24" s="456">
        <f>-V24/$V$56</f>
        <v>0</v>
      </c>
      <c r="Y24" s="755">
        <v>0</v>
      </c>
      <c r="Z24" s="457">
        <v>0</v>
      </c>
      <c r="AA24" s="457">
        <v>1</v>
      </c>
      <c r="AB24" s="591"/>
      <c r="AC24" s="591"/>
      <c r="AD24" s="591"/>
      <c r="AE24" s="591">
        <v>0.5</v>
      </c>
      <c r="AF24" s="591"/>
      <c r="AG24" s="591">
        <v>1</v>
      </c>
      <c r="AH24" s="456">
        <v>1</v>
      </c>
      <c r="AI24" s="591">
        <v>0</v>
      </c>
      <c r="AJ24" s="591">
        <v>0</v>
      </c>
      <c r="AK24" s="591">
        <v>0</v>
      </c>
      <c r="AL24" s="591">
        <v>0</v>
      </c>
      <c r="AM24" s="591">
        <v>0</v>
      </c>
      <c r="AN24" s="591">
        <v>0</v>
      </c>
      <c r="AO24" s="591">
        <v>0</v>
      </c>
      <c r="AP24" s="591"/>
      <c r="AQ24" s="591"/>
      <c r="AR24" s="591"/>
      <c r="AS24" s="591">
        <v>1</v>
      </c>
      <c r="AT24" s="591">
        <v>1</v>
      </c>
      <c r="AU24" s="591">
        <v>0</v>
      </c>
      <c r="AV24" s="591">
        <v>0</v>
      </c>
      <c r="AW24" s="591">
        <v>0</v>
      </c>
      <c r="AX24" s="591">
        <v>0</v>
      </c>
      <c r="AY24" s="591">
        <v>0</v>
      </c>
      <c r="AZ24" s="591">
        <v>0</v>
      </c>
      <c r="BA24" s="591"/>
      <c r="BB24" s="591">
        <v>1</v>
      </c>
      <c r="BC24" s="591"/>
      <c r="BD24" s="591">
        <v>2</v>
      </c>
      <c r="BE24" s="591">
        <f t="shared" si="59"/>
        <v>2</v>
      </c>
      <c r="BF24" s="591">
        <f t="shared" si="60"/>
        <v>1</v>
      </c>
      <c r="BG24" s="591">
        <v>1</v>
      </c>
      <c r="BH24" s="591">
        <f t="shared" si="61"/>
        <v>1</v>
      </c>
      <c r="BI24" s="591">
        <v>1</v>
      </c>
      <c r="BJ24" s="591">
        <f t="shared" si="62"/>
        <v>1</v>
      </c>
      <c r="BK24" s="591">
        <f t="shared" si="63"/>
        <v>1</v>
      </c>
      <c r="BL24" s="591">
        <f t="shared" si="64"/>
        <v>1</v>
      </c>
      <c r="BM24" s="591"/>
      <c r="BN24" s="591"/>
      <c r="BO24" s="591"/>
      <c r="BP24" s="591">
        <v>1</v>
      </c>
      <c r="BQ24" s="591">
        <v>1</v>
      </c>
      <c r="BR24" s="591">
        <v>0</v>
      </c>
      <c r="BS24" s="591">
        <v>0</v>
      </c>
      <c r="BT24" s="591">
        <v>0</v>
      </c>
      <c r="BU24" s="591">
        <v>0</v>
      </c>
      <c r="BV24" s="591">
        <v>0</v>
      </c>
      <c r="BW24" s="591">
        <v>0</v>
      </c>
      <c r="BX24" s="591">
        <v>0</v>
      </c>
      <c r="BY24" s="591"/>
      <c r="BZ24" s="591">
        <v>1</v>
      </c>
      <c r="CA24" s="591">
        <v>0</v>
      </c>
      <c r="CB24" s="591">
        <v>0</v>
      </c>
      <c r="CC24" s="591">
        <v>0</v>
      </c>
      <c r="CD24" s="591"/>
      <c r="CE24" s="591"/>
      <c r="CF24" s="591"/>
      <c r="CG24" s="591">
        <v>1</v>
      </c>
      <c r="CH24" s="591">
        <v>1</v>
      </c>
      <c r="CI24" s="591">
        <v>0</v>
      </c>
      <c r="CJ24" s="591">
        <v>0</v>
      </c>
      <c r="CK24" s="591">
        <v>0</v>
      </c>
      <c r="CL24" s="591">
        <v>0</v>
      </c>
      <c r="CM24" s="591">
        <v>0</v>
      </c>
      <c r="CN24" s="591">
        <v>0</v>
      </c>
      <c r="CO24" s="591">
        <v>0</v>
      </c>
      <c r="CP24" s="591"/>
      <c r="CQ24" s="591">
        <v>1</v>
      </c>
      <c r="CR24" s="591"/>
      <c r="CS24" s="591">
        <v>0</v>
      </c>
      <c r="CT24" s="512">
        <v>1</v>
      </c>
      <c r="CU24" s="512">
        <v>0</v>
      </c>
      <c r="CV24" s="512">
        <v>0.5</v>
      </c>
      <c r="CW24" s="512"/>
      <c r="CX24" s="512"/>
      <c r="CY24" s="512"/>
      <c r="CZ24" s="512"/>
      <c r="DA24" s="512"/>
      <c r="DB24" s="512"/>
      <c r="DC24" s="512"/>
      <c r="DD24" s="512"/>
      <c r="DE24" s="512"/>
      <c r="DF24" s="512"/>
      <c r="DG24" s="512"/>
      <c r="DH24" s="512"/>
      <c r="DI24" s="512"/>
      <c r="DJ24" s="512"/>
      <c r="DK24" s="512"/>
      <c r="DL24" s="512"/>
      <c r="DM24" s="512"/>
      <c r="DN24" s="512"/>
      <c r="DO24" s="512"/>
      <c r="DP24" s="457">
        <v>1</v>
      </c>
      <c r="DQ24" s="457">
        <v>1</v>
      </c>
      <c r="DR24" s="457">
        <v>0</v>
      </c>
      <c r="DS24" s="457">
        <v>0</v>
      </c>
      <c r="DT24" s="457">
        <v>0</v>
      </c>
      <c r="DU24" s="457">
        <v>0</v>
      </c>
      <c r="DV24" s="457">
        <v>0</v>
      </c>
      <c r="DW24" s="457">
        <v>0</v>
      </c>
      <c r="DX24" s="457">
        <v>0</v>
      </c>
      <c r="DY24" s="457">
        <v>0</v>
      </c>
      <c r="DZ24" s="457">
        <v>0</v>
      </c>
      <c r="EA24" s="457">
        <v>0</v>
      </c>
      <c r="EB24" s="457">
        <v>0</v>
      </c>
      <c r="EC24" s="457">
        <v>0</v>
      </c>
      <c r="ED24" s="457">
        <v>0</v>
      </c>
      <c r="EE24" s="457">
        <v>0</v>
      </c>
      <c r="EF24" s="458">
        <v>0</v>
      </c>
      <c r="EG24" s="458"/>
      <c r="EH24" s="457">
        <v>0</v>
      </c>
      <c r="EI24" s="457">
        <v>0</v>
      </c>
      <c r="EJ24" s="457">
        <v>0</v>
      </c>
      <c r="EK24" s="459">
        <v>0</v>
      </c>
      <c r="EL24" s="460">
        <v>0</v>
      </c>
      <c r="EM24" s="458">
        <v>0</v>
      </c>
      <c r="EN24" s="460">
        <v>0</v>
      </c>
      <c r="EO24" s="457">
        <v>0</v>
      </c>
      <c r="EP24" s="458">
        <v>0</v>
      </c>
      <c r="EQ24" s="460">
        <v>0</v>
      </c>
      <c r="ER24" s="457">
        <v>0</v>
      </c>
      <c r="ES24" s="460">
        <v>0</v>
      </c>
      <c r="ET24" s="456"/>
      <c r="EU24" s="456"/>
      <c r="EV24" s="456"/>
      <c r="EW24" s="456"/>
      <c r="EX24" s="456"/>
      <c r="EY24" s="456"/>
      <c r="EZ24" s="456"/>
      <c r="FA24" s="456"/>
      <c r="FB24" s="456"/>
      <c r="FC24" s="456"/>
      <c r="FD24" s="456"/>
      <c r="FE24" s="456"/>
      <c r="FF24" s="456"/>
      <c r="FG24" s="456"/>
      <c r="FH24" s="456"/>
      <c r="FI24" s="456"/>
      <c r="FJ24" s="457">
        <v>0</v>
      </c>
      <c r="FK24" s="457">
        <v>-1</v>
      </c>
      <c r="FL24" s="457">
        <v>0</v>
      </c>
      <c r="FM24" s="457">
        <v>0</v>
      </c>
      <c r="FN24" s="457">
        <v>0</v>
      </c>
      <c r="FO24" s="457"/>
      <c r="FP24" s="457">
        <v>0</v>
      </c>
      <c r="FQ24" s="457"/>
      <c r="FR24" s="457"/>
      <c r="FS24" s="457">
        <v>0</v>
      </c>
      <c r="FT24" s="457">
        <v>0</v>
      </c>
      <c r="FU24" s="457">
        <v>0</v>
      </c>
      <c r="FV24" s="457"/>
      <c r="FW24" s="457"/>
      <c r="FX24" s="457"/>
      <c r="FY24" s="457">
        <v>0</v>
      </c>
      <c r="FZ24" s="457">
        <v>0</v>
      </c>
      <c r="GA24" s="457">
        <v>0</v>
      </c>
      <c r="GB24" s="457">
        <v>0</v>
      </c>
      <c r="GC24" s="457">
        <v>0</v>
      </c>
    </row>
    <row r="25" spans="1:185" x14ac:dyDescent="0.35">
      <c r="A25" s="17" t="s">
        <v>39</v>
      </c>
      <c r="B25" s="440">
        <v>3</v>
      </c>
      <c r="C25" s="440">
        <v>5</v>
      </c>
      <c r="D25" s="440">
        <v>3</v>
      </c>
      <c r="E25" s="440">
        <v>0</v>
      </c>
      <c r="F25" s="440">
        <v>0</v>
      </c>
      <c r="G25" s="440">
        <v>0</v>
      </c>
      <c r="H25" s="440"/>
      <c r="I25" s="441">
        <v>-1</v>
      </c>
      <c r="J25" s="442">
        <v>0</v>
      </c>
      <c r="K25" s="192">
        <f>States!B22</f>
        <v>1E-4</v>
      </c>
      <c r="L25" s="192">
        <f>'Cte Keq'!M24</f>
        <v>9.993917213275295E-5</v>
      </c>
      <c r="M25" s="259">
        <f>'Cte Keq'!L24</f>
        <v>6.0827867247065602E-8</v>
      </c>
      <c r="N25" s="272">
        <f t="shared" si="40"/>
        <v>-9.2109488357251816</v>
      </c>
      <c r="O25" s="273">
        <f t="shared" si="40"/>
        <v>-16.615217810101935</v>
      </c>
      <c r="P25" s="274">
        <f>DataBaseSpecies_2!E25</f>
        <v>-512.20000000000005</v>
      </c>
      <c r="Q25" s="274">
        <f t="shared" si="30"/>
        <v>0.16951060818320071</v>
      </c>
      <c r="R25" s="282">
        <f t="shared" si="31"/>
        <v>0</v>
      </c>
      <c r="S25" s="283">
        <f t="shared" si="32"/>
        <v>-3.5352759031183432</v>
      </c>
      <c r="T25" s="282">
        <f t="shared" si="33"/>
        <v>-41.186119258340852</v>
      </c>
      <c r="U25" s="3"/>
      <c r="V25" s="456">
        <v>0</v>
      </c>
      <c r="W25" s="456"/>
      <c r="X25" s="456">
        <f>-V25/$V$56</f>
        <v>0</v>
      </c>
      <c r="Y25" s="755">
        <v>0</v>
      </c>
      <c r="Z25" s="457">
        <v>0</v>
      </c>
      <c r="AA25" s="457">
        <v>0</v>
      </c>
      <c r="AB25" s="591">
        <v>0</v>
      </c>
      <c r="AC25" s="591">
        <v>0</v>
      </c>
      <c r="AD25" s="591">
        <v>0</v>
      </c>
      <c r="AE25" s="591">
        <v>0</v>
      </c>
      <c r="AF25" s="591"/>
      <c r="AG25" s="591">
        <v>0</v>
      </c>
      <c r="AH25" s="456">
        <v>0</v>
      </c>
      <c r="AI25" s="591">
        <v>0</v>
      </c>
      <c r="AJ25" s="591">
        <v>0</v>
      </c>
      <c r="AK25" s="591">
        <v>0</v>
      </c>
      <c r="AL25" s="591">
        <v>0</v>
      </c>
      <c r="AM25" s="591">
        <v>0</v>
      </c>
      <c r="AN25" s="591">
        <v>0</v>
      </c>
      <c r="AO25" s="591">
        <v>0</v>
      </c>
      <c r="AP25" s="591"/>
      <c r="AQ25" s="591"/>
      <c r="AR25" s="591"/>
      <c r="AS25" s="591">
        <v>0</v>
      </c>
      <c r="AT25" s="591">
        <v>0</v>
      </c>
      <c r="AU25" s="591">
        <v>0</v>
      </c>
      <c r="AV25" s="591">
        <v>0</v>
      </c>
      <c r="AW25" s="591">
        <v>0</v>
      </c>
      <c r="AX25" s="591">
        <v>0</v>
      </c>
      <c r="AY25" s="591">
        <v>0</v>
      </c>
      <c r="AZ25" s="591">
        <v>0</v>
      </c>
      <c r="BA25" s="591"/>
      <c r="BB25" s="591"/>
      <c r="BC25" s="591"/>
      <c r="BD25" s="591"/>
      <c r="BE25" s="591">
        <f t="shared" si="59"/>
        <v>0</v>
      </c>
      <c r="BF25" s="591">
        <f t="shared" si="60"/>
        <v>0</v>
      </c>
      <c r="BG25" s="591">
        <v>0</v>
      </c>
      <c r="BH25" s="591">
        <f t="shared" si="61"/>
        <v>0</v>
      </c>
      <c r="BI25" s="591">
        <v>0</v>
      </c>
      <c r="BJ25" s="591">
        <f t="shared" si="62"/>
        <v>0</v>
      </c>
      <c r="BK25" s="591">
        <f t="shared" si="63"/>
        <v>0</v>
      </c>
      <c r="BL25" s="591">
        <f t="shared" si="64"/>
        <v>0</v>
      </c>
      <c r="BM25" s="591"/>
      <c r="BN25" s="591"/>
      <c r="BO25" s="591"/>
      <c r="BP25" s="591"/>
      <c r="BQ25" s="591">
        <v>0</v>
      </c>
      <c r="BR25" s="591">
        <v>0</v>
      </c>
      <c r="BS25" s="591">
        <v>0</v>
      </c>
      <c r="BT25" s="591">
        <v>0</v>
      </c>
      <c r="BU25" s="591">
        <v>0</v>
      </c>
      <c r="BV25" s="591">
        <v>0</v>
      </c>
      <c r="BW25" s="591">
        <v>0</v>
      </c>
      <c r="BX25" s="591">
        <v>0</v>
      </c>
      <c r="BY25" s="591"/>
      <c r="BZ25" s="591"/>
      <c r="CA25" s="591"/>
      <c r="CB25" s="591"/>
      <c r="CC25" s="591"/>
      <c r="CD25" s="591"/>
      <c r="CE25" s="591"/>
      <c r="CF25" s="591"/>
      <c r="CG25" s="591"/>
      <c r="CH25" s="591">
        <v>0</v>
      </c>
      <c r="CI25" s="591">
        <v>0</v>
      </c>
      <c r="CJ25" s="591">
        <v>0</v>
      </c>
      <c r="CK25" s="591">
        <v>0</v>
      </c>
      <c r="CL25" s="591">
        <v>0</v>
      </c>
      <c r="CM25" s="591">
        <v>0</v>
      </c>
      <c r="CN25" s="591">
        <v>0</v>
      </c>
      <c r="CO25" s="591">
        <v>0</v>
      </c>
      <c r="CP25" s="591"/>
      <c r="CQ25" s="591"/>
      <c r="CR25" s="591"/>
      <c r="CS25" s="591">
        <v>0</v>
      </c>
      <c r="CT25" s="591"/>
      <c r="CU25" s="591"/>
      <c r="CV25" s="591"/>
      <c r="CW25" s="591"/>
      <c r="CX25" s="591"/>
      <c r="CY25" s="591"/>
      <c r="CZ25" s="591"/>
      <c r="DA25" s="591"/>
      <c r="DB25" s="591"/>
      <c r="DC25" s="591"/>
      <c r="DD25" s="591"/>
      <c r="DE25" s="591"/>
      <c r="DF25" s="591"/>
      <c r="DG25" s="591"/>
      <c r="DH25" s="591"/>
      <c r="DI25" s="591"/>
      <c r="DJ25" s="591"/>
      <c r="DK25" s="591"/>
      <c r="DL25" s="591"/>
      <c r="DM25" s="591"/>
      <c r="DN25" s="591"/>
      <c r="DO25" s="591"/>
      <c r="DP25" s="457">
        <v>0</v>
      </c>
      <c r="DQ25" s="457">
        <v>0</v>
      </c>
      <c r="DR25" s="457">
        <v>0</v>
      </c>
      <c r="DS25" s="457">
        <v>0</v>
      </c>
      <c r="DT25" s="457">
        <v>0</v>
      </c>
      <c r="DU25" s="457">
        <v>0</v>
      </c>
      <c r="DV25" s="457">
        <v>0</v>
      </c>
      <c r="DW25" s="457">
        <v>0</v>
      </c>
      <c r="DX25" s="457">
        <v>0</v>
      </c>
      <c r="DY25" s="457">
        <v>0</v>
      </c>
      <c r="DZ25" s="457">
        <v>0</v>
      </c>
      <c r="EA25" s="457">
        <v>0</v>
      </c>
      <c r="EB25" s="457">
        <v>0</v>
      </c>
      <c r="EC25" s="457">
        <v>0</v>
      </c>
      <c r="ED25" s="457">
        <v>1</v>
      </c>
      <c r="EE25" s="457">
        <v>0</v>
      </c>
      <c r="EF25" s="458">
        <v>0</v>
      </c>
      <c r="EG25" s="458"/>
      <c r="EH25" s="457">
        <v>0</v>
      </c>
      <c r="EI25" s="457">
        <v>0</v>
      </c>
      <c r="EJ25" s="457">
        <v>0</v>
      </c>
      <c r="EK25" s="459">
        <v>0</v>
      </c>
      <c r="EL25" s="460">
        <v>0</v>
      </c>
      <c r="EM25" s="458">
        <v>0</v>
      </c>
      <c r="EN25" s="460">
        <v>0</v>
      </c>
      <c r="EO25" s="457">
        <v>0</v>
      </c>
      <c r="EP25" s="458">
        <v>0</v>
      </c>
      <c r="EQ25" s="460">
        <v>0</v>
      </c>
      <c r="ER25" s="457">
        <v>0</v>
      </c>
      <c r="ES25" s="460">
        <v>0</v>
      </c>
      <c r="ET25" s="456"/>
      <c r="EU25" s="456"/>
      <c r="EV25" s="456"/>
      <c r="EW25" s="456"/>
      <c r="EX25" s="456"/>
      <c r="EY25" s="456"/>
      <c r="EZ25" s="456"/>
      <c r="FA25" s="456"/>
      <c r="FB25" s="456"/>
      <c r="FC25" s="456"/>
      <c r="FD25" s="456"/>
      <c r="FE25" s="456"/>
      <c r="FF25" s="456"/>
      <c r="FG25" s="456"/>
      <c r="FH25" s="456"/>
      <c r="FI25" s="456"/>
      <c r="FJ25" s="457">
        <v>0</v>
      </c>
      <c r="FK25" s="457">
        <v>0</v>
      </c>
      <c r="FL25" s="457">
        <v>-1</v>
      </c>
      <c r="FM25" s="457">
        <v>0</v>
      </c>
      <c r="FN25" s="457">
        <v>0</v>
      </c>
      <c r="FO25" s="457"/>
      <c r="FP25" s="457">
        <v>0</v>
      </c>
      <c r="FQ25" s="457"/>
      <c r="FR25" s="457"/>
      <c r="FS25" s="457">
        <v>0</v>
      </c>
      <c r="FT25" s="457">
        <v>0</v>
      </c>
      <c r="FU25" s="457">
        <v>0</v>
      </c>
      <c r="FV25" s="457"/>
      <c r="FW25" s="457"/>
      <c r="FX25" s="457"/>
      <c r="FY25" s="457">
        <v>0</v>
      </c>
      <c r="FZ25" s="457">
        <v>0</v>
      </c>
      <c r="GA25" s="457">
        <v>0</v>
      </c>
      <c r="GB25" s="457">
        <v>0</v>
      </c>
      <c r="GC25" s="457">
        <v>0</v>
      </c>
    </row>
    <row r="26" spans="1:185" ht="16.5" customHeight="1" x14ac:dyDescent="0.35">
      <c r="A26" s="17" t="s">
        <v>40</v>
      </c>
      <c r="B26" s="440">
        <v>3</v>
      </c>
      <c r="C26" s="440">
        <v>5</v>
      </c>
      <c r="D26" s="440">
        <v>2</v>
      </c>
      <c r="E26" s="440">
        <v>0</v>
      </c>
      <c r="F26" s="440">
        <v>0</v>
      </c>
      <c r="G26" s="440">
        <v>0</v>
      </c>
      <c r="H26" s="440"/>
      <c r="I26" s="441">
        <v>-1</v>
      </c>
      <c r="J26" s="442">
        <v>0</v>
      </c>
      <c r="K26" s="192">
        <f>States!B23</f>
        <v>1E-4</v>
      </c>
      <c r="L26" s="192">
        <f>'Cte Keq'!M25</f>
        <v>9.9226832349175154E-5</v>
      </c>
      <c r="M26" s="259">
        <f>'Cte Keq'!L25</f>
        <v>7.7316765082482716E-7</v>
      </c>
      <c r="N26" s="272">
        <f t="shared" si="40"/>
        <v>-9.2181020928576878</v>
      </c>
      <c r="O26" s="273">
        <f t="shared" si="40"/>
        <v>-14.07276992853089</v>
      </c>
      <c r="P26" s="274">
        <f>DataBaseSpecies_2!E26</f>
        <v>-361.08</v>
      </c>
      <c r="Q26" s="274">
        <f t="shared" si="30"/>
        <v>0.16951060818320071</v>
      </c>
      <c r="R26" s="282">
        <f t="shared" si="31"/>
        <v>0</v>
      </c>
      <c r="S26" s="283">
        <f t="shared" si="32"/>
        <v>-3.5530075335256086</v>
      </c>
      <c r="T26" s="282">
        <f t="shared" si="33"/>
        <v>-34.883850888748007</v>
      </c>
      <c r="U26" s="3"/>
      <c r="V26" s="456">
        <v>0</v>
      </c>
      <c r="W26" s="456"/>
      <c r="X26" s="456">
        <f>-V26/$V$56</f>
        <v>0</v>
      </c>
      <c r="Y26" s="755">
        <v>0</v>
      </c>
      <c r="Z26" s="457">
        <v>0</v>
      </c>
      <c r="AA26" s="457">
        <v>0</v>
      </c>
      <c r="AB26" s="591">
        <v>0</v>
      </c>
      <c r="AC26" s="591">
        <v>0</v>
      </c>
      <c r="AD26" s="591">
        <v>0</v>
      </c>
      <c r="AE26" s="591">
        <v>0.5</v>
      </c>
      <c r="AF26" s="591"/>
      <c r="AG26" s="591">
        <v>0</v>
      </c>
      <c r="AH26" s="456">
        <v>0</v>
      </c>
      <c r="AI26" s="591">
        <v>0</v>
      </c>
      <c r="AJ26" s="591">
        <v>0</v>
      </c>
      <c r="AK26" s="591">
        <v>0</v>
      </c>
      <c r="AL26" s="591">
        <v>0</v>
      </c>
      <c r="AM26" s="591">
        <v>0</v>
      </c>
      <c r="AN26" s="591">
        <v>0</v>
      </c>
      <c r="AO26" s="591">
        <v>1</v>
      </c>
      <c r="AP26" s="591"/>
      <c r="AQ26" s="591"/>
      <c r="AR26" s="591">
        <v>1</v>
      </c>
      <c r="AS26" s="591">
        <v>0</v>
      </c>
      <c r="AT26" s="591">
        <v>0</v>
      </c>
      <c r="AU26" s="591">
        <v>0</v>
      </c>
      <c r="AV26" s="591">
        <v>0</v>
      </c>
      <c r="AW26" s="591">
        <v>0</v>
      </c>
      <c r="AX26" s="591">
        <v>0</v>
      </c>
      <c r="AY26" s="591">
        <v>0</v>
      </c>
      <c r="AZ26" s="591">
        <v>0</v>
      </c>
      <c r="BA26" s="591"/>
      <c r="BB26" s="591"/>
      <c r="BC26" s="591"/>
      <c r="BD26" s="591"/>
      <c r="BE26" s="591">
        <f t="shared" si="59"/>
        <v>0</v>
      </c>
      <c r="BF26" s="591">
        <f t="shared" si="60"/>
        <v>0</v>
      </c>
      <c r="BG26" s="591">
        <v>0</v>
      </c>
      <c r="BH26" s="591">
        <f t="shared" si="61"/>
        <v>0</v>
      </c>
      <c r="BI26" s="591">
        <v>0</v>
      </c>
      <c r="BJ26" s="591">
        <f t="shared" si="62"/>
        <v>0</v>
      </c>
      <c r="BK26" s="591">
        <f t="shared" si="63"/>
        <v>0</v>
      </c>
      <c r="BL26" s="591">
        <f t="shared" si="64"/>
        <v>1</v>
      </c>
      <c r="BM26" s="591"/>
      <c r="BN26" s="591"/>
      <c r="BO26" s="591"/>
      <c r="BP26" s="591"/>
      <c r="BQ26" s="591">
        <v>0</v>
      </c>
      <c r="BR26" s="591">
        <v>0</v>
      </c>
      <c r="BS26" s="591">
        <v>0</v>
      </c>
      <c r="BT26" s="591">
        <v>0</v>
      </c>
      <c r="BU26" s="591">
        <v>0</v>
      </c>
      <c r="BV26" s="591">
        <v>0</v>
      </c>
      <c r="BW26" s="591">
        <v>0</v>
      </c>
      <c r="BX26" s="591">
        <v>1</v>
      </c>
      <c r="BY26" s="591"/>
      <c r="BZ26" s="591"/>
      <c r="CA26" s="591"/>
      <c r="CB26" s="591"/>
      <c r="CC26" s="591"/>
      <c r="CD26" s="591">
        <v>1</v>
      </c>
      <c r="CE26" s="591">
        <v>1</v>
      </c>
      <c r="CF26" s="591"/>
      <c r="CG26" s="591"/>
      <c r="CH26" s="591">
        <v>0</v>
      </c>
      <c r="CI26" s="591">
        <v>0</v>
      </c>
      <c r="CJ26" s="591">
        <v>0</v>
      </c>
      <c r="CK26" s="591">
        <v>0</v>
      </c>
      <c r="CL26" s="591">
        <v>0</v>
      </c>
      <c r="CM26" s="591">
        <v>0</v>
      </c>
      <c r="CN26" s="591">
        <v>0</v>
      </c>
      <c r="CO26" s="591">
        <v>1</v>
      </c>
      <c r="CP26" s="591"/>
      <c r="CQ26" s="591"/>
      <c r="CR26" s="591"/>
      <c r="CS26" s="591">
        <v>0</v>
      </c>
      <c r="CT26" s="591">
        <v>1</v>
      </c>
      <c r="CU26" s="591">
        <v>0</v>
      </c>
      <c r="CV26" s="591">
        <v>0.5</v>
      </c>
      <c r="CW26" s="591"/>
      <c r="CX26" s="591"/>
      <c r="CY26" s="591"/>
      <c r="CZ26" s="591"/>
      <c r="DA26" s="591"/>
      <c r="DB26" s="591"/>
      <c r="DC26" s="591"/>
      <c r="DD26" s="591"/>
      <c r="DE26" s="591"/>
      <c r="DF26" s="591"/>
      <c r="DG26" s="591"/>
      <c r="DH26" s="591">
        <v>1</v>
      </c>
      <c r="DI26" s="591">
        <v>1</v>
      </c>
      <c r="DJ26" s="591"/>
      <c r="DK26" s="591"/>
      <c r="DL26" s="591"/>
      <c r="DM26" s="591"/>
      <c r="DN26" s="591"/>
      <c r="DO26" s="591"/>
      <c r="DP26" s="457">
        <v>0</v>
      </c>
      <c r="DQ26" s="457">
        <v>0</v>
      </c>
      <c r="DR26" s="457">
        <v>0</v>
      </c>
      <c r="DS26" s="457">
        <v>0</v>
      </c>
      <c r="DT26" s="457">
        <v>0</v>
      </c>
      <c r="DU26" s="457">
        <v>0</v>
      </c>
      <c r="DV26" s="457">
        <v>0</v>
      </c>
      <c r="DW26" s="457">
        <v>0</v>
      </c>
      <c r="DX26" s="457">
        <v>0</v>
      </c>
      <c r="DY26" s="457">
        <v>0</v>
      </c>
      <c r="DZ26" s="457">
        <v>0</v>
      </c>
      <c r="EA26" s="457">
        <v>0</v>
      </c>
      <c r="EB26" s="457">
        <v>0</v>
      </c>
      <c r="EC26" s="457">
        <v>0</v>
      </c>
      <c r="ED26" s="457">
        <v>0</v>
      </c>
      <c r="EE26" s="457">
        <v>0</v>
      </c>
      <c r="EF26" s="458">
        <v>1</v>
      </c>
      <c r="EG26" s="458"/>
      <c r="EH26" s="457">
        <v>0</v>
      </c>
      <c r="EI26" s="457">
        <v>0</v>
      </c>
      <c r="EJ26" s="457">
        <v>0</v>
      </c>
      <c r="EK26" s="459">
        <v>0</v>
      </c>
      <c r="EL26" s="460">
        <v>0</v>
      </c>
      <c r="EM26" s="458">
        <v>0</v>
      </c>
      <c r="EN26" s="460">
        <v>0</v>
      </c>
      <c r="EO26" s="457">
        <v>0</v>
      </c>
      <c r="EP26" s="458">
        <v>0</v>
      </c>
      <c r="EQ26" s="460">
        <v>0</v>
      </c>
      <c r="ER26" s="457">
        <v>0</v>
      </c>
      <c r="ES26" s="460">
        <v>0</v>
      </c>
      <c r="ET26" s="456"/>
      <c r="EU26" s="456"/>
      <c r="EV26" s="456"/>
      <c r="EW26" s="456"/>
      <c r="EX26" s="456"/>
      <c r="EY26" s="456"/>
      <c r="EZ26" s="456"/>
      <c r="FA26" s="456"/>
      <c r="FB26" s="456"/>
      <c r="FC26" s="456"/>
      <c r="FD26" s="456"/>
      <c r="FE26" s="456"/>
      <c r="FF26" s="456"/>
      <c r="FG26" s="456"/>
      <c r="FH26" s="456"/>
      <c r="FI26" s="456"/>
      <c r="FJ26" s="457">
        <v>0</v>
      </c>
      <c r="FK26" s="457">
        <v>0</v>
      </c>
      <c r="FL26" s="457">
        <v>0</v>
      </c>
      <c r="FM26" s="457">
        <v>-1</v>
      </c>
      <c r="FN26" s="457">
        <v>0</v>
      </c>
      <c r="FO26" s="457"/>
      <c r="FP26" s="457">
        <v>0</v>
      </c>
      <c r="FQ26" s="457"/>
      <c r="FR26" s="457"/>
      <c r="FS26" s="457">
        <v>0</v>
      </c>
      <c r="FT26" s="457">
        <v>0</v>
      </c>
      <c r="FU26" s="457">
        <v>0</v>
      </c>
      <c r="FV26" s="457"/>
      <c r="FW26" s="457"/>
      <c r="FX26" s="457"/>
      <c r="FY26" s="457">
        <v>0</v>
      </c>
      <c r="FZ26" s="457">
        <v>0</v>
      </c>
      <c r="GA26" s="457">
        <v>0</v>
      </c>
      <c r="GB26" s="457">
        <v>0</v>
      </c>
      <c r="GC26" s="457">
        <v>0</v>
      </c>
    </row>
    <row r="27" spans="1:185" x14ac:dyDescent="0.35">
      <c r="A27" s="17" t="s">
        <v>41</v>
      </c>
      <c r="B27" s="440">
        <v>4</v>
      </c>
      <c r="C27" s="440">
        <v>7</v>
      </c>
      <c r="D27" s="440">
        <v>2</v>
      </c>
      <c r="E27" s="440">
        <v>0</v>
      </c>
      <c r="F27" s="440">
        <v>0</v>
      </c>
      <c r="G27" s="440">
        <v>0</v>
      </c>
      <c r="H27" s="440"/>
      <c r="I27" s="441">
        <v>-1</v>
      </c>
      <c r="J27" s="442">
        <v>0</v>
      </c>
      <c r="K27" s="192">
        <f>States!B24</f>
        <v>1E-4</v>
      </c>
      <c r="L27" s="192">
        <f>'Cte Keq'!M26</f>
        <v>9.9354359892277178E-5</v>
      </c>
      <c r="M27" s="259">
        <f>'Cte Keq'!L26</f>
        <v>6.4564010772282268E-7</v>
      </c>
      <c r="N27" s="272">
        <f t="shared" si="40"/>
        <v>-9.2168177057594551</v>
      </c>
      <c r="O27" s="273">
        <f t="shared" si="40"/>
        <v>-14.253023597194771</v>
      </c>
      <c r="P27" s="274">
        <f>DataBaseSpecies_2!E27</f>
        <v>-352.63</v>
      </c>
      <c r="Q27" s="274">
        <f t="shared" si="30"/>
        <v>0.16951060818320071</v>
      </c>
      <c r="R27" s="282">
        <f t="shared" si="31"/>
        <v>0</v>
      </c>
      <c r="S27" s="283">
        <f t="shared" si="32"/>
        <v>-3.5498237702547151</v>
      </c>
      <c r="T27" s="282">
        <f t="shared" si="33"/>
        <v>-35.330667125477106</v>
      </c>
      <c r="U27" s="3"/>
      <c r="V27" s="456">
        <v>0</v>
      </c>
      <c r="W27" s="456"/>
      <c r="X27" s="456">
        <f>-V27/$V$56</f>
        <v>0</v>
      </c>
      <c r="Y27" s="755">
        <v>0</v>
      </c>
      <c r="Z27" s="457">
        <v>0</v>
      </c>
      <c r="AA27" s="457">
        <v>0</v>
      </c>
      <c r="AB27" s="591">
        <v>0.5</v>
      </c>
      <c r="AC27" s="591">
        <v>0.5</v>
      </c>
      <c r="AD27" s="591">
        <v>0</v>
      </c>
      <c r="AE27" s="591">
        <v>0</v>
      </c>
      <c r="AF27" s="591"/>
      <c r="AG27" s="591">
        <v>0</v>
      </c>
      <c r="AH27" s="456">
        <v>0</v>
      </c>
      <c r="AI27" s="591">
        <v>0.5</v>
      </c>
      <c r="AJ27" s="591">
        <v>0.5</v>
      </c>
      <c r="AK27" s="591">
        <v>0.5</v>
      </c>
      <c r="AL27" s="591">
        <v>0.5</v>
      </c>
      <c r="AM27" s="591">
        <v>0</v>
      </c>
      <c r="AN27" s="591">
        <v>0</v>
      </c>
      <c r="AO27" s="591">
        <v>0</v>
      </c>
      <c r="AP27" s="591"/>
      <c r="AQ27" s="591"/>
      <c r="AR27" s="591"/>
      <c r="AS27" s="591">
        <v>0</v>
      </c>
      <c r="AT27" s="591">
        <v>0</v>
      </c>
      <c r="AU27" s="591">
        <v>0.5</v>
      </c>
      <c r="AV27" s="591">
        <v>0.5</v>
      </c>
      <c r="AW27" s="591">
        <v>0.5</v>
      </c>
      <c r="AX27" s="591">
        <v>0.5</v>
      </c>
      <c r="AY27" s="591">
        <v>0</v>
      </c>
      <c r="AZ27" s="591">
        <v>0</v>
      </c>
      <c r="BA27" s="591"/>
      <c r="BB27" s="591">
        <v>1</v>
      </c>
      <c r="BC27" s="591"/>
      <c r="BD27" s="591"/>
      <c r="BE27" s="591">
        <f t="shared" si="59"/>
        <v>0</v>
      </c>
      <c r="BF27" s="591">
        <f t="shared" si="60"/>
        <v>0.5</v>
      </c>
      <c r="BG27" s="591">
        <v>0.5</v>
      </c>
      <c r="BH27" s="591">
        <f t="shared" si="61"/>
        <v>0.5</v>
      </c>
      <c r="BI27" s="591">
        <v>0.5</v>
      </c>
      <c r="BJ27" s="591">
        <f t="shared" si="62"/>
        <v>0</v>
      </c>
      <c r="BK27" s="591">
        <f t="shared" si="63"/>
        <v>0</v>
      </c>
      <c r="BL27" s="591">
        <f t="shared" si="64"/>
        <v>0</v>
      </c>
      <c r="BM27" s="591">
        <v>1</v>
      </c>
      <c r="BN27" s="591">
        <v>1</v>
      </c>
      <c r="BO27" s="591"/>
      <c r="BP27" s="591"/>
      <c r="BQ27" s="591">
        <v>0</v>
      </c>
      <c r="BR27" s="591">
        <v>0.5</v>
      </c>
      <c r="BS27" s="591">
        <v>0.5</v>
      </c>
      <c r="BT27" s="591">
        <v>0.5</v>
      </c>
      <c r="BU27" s="591">
        <v>0.5</v>
      </c>
      <c r="BV27" s="591">
        <v>0</v>
      </c>
      <c r="BW27" s="591">
        <v>0</v>
      </c>
      <c r="BX27" s="591">
        <v>0</v>
      </c>
      <c r="BY27" s="591"/>
      <c r="BZ27" s="591"/>
      <c r="CA27" s="591">
        <v>0.5</v>
      </c>
      <c r="CB27" s="591">
        <v>0.5</v>
      </c>
      <c r="CC27" s="591"/>
      <c r="CD27" s="591"/>
      <c r="CE27" s="591"/>
      <c r="CF27" s="591"/>
      <c r="CG27" s="591"/>
      <c r="CH27" s="591">
        <v>0</v>
      </c>
      <c r="CI27" s="591">
        <v>0.5</v>
      </c>
      <c r="CJ27" s="591">
        <v>0.5</v>
      </c>
      <c r="CK27" s="591">
        <v>0.5</v>
      </c>
      <c r="CL27" s="591">
        <v>0.5</v>
      </c>
      <c r="CM27" s="591">
        <v>0</v>
      </c>
      <c r="CN27" s="591">
        <v>0</v>
      </c>
      <c r="CO27" s="591">
        <v>0</v>
      </c>
      <c r="CP27" s="591"/>
      <c r="CQ27" s="591"/>
      <c r="CR27" s="591"/>
      <c r="CS27" s="591">
        <v>0</v>
      </c>
      <c r="CT27" s="591"/>
      <c r="CU27" s="591"/>
      <c r="CV27" s="591"/>
      <c r="CW27" s="591"/>
      <c r="CX27" s="591"/>
      <c r="CY27" s="591"/>
      <c r="CZ27" s="591"/>
      <c r="DA27" s="591"/>
      <c r="DB27" s="591"/>
      <c r="DC27" s="591"/>
      <c r="DD27" s="591"/>
      <c r="DE27" s="591"/>
      <c r="DF27" s="591"/>
      <c r="DG27" s="591"/>
      <c r="DH27" s="591"/>
      <c r="DI27" s="591"/>
      <c r="DJ27" s="591">
        <v>1</v>
      </c>
      <c r="DK27" s="591">
        <v>1</v>
      </c>
      <c r="DL27" s="591"/>
      <c r="DM27" s="591"/>
      <c r="DN27" s="591"/>
      <c r="DO27" s="591"/>
      <c r="DP27" s="457">
        <v>0</v>
      </c>
      <c r="DQ27" s="457">
        <v>0</v>
      </c>
      <c r="DR27" s="457">
        <v>0</v>
      </c>
      <c r="DS27" s="457">
        <v>0</v>
      </c>
      <c r="DT27" s="457">
        <v>0</v>
      </c>
      <c r="DU27" s="457">
        <v>0</v>
      </c>
      <c r="DV27" s="457">
        <v>0.5</v>
      </c>
      <c r="DW27" s="457">
        <v>0.5</v>
      </c>
      <c r="DX27" s="457">
        <v>0.5</v>
      </c>
      <c r="DY27" s="457">
        <v>0.5</v>
      </c>
      <c r="DZ27" s="457">
        <v>0</v>
      </c>
      <c r="EA27" s="457">
        <v>0</v>
      </c>
      <c r="EB27" s="457">
        <v>0</v>
      </c>
      <c r="EC27" s="457">
        <v>0</v>
      </c>
      <c r="ED27" s="457">
        <v>0</v>
      </c>
      <c r="EE27" s="457">
        <v>0</v>
      </c>
      <c r="EF27" s="458">
        <v>0</v>
      </c>
      <c r="EG27" s="458"/>
      <c r="EH27" s="457">
        <v>0</v>
      </c>
      <c r="EI27" s="457">
        <v>0</v>
      </c>
      <c r="EJ27" s="457">
        <v>0</v>
      </c>
      <c r="EK27" s="459">
        <v>0</v>
      </c>
      <c r="EL27" s="460">
        <v>0</v>
      </c>
      <c r="EM27" s="458">
        <v>0</v>
      </c>
      <c r="EN27" s="460">
        <v>0</v>
      </c>
      <c r="EO27" s="457">
        <v>0</v>
      </c>
      <c r="EP27" s="458">
        <v>0</v>
      </c>
      <c r="EQ27" s="460">
        <v>0</v>
      </c>
      <c r="ER27" s="457">
        <v>0</v>
      </c>
      <c r="ES27" s="460">
        <v>0</v>
      </c>
      <c r="ET27" s="456"/>
      <c r="EU27" s="456"/>
      <c r="EV27" s="456"/>
      <c r="EW27" s="456"/>
      <c r="EX27" s="456"/>
      <c r="EY27" s="456"/>
      <c r="EZ27" s="456"/>
      <c r="FA27" s="456"/>
      <c r="FB27" s="456"/>
      <c r="FC27" s="456"/>
      <c r="FD27" s="456"/>
      <c r="FE27" s="456"/>
      <c r="FF27" s="456"/>
      <c r="FG27" s="456"/>
      <c r="FH27" s="456"/>
      <c r="FI27" s="456"/>
      <c r="FJ27" s="457">
        <v>0</v>
      </c>
      <c r="FK27" s="457">
        <v>0</v>
      </c>
      <c r="FL27" s="457">
        <v>0</v>
      </c>
      <c r="FM27" s="457">
        <v>0</v>
      </c>
      <c r="FN27" s="457">
        <v>-1</v>
      </c>
      <c r="FO27" s="457"/>
      <c r="FP27" s="457">
        <v>0</v>
      </c>
      <c r="FQ27" s="457"/>
      <c r="FR27" s="457"/>
      <c r="FS27" s="457">
        <v>0</v>
      </c>
      <c r="FT27" s="457">
        <v>0</v>
      </c>
      <c r="FU27" s="457">
        <v>0</v>
      </c>
      <c r="FV27" s="457"/>
      <c r="FW27" s="457"/>
      <c r="FX27" s="457"/>
      <c r="FY27" s="457">
        <v>0</v>
      </c>
      <c r="FZ27" s="457">
        <v>0</v>
      </c>
      <c r="GA27" s="457">
        <v>0</v>
      </c>
      <c r="GB27" s="457">
        <v>0</v>
      </c>
      <c r="GC27" s="457">
        <v>0</v>
      </c>
    </row>
    <row r="28" spans="1:185" x14ac:dyDescent="0.35">
      <c r="A28" s="17" t="s">
        <v>1116</v>
      </c>
      <c r="B28" s="440">
        <v>4</v>
      </c>
      <c r="C28" s="440">
        <v>7</v>
      </c>
      <c r="D28" s="440">
        <v>2</v>
      </c>
      <c r="E28" s="440">
        <v>0</v>
      </c>
      <c r="F28" s="440">
        <v>0</v>
      </c>
      <c r="G28" s="440">
        <v>0</v>
      </c>
      <c r="H28" s="440"/>
      <c r="I28" s="441">
        <v>-1</v>
      </c>
      <c r="J28" s="442">
        <v>0</v>
      </c>
      <c r="K28" s="192">
        <f>States!B25</f>
        <v>1E-4</v>
      </c>
      <c r="L28" s="192">
        <f>'Cte Keq'!M27</f>
        <v>9.9292030638975051E-5</v>
      </c>
      <c r="M28" s="259">
        <f>'Cte Keq'!L27</f>
        <v>7.0796936102493937E-7</v>
      </c>
      <c r="N28" s="272">
        <f t="shared" ref="N28:N30" si="65">LN(L28)</f>
        <v>-9.2174452455318203</v>
      </c>
      <c r="O28" s="273">
        <f t="shared" ref="O28:O30" si="66">LN(M28)</f>
        <v>-14.160865019577601</v>
      </c>
      <c r="P28" s="274">
        <f>DataBaseSpecies_2!E28</f>
        <v>-340.9</v>
      </c>
      <c r="Q28" s="274">
        <f t="shared" si="30"/>
        <v>0.16951060818320071</v>
      </c>
      <c r="R28" s="282">
        <f t="shared" si="31"/>
        <v>0</v>
      </c>
      <c r="S28" s="283">
        <f t="shared" si="32"/>
        <v>-3.5513793278284638</v>
      </c>
      <c r="T28" s="282">
        <f t="shared" si="33"/>
        <v>-35.102222683050833</v>
      </c>
      <c r="U28" s="3"/>
      <c r="V28" s="456"/>
      <c r="W28" s="456"/>
      <c r="X28" s="456"/>
      <c r="Y28" s="755">
        <v>0</v>
      </c>
      <c r="Z28" s="457"/>
      <c r="AA28" s="457"/>
      <c r="AB28" s="591"/>
      <c r="AC28" s="591"/>
      <c r="AD28" s="591"/>
      <c r="AE28" s="591"/>
      <c r="AF28" s="591"/>
      <c r="AG28" s="591"/>
      <c r="AH28" s="456"/>
      <c r="AI28" s="591"/>
      <c r="AJ28" s="591"/>
      <c r="AK28" s="591"/>
      <c r="AL28" s="591"/>
      <c r="AM28" s="591"/>
      <c r="AN28" s="591"/>
      <c r="AO28" s="591"/>
      <c r="AP28" s="591"/>
      <c r="AQ28" s="591"/>
      <c r="AR28" s="591"/>
      <c r="AS28" s="591"/>
      <c r="AT28" s="591"/>
      <c r="AU28" s="591"/>
      <c r="AV28" s="591"/>
      <c r="AW28" s="591"/>
      <c r="AX28" s="591"/>
      <c r="AY28" s="591"/>
      <c r="AZ28" s="591"/>
      <c r="BA28" s="591"/>
      <c r="BB28" s="591"/>
      <c r="BC28" s="591"/>
      <c r="BD28" s="591"/>
      <c r="BE28" s="591">
        <f t="shared" si="59"/>
        <v>0</v>
      </c>
      <c r="BF28" s="591">
        <f t="shared" si="60"/>
        <v>0</v>
      </c>
      <c r="BG28" s="591">
        <v>0</v>
      </c>
      <c r="BH28" s="591">
        <f t="shared" si="61"/>
        <v>0</v>
      </c>
      <c r="BI28" s="591">
        <v>0</v>
      </c>
      <c r="BJ28" s="591">
        <f t="shared" si="62"/>
        <v>0</v>
      </c>
      <c r="BK28" s="591">
        <f t="shared" si="63"/>
        <v>0</v>
      </c>
      <c r="BL28" s="591">
        <f t="shared" si="64"/>
        <v>0</v>
      </c>
      <c r="BM28" s="591"/>
      <c r="BN28" s="591"/>
      <c r="BO28" s="591"/>
      <c r="BP28" s="591"/>
      <c r="BQ28" s="591"/>
      <c r="BR28" s="591"/>
      <c r="BS28" s="591"/>
      <c r="BT28" s="591"/>
      <c r="BU28" s="591"/>
      <c r="BV28" s="591"/>
      <c r="BW28" s="591"/>
      <c r="BX28" s="591"/>
      <c r="BY28" s="591"/>
      <c r="BZ28" s="591"/>
      <c r="CA28" s="591"/>
      <c r="CB28" s="591"/>
      <c r="CC28" s="591"/>
      <c r="CD28" s="591"/>
      <c r="CE28" s="591"/>
      <c r="CF28" s="591"/>
      <c r="CG28" s="591"/>
      <c r="CH28" s="591"/>
      <c r="CI28" s="591"/>
      <c r="CJ28" s="591"/>
      <c r="CK28" s="591"/>
      <c r="CL28" s="591"/>
      <c r="CM28" s="591"/>
      <c r="CN28" s="591"/>
      <c r="CO28" s="591"/>
      <c r="CP28" s="591"/>
      <c r="CQ28" s="591"/>
      <c r="CR28" s="591"/>
      <c r="CS28" s="591">
        <v>0</v>
      </c>
      <c r="CT28" s="591"/>
      <c r="CU28" s="591"/>
      <c r="CV28" s="591"/>
      <c r="CW28" s="591"/>
      <c r="CX28" s="591">
        <v>1</v>
      </c>
      <c r="CY28" s="591">
        <v>1</v>
      </c>
      <c r="CZ28" s="591"/>
      <c r="DA28" s="591"/>
      <c r="DB28" s="591"/>
      <c r="DC28" s="591"/>
      <c r="DD28" s="591"/>
      <c r="DE28" s="591"/>
      <c r="DF28" s="591"/>
      <c r="DG28" s="591"/>
      <c r="DH28" s="591"/>
      <c r="DI28" s="591"/>
      <c r="DJ28" s="591"/>
      <c r="DK28" s="591"/>
      <c r="DL28" s="591"/>
      <c r="DM28" s="591"/>
      <c r="DN28" s="591"/>
      <c r="DO28" s="591"/>
      <c r="DP28" s="457"/>
      <c r="DQ28" s="457"/>
      <c r="DR28" s="457"/>
      <c r="DS28" s="457"/>
      <c r="DT28" s="457"/>
      <c r="DU28" s="457"/>
      <c r="DV28" s="457"/>
      <c r="DW28" s="457"/>
      <c r="DX28" s="457"/>
      <c r="DY28" s="457"/>
      <c r="DZ28" s="457"/>
      <c r="EA28" s="457"/>
      <c r="EB28" s="457"/>
      <c r="EC28" s="457"/>
      <c r="ED28" s="457"/>
      <c r="EE28" s="457"/>
      <c r="EF28" s="458"/>
      <c r="EG28" s="458"/>
      <c r="EH28" s="457"/>
      <c r="EI28" s="457"/>
      <c r="EJ28" s="457"/>
      <c r="EK28" s="459"/>
      <c r="EL28" s="460"/>
      <c r="EM28" s="458"/>
      <c r="EN28" s="460"/>
      <c r="EO28" s="457"/>
      <c r="EP28" s="458"/>
      <c r="EQ28" s="460"/>
      <c r="ER28" s="457"/>
      <c r="ES28" s="460"/>
      <c r="ET28" s="456"/>
      <c r="EU28" s="456"/>
      <c r="EV28" s="456"/>
      <c r="EW28" s="456"/>
      <c r="EX28" s="456"/>
      <c r="EY28" s="456"/>
      <c r="EZ28" s="456"/>
      <c r="FA28" s="456"/>
      <c r="FB28" s="456"/>
      <c r="FC28" s="456"/>
      <c r="FD28" s="456"/>
      <c r="FE28" s="456"/>
      <c r="FF28" s="456"/>
      <c r="FG28" s="456"/>
      <c r="FH28" s="456"/>
      <c r="FI28" s="456"/>
      <c r="FJ28" s="457"/>
      <c r="FK28" s="457"/>
      <c r="FL28" s="457"/>
      <c r="FM28" s="457"/>
      <c r="FN28" s="457"/>
      <c r="FO28" s="457">
        <v>-1</v>
      </c>
      <c r="FP28" s="457"/>
      <c r="FQ28" s="457"/>
      <c r="FR28" s="457"/>
      <c r="FS28" s="457"/>
      <c r="FT28" s="457"/>
      <c r="FU28" s="457"/>
      <c r="FV28" s="457"/>
      <c r="FW28" s="457"/>
      <c r="FX28" s="457"/>
      <c r="FY28" s="457"/>
      <c r="FZ28" s="457"/>
      <c r="GA28" s="457"/>
      <c r="GB28" s="457"/>
      <c r="GC28" s="457"/>
    </row>
    <row r="29" spans="1:185" x14ac:dyDescent="0.35">
      <c r="A29" s="17" t="s">
        <v>884</v>
      </c>
      <c r="B29" s="440">
        <f>DataBaseSpecies_1!H27</f>
        <v>5</v>
      </c>
      <c r="C29" s="440">
        <f>DataBaseSpecies_1!I27</f>
        <v>9</v>
      </c>
      <c r="D29" s="440">
        <f>DataBaseSpecies_1!J27</f>
        <v>2</v>
      </c>
      <c r="E29" s="440">
        <f>DataBaseSpecies_1!K27</f>
        <v>0</v>
      </c>
      <c r="F29" s="440">
        <f>DataBaseSpecies_1!L27</f>
        <v>0</v>
      </c>
      <c r="G29" s="440">
        <f>DataBaseSpecies_1!M27</f>
        <v>0</v>
      </c>
      <c r="H29" s="440"/>
      <c r="I29" s="441">
        <v>-1</v>
      </c>
      <c r="J29" s="442">
        <v>0</v>
      </c>
      <c r="K29" s="192">
        <f>States!B26</f>
        <v>1E-4</v>
      </c>
      <c r="L29" s="192">
        <f>'Cte Keq'!M28</f>
        <v>9.8985265157204585E-5</v>
      </c>
      <c r="M29" s="259">
        <f>'Cte Keq'!L28</f>
        <v>1.0147348427954255E-6</v>
      </c>
      <c r="N29" s="272">
        <f t="shared" si="65"/>
        <v>-9.2205395557028922</v>
      </c>
      <c r="O29" s="273">
        <f t="shared" si="66"/>
        <v>-13.800883218224474</v>
      </c>
      <c r="P29" s="274">
        <f>DataBaseSpecies_2!E29</f>
        <v>-336.6</v>
      </c>
      <c r="Q29" s="274">
        <f t="shared" si="30"/>
        <v>0.16951060818320071</v>
      </c>
      <c r="R29" s="282">
        <f t="shared" si="31"/>
        <v>0</v>
      </c>
      <c r="S29" s="283">
        <f t="shared" si="32"/>
        <v>-3.5590495629818406</v>
      </c>
      <c r="T29" s="282">
        <f t="shared" si="33"/>
        <v>-34.209892918204297</v>
      </c>
      <c r="U29" s="3"/>
      <c r="V29" s="456">
        <v>0</v>
      </c>
      <c r="W29" s="456"/>
      <c r="X29" s="456">
        <v>0</v>
      </c>
      <c r="Y29" s="755">
        <v>0</v>
      </c>
      <c r="Z29" s="457">
        <v>0</v>
      </c>
      <c r="AA29" s="457">
        <v>0</v>
      </c>
      <c r="AB29" s="591">
        <v>0</v>
      </c>
      <c r="AC29" s="591">
        <v>0</v>
      </c>
      <c r="AD29" s="591">
        <v>0</v>
      </c>
      <c r="AE29" s="591">
        <v>0.5</v>
      </c>
      <c r="AF29" s="591"/>
      <c r="AG29" s="591">
        <v>0</v>
      </c>
      <c r="AH29" s="456">
        <v>0</v>
      </c>
      <c r="AI29" s="591">
        <v>0</v>
      </c>
      <c r="AJ29" s="591">
        <v>0</v>
      </c>
      <c r="AK29" s="591">
        <v>0</v>
      </c>
      <c r="AL29" s="591">
        <v>0</v>
      </c>
      <c r="AM29" s="591">
        <v>0</v>
      </c>
      <c r="AN29" s="591">
        <v>0</v>
      </c>
      <c r="AO29" s="591">
        <v>0</v>
      </c>
      <c r="AP29" s="591"/>
      <c r="AQ29" s="591"/>
      <c r="AR29" s="591"/>
      <c r="AS29" s="591">
        <v>0</v>
      </c>
      <c r="AT29" s="591">
        <v>0</v>
      </c>
      <c r="AU29" s="591">
        <v>0</v>
      </c>
      <c r="AV29" s="591">
        <v>0</v>
      </c>
      <c r="AW29" s="591">
        <v>0</v>
      </c>
      <c r="AX29" s="591">
        <v>0</v>
      </c>
      <c r="AY29" s="591">
        <v>0</v>
      </c>
      <c r="AZ29" s="591">
        <v>0</v>
      </c>
      <c r="BA29" s="591"/>
      <c r="BB29" s="591"/>
      <c r="BC29" s="591"/>
      <c r="BD29" s="591"/>
      <c r="BE29" s="591">
        <f t="shared" si="59"/>
        <v>0</v>
      </c>
      <c r="BF29" s="591">
        <f t="shared" si="60"/>
        <v>0</v>
      </c>
      <c r="BG29" s="591">
        <v>0</v>
      </c>
      <c r="BH29" s="591">
        <f t="shared" si="61"/>
        <v>0</v>
      </c>
      <c r="BI29" s="591">
        <v>0</v>
      </c>
      <c r="BJ29" s="591">
        <f t="shared" si="62"/>
        <v>0</v>
      </c>
      <c r="BK29" s="591">
        <f t="shared" si="63"/>
        <v>0</v>
      </c>
      <c r="BL29" s="591">
        <f t="shared" si="64"/>
        <v>0</v>
      </c>
      <c r="BM29" s="591"/>
      <c r="BN29" s="591"/>
      <c r="BO29" s="591"/>
      <c r="BP29" s="591"/>
      <c r="BQ29" s="591">
        <v>0</v>
      </c>
      <c r="BR29" s="591">
        <v>0</v>
      </c>
      <c r="BS29" s="591">
        <v>0</v>
      </c>
      <c r="BT29" s="591">
        <v>0</v>
      </c>
      <c r="BU29" s="591">
        <v>0</v>
      </c>
      <c r="BV29" s="591">
        <v>0</v>
      </c>
      <c r="BW29" s="591">
        <v>0</v>
      </c>
      <c r="BX29" s="591">
        <v>0</v>
      </c>
      <c r="BY29" s="591"/>
      <c r="BZ29" s="591"/>
      <c r="CA29" s="591"/>
      <c r="CB29" s="591"/>
      <c r="CC29" s="591"/>
      <c r="CD29" s="591"/>
      <c r="CE29" s="591"/>
      <c r="CF29" s="591"/>
      <c r="CG29" s="591"/>
      <c r="CH29" s="591">
        <v>0</v>
      </c>
      <c r="CI29" s="591">
        <v>0</v>
      </c>
      <c r="CJ29" s="591">
        <v>0</v>
      </c>
      <c r="CK29" s="591">
        <v>0</v>
      </c>
      <c r="CL29" s="591">
        <v>0</v>
      </c>
      <c r="CM29" s="591">
        <v>0</v>
      </c>
      <c r="CN29" s="591">
        <v>0</v>
      </c>
      <c r="CO29" s="591">
        <v>0</v>
      </c>
      <c r="CP29" s="591"/>
      <c r="CQ29" s="591"/>
      <c r="CR29" s="591"/>
      <c r="CS29" s="591">
        <v>0</v>
      </c>
      <c r="CT29" s="591">
        <v>0</v>
      </c>
      <c r="CU29" s="591">
        <v>1</v>
      </c>
      <c r="CV29" s="591">
        <v>0.5</v>
      </c>
      <c r="CW29" s="591"/>
      <c r="CX29" s="591"/>
      <c r="CY29" s="591"/>
      <c r="CZ29" s="591"/>
      <c r="DA29" s="591"/>
      <c r="DB29" s="591"/>
      <c r="DC29" s="591"/>
      <c r="DD29" s="591"/>
      <c r="DE29" s="591"/>
      <c r="DF29" s="591"/>
      <c r="DG29" s="591"/>
      <c r="DH29" s="591"/>
      <c r="DI29" s="591"/>
      <c r="DJ29" s="591"/>
      <c r="DK29" s="591"/>
      <c r="DL29" s="591"/>
      <c r="DM29" s="591"/>
      <c r="DN29" s="591"/>
      <c r="DO29" s="591"/>
      <c r="DP29" s="457">
        <v>0</v>
      </c>
      <c r="DQ29" s="457">
        <v>0</v>
      </c>
      <c r="DR29" s="457">
        <v>0</v>
      </c>
      <c r="DS29" s="457">
        <v>0</v>
      </c>
      <c r="DT29" s="457">
        <v>0</v>
      </c>
      <c r="DU29" s="457">
        <v>0</v>
      </c>
      <c r="DV29" s="457">
        <v>0</v>
      </c>
      <c r="DW29" s="457">
        <v>0</v>
      </c>
      <c r="DX29" s="457">
        <v>0</v>
      </c>
      <c r="DY29" s="457">
        <v>0</v>
      </c>
      <c r="DZ29" s="457">
        <v>0</v>
      </c>
      <c r="EA29" s="457">
        <v>0</v>
      </c>
      <c r="EB29" s="457">
        <v>0</v>
      </c>
      <c r="EC29" s="457">
        <v>0</v>
      </c>
      <c r="ED29" s="457">
        <v>0</v>
      </c>
      <c r="EE29" s="457">
        <v>0</v>
      </c>
      <c r="EF29" s="458">
        <v>0</v>
      </c>
      <c r="EG29" s="458"/>
      <c r="EH29" s="457">
        <v>0</v>
      </c>
      <c r="EI29" s="457">
        <v>0</v>
      </c>
      <c r="EJ29" s="457">
        <v>0</v>
      </c>
      <c r="EK29" s="459">
        <v>0</v>
      </c>
      <c r="EL29" s="460">
        <v>0</v>
      </c>
      <c r="EM29" s="458">
        <v>0</v>
      </c>
      <c r="EN29" s="460">
        <v>0</v>
      </c>
      <c r="EO29" s="457">
        <v>0</v>
      </c>
      <c r="EP29" s="458">
        <v>0</v>
      </c>
      <c r="EQ29" s="460">
        <v>0</v>
      </c>
      <c r="ER29" s="457">
        <v>0</v>
      </c>
      <c r="ES29" s="460">
        <v>0</v>
      </c>
      <c r="ET29" s="456"/>
      <c r="EU29" s="456"/>
      <c r="EV29" s="456"/>
      <c r="EW29" s="456"/>
      <c r="EX29" s="456"/>
      <c r="EY29" s="456"/>
      <c r="EZ29" s="456"/>
      <c r="FA29" s="456"/>
      <c r="FB29" s="456"/>
      <c r="FC29" s="456"/>
      <c r="FD29" s="456"/>
      <c r="FE29" s="456"/>
      <c r="FF29" s="456"/>
      <c r="FG29" s="456"/>
      <c r="FH29" s="456"/>
      <c r="FI29" s="456"/>
      <c r="FJ29" s="457">
        <v>0</v>
      </c>
      <c r="FK29" s="457">
        <v>0</v>
      </c>
      <c r="FL29" s="457">
        <v>0</v>
      </c>
      <c r="FM29" s="457">
        <v>0</v>
      </c>
      <c r="FN29" s="457">
        <v>0</v>
      </c>
      <c r="FO29" s="457"/>
      <c r="FP29" s="457">
        <v>-1</v>
      </c>
      <c r="FQ29" s="457"/>
      <c r="FR29" s="457"/>
      <c r="FS29" s="457">
        <v>0</v>
      </c>
      <c r="FT29" s="457">
        <v>0</v>
      </c>
      <c r="FU29" s="457">
        <v>0</v>
      </c>
      <c r="FV29" s="457"/>
      <c r="FW29" s="457"/>
      <c r="FX29" s="457"/>
      <c r="FY29" s="457">
        <v>0</v>
      </c>
      <c r="FZ29" s="457">
        <v>0</v>
      </c>
      <c r="GA29" s="457">
        <v>0</v>
      </c>
      <c r="GB29" s="457">
        <v>0</v>
      </c>
      <c r="GC29" s="457">
        <v>0</v>
      </c>
    </row>
    <row r="30" spans="1:185" x14ac:dyDescent="0.35">
      <c r="A30" s="17" t="s">
        <v>1107</v>
      </c>
      <c r="B30" s="440">
        <v>5</v>
      </c>
      <c r="C30" s="440">
        <v>9</v>
      </c>
      <c r="D30" s="440">
        <v>2</v>
      </c>
      <c r="E30" s="440">
        <f>DataBaseSpecies_1!K28</f>
        <v>0</v>
      </c>
      <c r="F30" s="440">
        <f>DataBaseSpecies_1!L28</f>
        <v>0</v>
      </c>
      <c r="G30" s="440">
        <f>DataBaseSpecies_1!M28</f>
        <v>0</v>
      </c>
      <c r="H30" s="440"/>
      <c r="I30" s="441">
        <v>-1</v>
      </c>
      <c r="J30" s="442">
        <v>0</v>
      </c>
      <c r="K30" s="192">
        <f>States!B27</f>
        <v>1E-4</v>
      </c>
      <c r="L30" s="192">
        <f>'Cte Keq'!M29</f>
        <v>9.9099892141512583E-5</v>
      </c>
      <c r="M30" s="259">
        <f>'Cte Keq'!L29</f>
        <v>9.0010785848742838E-7</v>
      </c>
      <c r="N30" s="272">
        <f t="shared" si="65"/>
        <v>-9.2193822050092216</v>
      </c>
      <c r="O30" s="273">
        <f t="shared" si="66"/>
        <v>-13.920751238038861</v>
      </c>
      <c r="P30" s="274">
        <f>DataBaseSpecies_2!E30</f>
        <v>-333.9</v>
      </c>
      <c r="Q30" s="274">
        <f t="shared" si="30"/>
        <v>0.16951060818320071</v>
      </c>
      <c r="R30" s="282">
        <f t="shared" si="31"/>
        <v>0</v>
      </c>
      <c r="S30" s="283">
        <f t="shared" si="32"/>
        <v>-3.5561806999769736</v>
      </c>
      <c r="T30" s="282">
        <f t="shared" si="33"/>
        <v>-34.507024055199373</v>
      </c>
      <c r="U30" s="3"/>
      <c r="V30" s="456"/>
      <c r="W30" s="456"/>
      <c r="X30" s="456"/>
      <c r="Y30" s="755">
        <v>0</v>
      </c>
      <c r="Z30" s="457"/>
      <c r="AA30" s="457"/>
      <c r="AB30" s="591"/>
      <c r="AC30" s="591"/>
      <c r="AD30" s="591"/>
      <c r="AE30" s="591"/>
      <c r="AF30" s="591"/>
      <c r="AG30" s="591"/>
      <c r="AH30" s="456"/>
      <c r="AI30" s="591"/>
      <c r="AJ30" s="591"/>
      <c r="AK30" s="591"/>
      <c r="AL30" s="591"/>
      <c r="AM30" s="591"/>
      <c r="AN30" s="591"/>
      <c r="AO30" s="591"/>
      <c r="AP30" s="591"/>
      <c r="AQ30" s="591"/>
      <c r="AR30" s="591"/>
      <c r="AS30" s="591"/>
      <c r="AT30" s="591"/>
      <c r="AU30" s="591"/>
      <c r="AV30" s="591"/>
      <c r="AW30" s="591"/>
      <c r="AX30" s="591"/>
      <c r="AY30" s="591"/>
      <c r="AZ30" s="591"/>
      <c r="BA30" s="591"/>
      <c r="BB30" s="591"/>
      <c r="BC30" s="591"/>
      <c r="BD30" s="591"/>
      <c r="BE30" s="591">
        <f t="shared" si="59"/>
        <v>0</v>
      </c>
      <c r="BF30" s="591">
        <f t="shared" si="60"/>
        <v>0</v>
      </c>
      <c r="BG30" s="591">
        <v>0</v>
      </c>
      <c r="BH30" s="591">
        <f t="shared" si="61"/>
        <v>0</v>
      </c>
      <c r="BI30" s="591">
        <v>0</v>
      </c>
      <c r="BJ30" s="591">
        <f t="shared" si="62"/>
        <v>0</v>
      </c>
      <c r="BK30" s="591">
        <f t="shared" si="63"/>
        <v>0</v>
      </c>
      <c r="BL30" s="591">
        <f t="shared" si="64"/>
        <v>0</v>
      </c>
      <c r="BM30" s="591"/>
      <c r="BN30" s="591"/>
      <c r="BO30" s="591"/>
      <c r="BP30" s="591"/>
      <c r="BQ30" s="591"/>
      <c r="BR30" s="591"/>
      <c r="BS30" s="591"/>
      <c r="BT30" s="591"/>
      <c r="BU30" s="591"/>
      <c r="BV30" s="591"/>
      <c r="BW30" s="591"/>
      <c r="BX30" s="591"/>
      <c r="BY30" s="591"/>
      <c r="BZ30" s="591"/>
      <c r="CA30" s="591"/>
      <c r="CB30" s="591"/>
      <c r="CC30" s="591"/>
      <c r="CD30" s="591"/>
      <c r="CE30" s="591"/>
      <c r="CF30" s="591"/>
      <c r="CG30" s="591"/>
      <c r="CH30" s="591"/>
      <c r="CI30" s="591"/>
      <c r="CJ30" s="591"/>
      <c r="CK30" s="591"/>
      <c r="CL30" s="591"/>
      <c r="CM30" s="591"/>
      <c r="CN30" s="591"/>
      <c r="CO30" s="591"/>
      <c r="CP30" s="591"/>
      <c r="CQ30" s="591"/>
      <c r="CR30" s="591"/>
      <c r="CS30" s="591">
        <v>0</v>
      </c>
      <c r="CT30" s="591"/>
      <c r="CU30" s="591"/>
      <c r="CV30" s="591"/>
      <c r="CW30" s="591"/>
      <c r="CX30" s="591"/>
      <c r="CY30" s="591"/>
      <c r="CZ30" s="591"/>
      <c r="DA30" s="591">
        <v>1</v>
      </c>
      <c r="DB30" s="591">
        <v>1</v>
      </c>
      <c r="DC30" s="591"/>
      <c r="DD30" s="591">
        <v>1</v>
      </c>
      <c r="DE30" s="591">
        <v>1</v>
      </c>
      <c r="DF30" s="591"/>
      <c r="DG30" s="591"/>
      <c r="DH30" s="591"/>
      <c r="DI30" s="591"/>
      <c r="DJ30" s="591"/>
      <c r="DK30" s="591"/>
      <c r="DL30" s="591"/>
      <c r="DM30" s="591"/>
      <c r="DN30" s="591"/>
      <c r="DO30" s="591"/>
      <c r="DP30" s="457"/>
      <c r="DQ30" s="457"/>
      <c r="DR30" s="457"/>
      <c r="DS30" s="457"/>
      <c r="DT30" s="457"/>
      <c r="DU30" s="457"/>
      <c r="DV30" s="457"/>
      <c r="DW30" s="457"/>
      <c r="DX30" s="457"/>
      <c r="DY30" s="457"/>
      <c r="DZ30" s="457"/>
      <c r="EA30" s="457"/>
      <c r="EB30" s="457"/>
      <c r="EC30" s="457"/>
      <c r="ED30" s="457"/>
      <c r="EE30" s="457"/>
      <c r="EF30" s="458"/>
      <c r="EG30" s="458"/>
      <c r="EH30" s="457"/>
      <c r="EI30" s="457"/>
      <c r="EJ30" s="457"/>
      <c r="EK30" s="459"/>
      <c r="EL30" s="460"/>
      <c r="EM30" s="458"/>
      <c r="EN30" s="460"/>
      <c r="EO30" s="457"/>
      <c r="EP30" s="458"/>
      <c r="EQ30" s="460"/>
      <c r="ER30" s="457"/>
      <c r="ES30" s="460"/>
      <c r="ET30" s="456"/>
      <c r="EU30" s="456"/>
      <c r="EV30" s="456"/>
      <c r="EW30" s="456"/>
      <c r="EX30" s="456"/>
      <c r="EY30" s="456"/>
      <c r="EZ30" s="456"/>
      <c r="FA30" s="456"/>
      <c r="FB30" s="456"/>
      <c r="FC30" s="456"/>
      <c r="FD30" s="456"/>
      <c r="FE30" s="456"/>
      <c r="FF30" s="456"/>
      <c r="FG30" s="456"/>
      <c r="FH30" s="456"/>
      <c r="FI30" s="456"/>
      <c r="FJ30" s="457"/>
      <c r="FK30" s="457"/>
      <c r="FL30" s="457"/>
      <c r="FM30" s="457"/>
      <c r="FN30" s="457"/>
      <c r="FO30" s="457"/>
      <c r="FP30" s="457"/>
      <c r="FQ30" s="457">
        <v>-1</v>
      </c>
      <c r="FR30" s="457"/>
      <c r="FS30" s="457"/>
      <c r="FT30" s="457"/>
      <c r="FU30" s="457"/>
      <c r="FV30" s="457"/>
      <c r="FW30" s="457"/>
      <c r="FX30" s="457"/>
      <c r="FY30" s="457"/>
      <c r="FZ30" s="457"/>
      <c r="GA30" s="457"/>
      <c r="GB30" s="457"/>
      <c r="GC30" s="457"/>
    </row>
    <row r="31" spans="1:185" x14ac:dyDescent="0.35">
      <c r="A31" s="17" t="s">
        <v>1142</v>
      </c>
      <c r="B31" s="440">
        <v>6</v>
      </c>
      <c r="C31" s="440">
        <v>11</v>
      </c>
      <c r="D31" s="440">
        <v>2</v>
      </c>
      <c r="E31" s="440">
        <v>0</v>
      </c>
      <c r="F31" s="440">
        <v>0</v>
      </c>
      <c r="G31" s="440">
        <v>0</v>
      </c>
      <c r="H31" s="440"/>
      <c r="I31" s="441">
        <v>-1</v>
      </c>
      <c r="J31" s="442">
        <v>0</v>
      </c>
      <c r="K31" s="192">
        <f>States!B28</f>
        <v>1E-4</v>
      </c>
      <c r="L31" s="192">
        <f>'Cte Keq'!M30</f>
        <v>9.8809683651613329E-5</v>
      </c>
      <c r="M31" s="259">
        <f>'Cte Keq'!L30</f>
        <v>1.1903163483866727E-6</v>
      </c>
      <c r="N31" s="272">
        <f t="shared" ref="N31" si="67">LN(L31)</f>
        <v>-9.2223149453452287</v>
      </c>
      <c r="O31" s="273">
        <f t="shared" ref="O31" si="68">LN(M31)</f>
        <v>-13.64129144718936</v>
      </c>
      <c r="P31" s="274">
        <f>DataBaseSpecies_2!E31</f>
        <v>-326.89999999999998</v>
      </c>
      <c r="Q31" s="274">
        <f t="shared" si="30"/>
        <v>0.16951060818320071</v>
      </c>
      <c r="R31" s="282">
        <f t="shared" si="31"/>
        <v>0</v>
      </c>
      <c r="S31" s="283">
        <f t="shared" si="32"/>
        <v>-3.5634504327372092</v>
      </c>
      <c r="T31" s="282">
        <f t="shared" si="33"/>
        <v>-33.814293787959627</v>
      </c>
      <c r="U31" s="3"/>
      <c r="V31" s="456"/>
      <c r="W31" s="456"/>
      <c r="X31" s="456"/>
      <c r="Y31" s="755">
        <v>0</v>
      </c>
      <c r="Z31" s="457"/>
      <c r="AA31" s="457"/>
      <c r="AB31" s="591"/>
      <c r="AC31" s="591"/>
      <c r="AD31" s="591"/>
      <c r="AE31" s="591"/>
      <c r="AF31" s="591"/>
      <c r="AG31" s="591"/>
      <c r="AH31" s="456"/>
      <c r="AI31" s="591"/>
      <c r="AJ31" s="591"/>
      <c r="AK31" s="591"/>
      <c r="AL31" s="591"/>
      <c r="AM31" s="591"/>
      <c r="AN31" s="591"/>
      <c r="AO31" s="591"/>
      <c r="AP31" s="591"/>
      <c r="AQ31" s="591"/>
      <c r="AR31" s="591"/>
      <c r="AS31" s="591"/>
      <c r="AT31" s="591"/>
      <c r="AU31" s="591"/>
      <c r="AV31" s="591"/>
      <c r="AW31" s="591"/>
      <c r="AX31" s="591"/>
      <c r="AY31" s="591"/>
      <c r="AZ31" s="591"/>
      <c r="BA31" s="591"/>
      <c r="BB31" s="591"/>
      <c r="BC31" s="591"/>
      <c r="BD31" s="591"/>
      <c r="BE31" s="591">
        <f t="shared" si="59"/>
        <v>0</v>
      </c>
      <c r="BF31" s="591">
        <f t="shared" si="60"/>
        <v>0</v>
      </c>
      <c r="BG31" s="591">
        <v>0</v>
      </c>
      <c r="BH31" s="591">
        <f t="shared" si="61"/>
        <v>0</v>
      </c>
      <c r="BI31" s="591">
        <v>0</v>
      </c>
      <c r="BJ31" s="591">
        <f t="shared" si="62"/>
        <v>0</v>
      </c>
      <c r="BK31" s="591">
        <f t="shared" si="63"/>
        <v>0</v>
      </c>
      <c r="BL31" s="591">
        <f t="shared" si="64"/>
        <v>0</v>
      </c>
      <c r="BM31" s="591"/>
      <c r="BN31" s="591"/>
      <c r="BO31" s="591"/>
      <c r="BP31" s="591"/>
      <c r="BQ31" s="591"/>
      <c r="BR31" s="591"/>
      <c r="BS31" s="591"/>
      <c r="BT31" s="591"/>
      <c r="BU31" s="591"/>
      <c r="BV31" s="591"/>
      <c r="BW31" s="591"/>
      <c r="BX31" s="591"/>
      <c r="BY31" s="591"/>
      <c r="BZ31" s="591"/>
      <c r="CA31" s="591"/>
      <c r="CB31" s="591"/>
      <c r="CC31" s="591"/>
      <c r="CD31" s="591"/>
      <c r="CE31" s="591"/>
      <c r="CF31" s="591"/>
      <c r="CG31" s="591"/>
      <c r="CH31" s="591"/>
      <c r="CI31" s="591"/>
      <c r="CJ31" s="591"/>
      <c r="CK31" s="591"/>
      <c r="CL31" s="591"/>
      <c r="CM31" s="591"/>
      <c r="CN31" s="591"/>
      <c r="CO31" s="591"/>
      <c r="CP31" s="591"/>
      <c r="CQ31" s="591"/>
      <c r="CR31" s="591"/>
      <c r="CS31" s="591">
        <v>0</v>
      </c>
      <c r="CT31" s="591"/>
      <c r="CU31" s="591"/>
      <c r="CV31" s="591"/>
      <c r="CW31" s="591"/>
      <c r="CX31" s="591"/>
      <c r="CY31" s="591"/>
      <c r="CZ31" s="591"/>
      <c r="DA31" s="591"/>
      <c r="DB31" s="591"/>
      <c r="DC31" s="591"/>
      <c r="DD31" s="591"/>
      <c r="DE31" s="591"/>
      <c r="DF31" s="591">
        <v>1</v>
      </c>
      <c r="DG31" s="591"/>
      <c r="DH31" s="591"/>
      <c r="DI31" s="591"/>
      <c r="DJ31" s="591"/>
      <c r="DK31" s="591"/>
      <c r="DL31" s="591"/>
      <c r="DM31" s="591"/>
      <c r="DN31" s="591"/>
      <c r="DO31" s="591"/>
      <c r="DP31" s="457"/>
      <c r="DQ31" s="457"/>
      <c r="DR31" s="457"/>
      <c r="DS31" s="457"/>
      <c r="DT31" s="457"/>
      <c r="DU31" s="457"/>
      <c r="DV31" s="457"/>
      <c r="DW31" s="457"/>
      <c r="DX31" s="457"/>
      <c r="DY31" s="457"/>
      <c r="DZ31" s="457"/>
      <c r="EA31" s="457"/>
      <c r="EB31" s="457"/>
      <c r="EC31" s="457"/>
      <c r="ED31" s="457"/>
      <c r="EE31" s="457"/>
      <c r="EF31" s="458"/>
      <c r="EG31" s="458"/>
      <c r="EH31" s="457"/>
      <c r="EI31" s="457"/>
      <c r="EJ31" s="457"/>
      <c r="EK31" s="459"/>
      <c r="EL31" s="460"/>
      <c r="EM31" s="458"/>
      <c r="EN31" s="460"/>
      <c r="EO31" s="457"/>
      <c r="EP31" s="458"/>
      <c r="EQ31" s="460"/>
      <c r="ER31" s="457"/>
      <c r="ES31" s="460"/>
      <c r="ET31" s="456"/>
      <c r="EU31" s="456"/>
      <c r="EV31" s="456"/>
      <c r="EW31" s="456"/>
      <c r="EX31" s="456"/>
      <c r="EY31" s="456"/>
      <c r="EZ31" s="456"/>
      <c r="FA31" s="456"/>
      <c r="FB31" s="456"/>
      <c r="FC31" s="456"/>
      <c r="FD31" s="456"/>
      <c r="FE31" s="456"/>
      <c r="FF31" s="456"/>
      <c r="FG31" s="456"/>
      <c r="FH31" s="456"/>
      <c r="FI31" s="456"/>
      <c r="FJ31" s="457"/>
      <c r="FK31" s="457"/>
      <c r="FL31" s="457"/>
      <c r="FM31" s="457"/>
      <c r="FN31" s="457"/>
      <c r="FO31" s="457"/>
      <c r="FP31" s="457"/>
      <c r="FQ31" s="457"/>
      <c r="FR31" s="457">
        <v>-1</v>
      </c>
      <c r="FS31" s="457"/>
      <c r="FT31" s="457"/>
      <c r="FU31" s="457"/>
      <c r="FV31" s="457"/>
      <c r="FW31" s="457"/>
      <c r="FX31" s="457"/>
      <c r="FY31" s="457"/>
      <c r="FZ31" s="457"/>
      <c r="GA31" s="457"/>
      <c r="GB31" s="457"/>
      <c r="GC31" s="457"/>
    </row>
    <row r="32" spans="1:185" x14ac:dyDescent="0.35">
      <c r="A32" s="17" t="s">
        <v>47</v>
      </c>
      <c r="B32" s="440">
        <v>4</v>
      </c>
      <c r="C32" s="440">
        <v>4</v>
      </c>
      <c r="D32" s="440">
        <v>4</v>
      </c>
      <c r="E32" s="440">
        <v>0</v>
      </c>
      <c r="F32" s="440">
        <v>0</v>
      </c>
      <c r="G32" s="440">
        <v>0</v>
      </c>
      <c r="H32" s="440"/>
      <c r="I32" s="441">
        <v>-2</v>
      </c>
      <c r="J32" s="442">
        <v>0</v>
      </c>
      <c r="K32" s="192">
        <f>States!B29</f>
        <v>1E-4</v>
      </c>
      <c r="L32" s="192">
        <f>'Cte Keq'!M31</f>
        <v>4.1962545869515722E-6</v>
      </c>
      <c r="M32" s="259">
        <f>'Cte Keq'!L31</f>
        <v>6.7253342784741818E-9</v>
      </c>
      <c r="N32" s="272">
        <f t="shared" si="40"/>
        <v>-12.381318195545449</v>
      </c>
      <c r="O32" s="273">
        <f t="shared" si="40"/>
        <v>-18.817384205857543</v>
      </c>
      <c r="P32" s="274">
        <f>DataBaseSpecies_2!F32</f>
        <v>-690.4</v>
      </c>
      <c r="Q32" s="274">
        <f t="shared" si="30"/>
        <v>0.67804243273280285</v>
      </c>
      <c r="R32" s="282">
        <f t="shared" si="31"/>
        <v>0</v>
      </c>
      <c r="S32" s="283">
        <f t="shared" si="32"/>
        <v>7.9029519737044076</v>
      </c>
      <c r="T32" s="282">
        <f t="shared" si="33"/>
        <v>-46.644891381518008</v>
      </c>
      <c r="U32" s="3"/>
      <c r="V32" s="456">
        <v>0</v>
      </c>
      <c r="W32" s="456"/>
      <c r="X32" s="456">
        <f>-V32/$V$56</f>
        <v>0</v>
      </c>
      <c r="Y32" s="755">
        <v>0</v>
      </c>
      <c r="Z32" s="457">
        <v>0</v>
      </c>
      <c r="AA32" s="457">
        <v>0</v>
      </c>
      <c r="AB32" s="591">
        <v>0</v>
      </c>
      <c r="AC32" s="591">
        <v>0</v>
      </c>
      <c r="AD32" s="591">
        <v>0</v>
      </c>
      <c r="AE32" s="591">
        <v>0</v>
      </c>
      <c r="AF32" s="591"/>
      <c r="AG32" s="591">
        <v>0</v>
      </c>
      <c r="AH32" s="456">
        <v>0</v>
      </c>
      <c r="AI32" s="591">
        <v>0</v>
      </c>
      <c r="AJ32" s="591">
        <v>0</v>
      </c>
      <c r="AK32" s="591">
        <v>0</v>
      </c>
      <c r="AL32" s="591">
        <v>0</v>
      </c>
      <c r="AM32" s="591">
        <v>0</v>
      </c>
      <c r="AN32" s="591">
        <v>0</v>
      </c>
      <c r="AO32" s="591">
        <v>0</v>
      </c>
      <c r="AP32" s="591"/>
      <c r="AQ32" s="591">
        <v>1</v>
      </c>
      <c r="AR32" s="591"/>
      <c r="AS32" s="591">
        <v>0</v>
      </c>
      <c r="AT32" s="591">
        <v>0</v>
      </c>
      <c r="AU32" s="591">
        <v>0</v>
      </c>
      <c r="AV32" s="591">
        <v>0</v>
      </c>
      <c r="AW32" s="591">
        <v>0</v>
      </c>
      <c r="AX32" s="591">
        <v>0</v>
      </c>
      <c r="AY32" s="591">
        <v>0</v>
      </c>
      <c r="AZ32" s="591">
        <v>0</v>
      </c>
      <c r="BA32" s="591"/>
      <c r="BB32" s="591"/>
      <c r="BC32" s="591"/>
      <c r="BD32" s="591"/>
      <c r="BE32" s="591">
        <f t="shared" si="59"/>
        <v>0</v>
      </c>
      <c r="BF32" s="591">
        <f t="shared" si="60"/>
        <v>0</v>
      </c>
      <c r="BG32" s="591">
        <v>0</v>
      </c>
      <c r="BH32" s="591">
        <f t="shared" si="61"/>
        <v>0</v>
      </c>
      <c r="BI32" s="591">
        <v>0</v>
      </c>
      <c r="BJ32" s="591">
        <f t="shared" si="62"/>
        <v>0</v>
      </c>
      <c r="BK32" s="591">
        <f t="shared" si="63"/>
        <v>0</v>
      </c>
      <c r="BL32" s="591">
        <f t="shared" si="64"/>
        <v>0</v>
      </c>
      <c r="BM32" s="591"/>
      <c r="BN32" s="591"/>
      <c r="BO32" s="591"/>
      <c r="BP32" s="591"/>
      <c r="BQ32" s="591">
        <v>0</v>
      </c>
      <c r="BR32" s="591">
        <v>0</v>
      </c>
      <c r="BS32" s="591">
        <v>0</v>
      </c>
      <c r="BT32" s="591">
        <v>0</v>
      </c>
      <c r="BU32" s="591">
        <v>0</v>
      </c>
      <c r="BV32" s="591">
        <v>0</v>
      </c>
      <c r="BW32" s="591">
        <v>0</v>
      </c>
      <c r="BX32" s="591">
        <v>0</v>
      </c>
      <c r="BY32" s="591"/>
      <c r="BZ32" s="591"/>
      <c r="CA32" s="591"/>
      <c r="CB32" s="591"/>
      <c r="CC32" s="591"/>
      <c r="CD32" s="591"/>
      <c r="CE32" s="591"/>
      <c r="CF32" s="591"/>
      <c r="CG32" s="591"/>
      <c r="CH32" s="591">
        <v>0</v>
      </c>
      <c r="CI32" s="591">
        <v>0</v>
      </c>
      <c r="CJ32" s="591">
        <v>0</v>
      </c>
      <c r="CK32" s="591">
        <v>0</v>
      </c>
      <c r="CL32" s="591">
        <v>0</v>
      </c>
      <c r="CM32" s="591">
        <v>0</v>
      </c>
      <c r="CN32" s="591">
        <v>0</v>
      </c>
      <c r="CO32" s="591">
        <v>0</v>
      </c>
      <c r="CP32" s="591"/>
      <c r="CQ32" s="591"/>
      <c r="CR32" s="591"/>
      <c r="CS32" s="591">
        <v>0</v>
      </c>
      <c r="CT32" s="591"/>
      <c r="CU32" s="591"/>
      <c r="CV32" s="591"/>
      <c r="CW32" s="591"/>
      <c r="CX32" s="591"/>
      <c r="CY32" s="591"/>
      <c r="CZ32" s="591"/>
      <c r="DA32" s="591"/>
      <c r="DB32" s="591"/>
      <c r="DC32" s="591"/>
      <c r="DD32" s="591"/>
      <c r="DE32" s="591"/>
      <c r="DF32" s="591"/>
      <c r="DG32" s="591"/>
      <c r="DH32" s="591"/>
      <c r="DI32" s="591"/>
      <c r="DJ32" s="591"/>
      <c r="DK32" s="591"/>
      <c r="DL32" s="591"/>
      <c r="DM32" s="591"/>
      <c r="DN32" s="591"/>
      <c r="DO32" s="591"/>
      <c r="DP32" s="457">
        <v>0</v>
      </c>
      <c r="DQ32" s="457">
        <v>0</v>
      </c>
      <c r="DR32" s="457">
        <v>0</v>
      </c>
      <c r="DS32" s="457">
        <v>0</v>
      </c>
      <c r="DT32" s="457">
        <v>0</v>
      </c>
      <c r="DU32" s="457">
        <v>0</v>
      </c>
      <c r="DV32" s="457">
        <v>0</v>
      </c>
      <c r="DW32" s="457">
        <v>0</v>
      </c>
      <c r="DX32" s="457">
        <v>0</v>
      </c>
      <c r="DY32" s="457">
        <v>0</v>
      </c>
      <c r="DZ32" s="457">
        <v>0</v>
      </c>
      <c r="EA32" s="457">
        <v>0</v>
      </c>
      <c r="EB32" s="457">
        <v>0</v>
      </c>
      <c r="EC32" s="457">
        <v>0</v>
      </c>
      <c r="ED32" s="457">
        <v>0</v>
      </c>
      <c r="EE32" s="457">
        <v>1</v>
      </c>
      <c r="EF32" s="458">
        <v>0</v>
      </c>
      <c r="EG32" s="458"/>
      <c r="EH32" s="457">
        <v>0</v>
      </c>
      <c r="EI32" s="457">
        <v>0</v>
      </c>
      <c r="EJ32" s="457">
        <v>0</v>
      </c>
      <c r="EK32" s="459">
        <v>0</v>
      </c>
      <c r="EL32" s="460">
        <v>0</v>
      </c>
      <c r="EM32" s="458">
        <v>0</v>
      </c>
      <c r="EN32" s="460">
        <v>0</v>
      </c>
      <c r="EO32" s="457">
        <v>0</v>
      </c>
      <c r="EP32" s="458">
        <v>0</v>
      </c>
      <c r="EQ32" s="460">
        <v>0</v>
      </c>
      <c r="ER32" s="457">
        <v>0</v>
      </c>
      <c r="ES32" s="460">
        <v>0</v>
      </c>
      <c r="ET32" s="456"/>
      <c r="EU32" s="456"/>
      <c r="EV32" s="456"/>
      <c r="EW32" s="456"/>
      <c r="EX32" s="456"/>
      <c r="EY32" s="456"/>
      <c r="EZ32" s="456"/>
      <c r="FA32" s="456"/>
      <c r="FB32" s="456"/>
      <c r="FC32" s="456"/>
      <c r="FD32" s="456"/>
      <c r="FE32" s="456"/>
      <c r="FF32" s="456"/>
      <c r="FG32" s="456"/>
      <c r="FH32" s="456"/>
      <c r="FI32" s="456"/>
      <c r="FJ32" s="457">
        <v>0</v>
      </c>
      <c r="FK32" s="457">
        <v>0</v>
      </c>
      <c r="FL32" s="457">
        <v>0</v>
      </c>
      <c r="FM32" s="457">
        <v>0</v>
      </c>
      <c r="FN32" s="457">
        <v>0</v>
      </c>
      <c r="FO32" s="457"/>
      <c r="FP32" s="457">
        <v>0</v>
      </c>
      <c r="FQ32" s="457"/>
      <c r="FR32" s="457"/>
      <c r="FS32" s="457">
        <v>-1</v>
      </c>
      <c r="FT32" s="457">
        <v>0</v>
      </c>
      <c r="FU32" s="457">
        <v>0</v>
      </c>
      <c r="FV32" s="457"/>
      <c r="FW32" s="457"/>
      <c r="FX32" s="457"/>
      <c r="FY32" s="457">
        <v>0</v>
      </c>
      <c r="FZ32" s="457">
        <v>0</v>
      </c>
      <c r="GA32" s="457">
        <v>0</v>
      </c>
      <c r="GB32" s="457">
        <v>0</v>
      </c>
      <c r="GC32" s="457">
        <v>0</v>
      </c>
    </row>
    <row r="33" spans="1:185" x14ac:dyDescent="0.35">
      <c r="A33" s="17" t="s">
        <v>49</v>
      </c>
      <c r="B33" s="440">
        <v>2</v>
      </c>
      <c r="C33" s="440">
        <v>6</v>
      </c>
      <c r="D33" s="440">
        <v>1</v>
      </c>
      <c r="E33" s="440">
        <v>0</v>
      </c>
      <c r="F33" s="440">
        <v>0</v>
      </c>
      <c r="G33" s="440">
        <v>0</v>
      </c>
      <c r="H33" s="440"/>
      <c r="I33" s="441">
        <v>0</v>
      </c>
      <c r="J33" s="442">
        <v>0</v>
      </c>
      <c r="K33" s="192">
        <f>States!B30</f>
        <v>1E-4</v>
      </c>
      <c r="L33" s="192">
        <f>'Cte Keq'!L32</f>
        <v>1E-4</v>
      </c>
      <c r="M33" s="259">
        <f>'Cte Keq'!L32</f>
        <v>1E-4</v>
      </c>
      <c r="N33" s="272">
        <f t="shared" si="40"/>
        <v>-9.2103403719761818</v>
      </c>
      <c r="O33" s="273">
        <f t="shared" si="40"/>
        <v>-9.2103403719761818</v>
      </c>
      <c r="P33" s="274">
        <f>DataBaseSpecies_2!D33</f>
        <v>-181.75</v>
      </c>
      <c r="Q33" s="274">
        <f t="shared" si="30"/>
        <v>0</v>
      </c>
      <c r="R33" s="282">
        <f t="shared" si="31"/>
        <v>0</v>
      </c>
      <c r="S33" s="283">
        <f t="shared" si="32"/>
        <v>-22.830767631555663</v>
      </c>
      <c r="T33" s="282">
        <f t="shared" si="33"/>
        <v>-22.830767631555663</v>
      </c>
      <c r="U33" s="3"/>
      <c r="V33" s="456">
        <v>0</v>
      </c>
      <c r="W33" s="456"/>
      <c r="X33" s="456">
        <f>-V33/$V$56</f>
        <v>0</v>
      </c>
      <c r="Y33" s="755">
        <v>0</v>
      </c>
      <c r="Z33" s="457">
        <v>0</v>
      </c>
      <c r="AA33" s="457">
        <v>0</v>
      </c>
      <c r="AB33" s="591">
        <v>0</v>
      </c>
      <c r="AC33" s="591">
        <v>0</v>
      </c>
      <c r="AD33" s="591">
        <v>1</v>
      </c>
      <c r="AE33" s="591">
        <v>0</v>
      </c>
      <c r="AF33" s="591"/>
      <c r="AG33" s="591">
        <v>0</v>
      </c>
      <c r="AH33" s="456">
        <v>0</v>
      </c>
      <c r="AI33" s="591">
        <v>0</v>
      </c>
      <c r="AJ33" s="591">
        <v>0</v>
      </c>
      <c r="AK33" s="591">
        <v>0</v>
      </c>
      <c r="AL33" s="591">
        <v>0</v>
      </c>
      <c r="AM33" s="591">
        <v>1</v>
      </c>
      <c r="AN33" s="591">
        <v>1</v>
      </c>
      <c r="AO33" s="591">
        <v>0</v>
      </c>
      <c r="AP33" s="591"/>
      <c r="AQ33" s="591"/>
      <c r="AR33" s="591"/>
      <c r="AS33" s="591">
        <v>0</v>
      </c>
      <c r="AT33" s="591">
        <v>0</v>
      </c>
      <c r="AU33" s="591">
        <v>0</v>
      </c>
      <c r="AV33" s="591">
        <v>0</v>
      </c>
      <c r="AW33" s="591">
        <v>0</v>
      </c>
      <c r="AX33" s="591">
        <v>0</v>
      </c>
      <c r="AY33" s="591">
        <v>1</v>
      </c>
      <c r="AZ33" s="591">
        <v>1</v>
      </c>
      <c r="BA33" s="591"/>
      <c r="BB33" s="591"/>
      <c r="BC33" s="591"/>
      <c r="BD33" s="591"/>
      <c r="BE33" s="591">
        <f t="shared" si="59"/>
        <v>0</v>
      </c>
      <c r="BF33" s="591">
        <f t="shared" si="60"/>
        <v>0</v>
      </c>
      <c r="BG33" s="591">
        <v>0</v>
      </c>
      <c r="BH33" s="591">
        <f t="shared" si="61"/>
        <v>0</v>
      </c>
      <c r="BI33" s="591">
        <v>0</v>
      </c>
      <c r="BJ33" s="591">
        <f t="shared" si="62"/>
        <v>1</v>
      </c>
      <c r="BK33" s="591">
        <f t="shared" si="63"/>
        <v>1</v>
      </c>
      <c r="BL33" s="591">
        <f t="shared" si="64"/>
        <v>0</v>
      </c>
      <c r="BM33" s="591"/>
      <c r="BN33" s="591"/>
      <c r="BO33" s="591"/>
      <c r="BP33" s="591"/>
      <c r="BQ33" s="591">
        <v>0</v>
      </c>
      <c r="BR33" s="591">
        <v>0</v>
      </c>
      <c r="BS33" s="591">
        <v>0</v>
      </c>
      <c r="BT33" s="591">
        <v>0</v>
      </c>
      <c r="BU33" s="591">
        <v>0</v>
      </c>
      <c r="BV33" s="591">
        <v>1</v>
      </c>
      <c r="BW33" s="591">
        <v>1</v>
      </c>
      <c r="BX33" s="591">
        <v>0</v>
      </c>
      <c r="BY33" s="591"/>
      <c r="BZ33" s="591"/>
      <c r="CA33" s="591"/>
      <c r="CB33" s="591"/>
      <c r="CC33" s="591">
        <v>1</v>
      </c>
      <c r="CD33" s="591"/>
      <c r="CE33" s="591"/>
      <c r="CF33" s="591"/>
      <c r="CG33" s="591"/>
      <c r="CH33" s="591">
        <v>0</v>
      </c>
      <c r="CI33" s="591">
        <v>0</v>
      </c>
      <c r="CJ33" s="591">
        <v>0</v>
      </c>
      <c r="CK33" s="591">
        <v>0</v>
      </c>
      <c r="CL33" s="591">
        <v>0</v>
      </c>
      <c r="CM33" s="591">
        <v>1</v>
      </c>
      <c r="CN33" s="591">
        <v>1</v>
      </c>
      <c r="CO33" s="591">
        <v>0</v>
      </c>
      <c r="CP33" s="591"/>
      <c r="CQ33" s="591"/>
      <c r="CR33" s="591"/>
      <c r="CS33" s="591">
        <v>0</v>
      </c>
      <c r="CT33" s="591"/>
      <c r="CU33" s="591"/>
      <c r="CV33" s="591"/>
      <c r="CW33" s="591"/>
      <c r="CX33" s="591"/>
      <c r="CY33" s="591"/>
      <c r="CZ33" s="591"/>
      <c r="DA33" s="591"/>
      <c r="DB33" s="591"/>
      <c r="DC33" s="591"/>
      <c r="DD33" s="591"/>
      <c r="DE33" s="591"/>
      <c r="DF33" s="591"/>
      <c r="DG33" s="591"/>
      <c r="DH33" s="591"/>
      <c r="DI33" s="591"/>
      <c r="DJ33" s="591"/>
      <c r="DK33" s="591"/>
      <c r="DL33" s="591"/>
      <c r="DM33" s="591"/>
      <c r="DN33" s="591"/>
      <c r="DO33" s="591"/>
      <c r="DP33" s="457">
        <v>0</v>
      </c>
      <c r="DQ33" s="457">
        <v>0</v>
      </c>
      <c r="DR33" s="457">
        <v>1</v>
      </c>
      <c r="DS33" s="457">
        <v>1</v>
      </c>
      <c r="DT33" s="457">
        <v>1</v>
      </c>
      <c r="DU33" s="457">
        <v>1</v>
      </c>
      <c r="DV33" s="457">
        <v>0</v>
      </c>
      <c r="DW33" s="457">
        <v>0</v>
      </c>
      <c r="DX33" s="457">
        <v>0</v>
      </c>
      <c r="DY33" s="457">
        <v>0</v>
      </c>
      <c r="DZ33" s="457">
        <v>0</v>
      </c>
      <c r="EA33" s="457">
        <v>0</v>
      </c>
      <c r="EB33" s="457">
        <v>0</v>
      </c>
      <c r="EC33" s="457">
        <v>0</v>
      </c>
      <c r="ED33" s="457">
        <v>0</v>
      </c>
      <c r="EE33" s="457">
        <v>0</v>
      </c>
      <c r="EF33" s="458">
        <v>0</v>
      </c>
      <c r="EG33" s="458"/>
      <c r="EH33" s="457">
        <v>0</v>
      </c>
      <c r="EI33" s="457">
        <v>0</v>
      </c>
      <c r="EJ33" s="457">
        <v>0</v>
      </c>
      <c r="EK33" s="459">
        <v>0</v>
      </c>
      <c r="EL33" s="460">
        <v>0</v>
      </c>
      <c r="EM33" s="458">
        <v>0</v>
      </c>
      <c r="EN33" s="460">
        <v>0</v>
      </c>
      <c r="EO33" s="457">
        <v>0</v>
      </c>
      <c r="EP33" s="458">
        <v>0</v>
      </c>
      <c r="EQ33" s="460">
        <v>0</v>
      </c>
      <c r="ER33" s="457">
        <v>0</v>
      </c>
      <c r="ES33" s="460">
        <v>0</v>
      </c>
      <c r="ET33" s="456"/>
      <c r="EU33" s="456"/>
      <c r="EV33" s="456"/>
      <c r="EW33" s="456"/>
      <c r="EX33" s="456"/>
      <c r="EY33" s="456"/>
      <c r="EZ33" s="456"/>
      <c r="FA33" s="456"/>
      <c r="FB33" s="456"/>
      <c r="FC33" s="456"/>
      <c r="FD33" s="456"/>
      <c r="FE33" s="456"/>
      <c r="FF33" s="456"/>
      <c r="FG33" s="456"/>
      <c r="FH33" s="456"/>
      <c r="FI33" s="456"/>
      <c r="FJ33" s="457">
        <v>0</v>
      </c>
      <c r="FK33" s="457">
        <v>0</v>
      </c>
      <c r="FL33" s="457">
        <v>0</v>
      </c>
      <c r="FM33" s="457">
        <v>0</v>
      </c>
      <c r="FN33" s="457">
        <v>0</v>
      </c>
      <c r="FO33" s="457"/>
      <c r="FP33" s="457">
        <v>0</v>
      </c>
      <c r="FQ33" s="457"/>
      <c r="FR33" s="457"/>
      <c r="FS33" s="457">
        <v>0</v>
      </c>
      <c r="FT33" s="457">
        <v>-1</v>
      </c>
      <c r="FU33" s="457">
        <v>0</v>
      </c>
      <c r="FV33" s="457"/>
      <c r="FW33" s="457"/>
      <c r="FX33" s="457"/>
      <c r="FY33" s="457">
        <v>0</v>
      </c>
      <c r="FZ33" s="457">
        <v>0</v>
      </c>
      <c r="GA33" s="457">
        <v>0</v>
      </c>
      <c r="GB33" s="457">
        <v>0</v>
      </c>
      <c r="GC33" s="457">
        <v>0</v>
      </c>
    </row>
    <row r="34" spans="1:185" x14ac:dyDescent="0.35">
      <c r="A34" s="17" t="s">
        <v>51</v>
      </c>
      <c r="B34" s="440">
        <v>4</v>
      </c>
      <c r="C34" s="440">
        <v>10</v>
      </c>
      <c r="D34" s="440">
        <v>1</v>
      </c>
      <c r="E34" s="440">
        <v>0</v>
      </c>
      <c r="F34" s="440">
        <v>0</v>
      </c>
      <c r="G34" s="440">
        <v>0</v>
      </c>
      <c r="H34" s="440"/>
      <c r="I34" s="441">
        <v>0</v>
      </c>
      <c r="J34" s="442">
        <v>0</v>
      </c>
      <c r="K34" s="192">
        <f>States!B31</f>
        <v>1E-4</v>
      </c>
      <c r="L34" s="192">
        <f>'Cte Keq'!L33</f>
        <v>1E-4</v>
      </c>
      <c r="M34" s="259">
        <f>'Cte Keq'!L33</f>
        <v>1E-4</v>
      </c>
      <c r="N34" s="272">
        <f t="shared" si="40"/>
        <v>-9.2103403719761818</v>
      </c>
      <c r="O34" s="273">
        <f t="shared" si="40"/>
        <v>-9.2103403719761818</v>
      </c>
      <c r="P34" s="274">
        <f>DataBaseSpecies_2!D34</f>
        <v>-171.8</v>
      </c>
      <c r="Q34" s="274">
        <f t="shared" si="30"/>
        <v>0</v>
      </c>
      <c r="R34" s="282">
        <f t="shared" si="31"/>
        <v>0</v>
      </c>
      <c r="S34" s="283">
        <f t="shared" si="32"/>
        <v>-22.830767631555663</v>
      </c>
      <c r="T34" s="282">
        <f t="shared" si="33"/>
        <v>-22.830767631555663</v>
      </c>
      <c r="U34" s="3"/>
      <c r="V34" s="456">
        <v>0</v>
      </c>
      <c r="W34" s="456"/>
      <c r="X34" s="456">
        <f>-V34/$V$56</f>
        <v>0</v>
      </c>
      <c r="Y34" s="755">
        <v>0</v>
      </c>
      <c r="Z34" s="457">
        <v>0</v>
      </c>
      <c r="AA34" s="457">
        <v>0</v>
      </c>
      <c r="AB34" s="591">
        <v>0</v>
      </c>
      <c r="AC34" s="591">
        <v>0</v>
      </c>
      <c r="AD34" s="591">
        <v>0</v>
      </c>
      <c r="AE34" s="591">
        <v>0</v>
      </c>
      <c r="AF34" s="591"/>
      <c r="AG34" s="591">
        <v>0</v>
      </c>
      <c r="AH34" s="456">
        <v>0</v>
      </c>
      <c r="AI34" s="591">
        <v>0</v>
      </c>
      <c r="AJ34" s="591">
        <v>0</v>
      </c>
      <c r="AK34" s="591">
        <v>0</v>
      </c>
      <c r="AL34" s="591">
        <v>0</v>
      </c>
      <c r="AM34" s="591">
        <v>0</v>
      </c>
      <c r="AN34" s="591">
        <v>0</v>
      </c>
      <c r="AO34" s="591">
        <v>0</v>
      </c>
      <c r="AP34" s="591"/>
      <c r="AQ34" s="591"/>
      <c r="AR34" s="591"/>
      <c r="AS34" s="591">
        <v>0</v>
      </c>
      <c r="AT34" s="591">
        <v>0</v>
      </c>
      <c r="AU34" s="591">
        <v>0</v>
      </c>
      <c r="AV34" s="591">
        <v>0</v>
      </c>
      <c r="AW34" s="591">
        <v>0</v>
      </c>
      <c r="AX34" s="591">
        <v>0</v>
      </c>
      <c r="AY34" s="591">
        <v>0</v>
      </c>
      <c r="AZ34" s="591">
        <v>0</v>
      </c>
      <c r="BA34" s="591"/>
      <c r="BB34" s="591"/>
      <c r="BC34" s="591"/>
      <c r="BD34" s="591"/>
      <c r="BE34" s="591">
        <f t="shared" si="59"/>
        <v>0</v>
      </c>
      <c r="BF34" s="591">
        <f t="shared" si="60"/>
        <v>0</v>
      </c>
      <c r="BG34" s="591">
        <v>0</v>
      </c>
      <c r="BH34" s="591">
        <f t="shared" si="61"/>
        <v>0</v>
      </c>
      <c r="BI34" s="591">
        <v>0</v>
      </c>
      <c r="BJ34" s="591">
        <f t="shared" si="62"/>
        <v>0</v>
      </c>
      <c r="BK34" s="591">
        <f t="shared" si="63"/>
        <v>0</v>
      </c>
      <c r="BL34" s="591">
        <f t="shared" si="64"/>
        <v>0</v>
      </c>
      <c r="BM34" s="591"/>
      <c r="BN34" s="591"/>
      <c r="BO34" s="591"/>
      <c r="BP34" s="591"/>
      <c r="BQ34" s="591">
        <v>0</v>
      </c>
      <c r="BR34" s="591">
        <v>0</v>
      </c>
      <c r="BS34" s="591">
        <v>0</v>
      </c>
      <c r="BT34" s="591">
        <v>0</v>
      </c>
      <c r="BU34" s="591">
        <v>0</v>
      </c>
      <c r="BV34" s="591">
        <v>0</v>
      </c>
      <c r="BW34" s="591">
        <v>0</v>
      </c>
      <c r="BX34" s="591">
        <v>0</v>
      </c>
      <c r="BY34" s="591"/>
      <c r="BZ34" s="591"/>
      <c r="CA34" s="591"/>
      <c r="CB34" s="591"/>
      <c r="CC34" s="591"/>
      <c r="CD34" s="591"/>
      <c r="CE34" s="591"/>
      <c r="CF34" s="591"/>
      <c r="CG34" s="591"/>
      <c r="CH34" s="591">
        <v>0</v>
      </c>
      <c r="CI34" s="591">
        <v>0</v>
      </c>
      <c r="CJ34" s="591">
        <v>0</v>
      </c>
      <c r="CK34" s="591">
        <v>0</v>
      </c>
      <c r="CL34" s="591">
        <v>0</v>
      </c>
      <c r="CM34" s="591">
        <v>0</v>
      </c>
      <c r="CN34" s="591">
        <v>0</v>
      </c>
      <c r="CO34" s="591">
        <v>0</v>
      </c>
      <c r="CP34" s="591"/>
      <c r="CQ34" s="591"/>
      <c r="CR34" s="591"/>
      <c r="CS34" s="591">
        <v>0</v>
      </c>
      <c r="CT34" s="591"/>
      <c r="CU34" s="591"/>
      <c r="CV34" s="591"/>
      <c r="CW34" s="591"/>
      <c r="CX34" s="591"/>
      <c r="CY34" s="591"/>
      <c r="CZ34" s="591"/>
      <c r="DA34" s="591"/>
      <c r="DB34" s="591"/>
      <c r="DC34" s="591"/>
      <c r="DD34" s="591"/>
      <c r="DE34" s="591"/>
      <c r="DF34" s="591"/>
      <c r="DG34" s="591"/>
      <c r="DH34" s="591"/>
      <c r="DI34" s="591"/>
      <c r="DJ34" s="591"/>
      <c r="DK34" s="591"/>
      <c r="DL34" s="591"/>
      <c r="DM34" s="591"/>
      <c r="DN34" s="591"/>
      <c r="DO34" s="591"/>
      <c r="DP34" s="457">
        <v>0</v>
      </c>
      <c r="DQ34" s="457">
        <v>0</v>
      </c>
      <c r="DR34" s="457">
        <v>0</v>
      </c>
      <c r="DS34" s="457">
        <v>0</v>
      </c>
      <c r="DT34" s="457">
        <v>0</v>
      </c>
      <c r="DU34" s="457">
        <v>0</v>
      </c>
      <c r="DV34" s="457">
        <v>0</v>
      </c>
      <c r="DW34" s="457">
        <v>0</v>
      </c>
      <c r="DX34" s="457">
        <v>0</v>
      </c>
      <c r="DY34" s="457">
        <v>0</v>
      </c>
      <c r="DZ34" s="457">
        <v>0.5</v>
      </c>
      <c r="EA34" s="457">
        <v>0.5</v>
      </c>
      <c r="EB34" s="457">
        <v>0.5</v>
      </c>
      <c r="EC34" s="457">
        <v>0.5</v>
      </c>
      <c r="ED34" s="457">
        <v>0</v>
      </c>
      <c r="EE34" s="457">
        <v>0</v>
      </c>
      <c r="EF34" s="458">
        <v>0</v>
      </c>
      <c r="EG34" s="458"/>
      <c r="EH34" s="457">
        <v>0</v>
      </c>
      <c r="EI34" s="457">
        <v>0</v>
      </c>
      <c r="EJ34" s="457">
        <v>0</v>
      </c>
      <c r="EK34" s="459">
        <v>0</v>
      </c>
      <c r="EL34" s="460">
        <v>0</v>
      </c>
      <c r="EM34" s="458">
        <v>0</v>
      </c>
      <c r="EN34" s="460">
        <v>0</v>
      </c>
      <c r="EO34" s="457">
        <v>0</v>
      </c>
      <c r="EP34" s="458">
        <v>0</v>
      </c>
      <c r="EQ34" s="460">
        <v>0</v>
      </c>
      <c r="ER34" s="457">
        <v>0</v>
      </c>
      <c r="ES34" s="460">
        <v>0</v>
      </c>
      <c r="ET34" s="456"/>
      <c r="EU34" s="456"/>
      <c r="EV34" s="456"/>
      <c r="EW34" s="456"/>
      <c r="EX34" s="456"/>
      <c r="EY34" s="456"/>
      <c r="EZ34" s="456"/>
      <c r="FA34" s="456"/>
      <c r="FB34" s="456"/>
      <c r="FC34" s="456"/>
      <c r="FD34" s="456"/>
      <c r="FE34" s="456"/>
      <c r="FF34" s="456"/>
      <c r="FG34" s="456"/>
      <c r="FH34" s="456"/>
      <c r="FI34" s="456"/>
      <c r="FJ34" s="457">
        <v>0</v>
      </c>
      <c r="FK34" s="457">
        <v>0</v>
      </c>
      <c r="FL34" s="457">
        <v>0</v>
      </c>
      <c r="FM34" s="457">
        <v>0</v>
      </c>
      <c r="FN34" s="457">
        <v>0</v>
      </c>
      <c r="FO34" s="457"/>
      <c r="FP34" s="457">
        <v>0</v>
      </c>
      <c r="FQ34" s="457"/>
      <c r="FR34" s="457"/>
      <c r="FS34" s="457">
        <v>0</v>
      </c>
      <c r="FT34" s="457">
        <v>0</v>
      </c>
      <c r="FU34" s="457">
        <v>-1</v>
      </c>
      <c r="FV34" s="457"/>
      <c r="FW34" s="457"/>
      <c r="FX34" s="457"/>
      <c r="FY34" s="457">
        <v>0</v>
      </c>
      <c r="FZ34" s="457">
        <v>0</v>
      </c>
      <c r="GA34" s="457">
        <v>0</v>
      </c>
      <c r="GB34" s="457">
        <v>0</v>
      </c>
      <c r="GC34" s="457">
        <v>0</v>
      </c>
    </row>
    <row r="35" spans="1:185" x14ac:dyDescent="0.35">
      <c r="A35" s="17" t="s">
        <v>1048</v>
      </c>
      <c r="B35" s="440">
        <v>0</v>
      </c>
      <c r="C35" s="440">
        <v>1</v>
      </c>
      <c r="D35" s="440">
        <v>0</v>
      </c>
      <c r="E35" s="440">
        <v>0</v>
      </c>
      <c r="F35" s="440">
        <v>0</v>
      </c>
      <c r="G35" s="440">
        <v>0</v>
      </c>
      <c r="H35" s="440">
        <v>1</v>
      </c>
      <c r="I35" s="441">
        <v>-1</v>
      </c>
      <c r="J35" s="442">
        <v>0</v>
      </c>
      <c r="K35" s="192">
        <f>States!B32</f>
        <v>1E-4</v>
      </c>
      <c r="L35" s="192">
        <f>'Cte Keq'!M36</f>
        <v>5.0542981729298141E-5</v>
      </c>
      <c r="M35" s="259">
        <f>'Cte Keq'!L36</f>
        <v>4.9456956431904814E-5</v>
      </c>
      <c r="N35" s="272">
        <f>LN(L35)</f>
        <v>-9.8926864603306122</v>
      </c>
      <c r="O35" s="273">
        <f t="shared" ref="O35" si="69">LN(M35)</f>
        <v>-9.9144078337145842</v>
      </c>
      <c r="P35" s="274">
        <f>DataBaseSpecies_2!D37</f>
        <v>-27.8</v>
      </c>
      <c r="Q35" s="274">
        <f t="shared" si="30"/>
        <v>0.16951060818320071</v>
      </c>
      <c r="R35" s="282">
        <f t="shared" si="31"/>
        <v>0</v>
      </c>
      <c r="S35" s="283">
        <f t="shared" si="32"/>
        <v>-5.2251801481789109</v>
      </c>
      <c r="T35" s="282">
        <f t="shared" si="33"/>
        <v>-24.576023503401334</v>
      </c>
      <c r="U35" s="3"/>
      <c r="V35" s="456"/>
      <c r="W35" s="456"/>
      <c r="X35" s="456"/>
      <c r="Y35" s="755">
        <v>0</v>
      </c>
      <c r="Z35" s="457"/>
      <c r="AA35" s="457"/>
      <c r="AB35" s="591"/>
      <c r="AC35" s="591"/>
      <c r="AD35" s="591"/>
      <c r="AE35" s="591"/>
      <c r="AF35" s="591"/>
      <c r="AG35" s="591"/>
      <c r="AH35" s="456"/>
      <c r="AI35" s="591"/>
      <c r="AJ35" s="591"/>
      <c r="AK35" s="591"/>
      <c r="AL35" s="591"/>
      <c r="AM35" s="591"/>
      <c r="AN35" s="591"/>
      <c r="AO35" s="591"/>
      <c r="AP35" s="591"/>
      <c r="AQ35" s="591"/>
      <c r="AR35" s="591"/>
      <c r="AS35" s="591"/>
      <c r="AT35" s="591"/>
      <c r="AU35" s="591"/>
      <c r="AV35" s="591"/>
      <c r="AW35" s="591"/>
      <c r="AX35" s="591"/>
      <c r="AY35" s="591"/>
      <c r="AZ35" s="591"/>
      <c r="BA35" s="591"/>
      <c r="BB35" s="591"/>
      <c r="BC35" s="591"/>
      <c r="BD35" s="591"/>
      <c r="BE35" s="591">
        <f t="shared" si="59"/>
        <v>0</v>
      </c>
      <c r="BF35" s="591">
        <f t="shared" si="60"/>
        <v>0</v>
      </c>
      <c r="BG35" s="591">
        <v>0</v>
      </c>
      <c r="BH35" s="591">
        <f t="shared" si="61"/>
        <v>0</v>
      </c>
      <c r="BI35" s="591">
        <v>0</v>
      </c>
      <c r="BJ35" s="591">
        <f t="shared" si="62"/>
        <v>0</v>
      </c>
      <c r="BK35" s="591">
        <f t="shared" si="63"/>
        <v>0</v>
      </c>
      <c r="BL35" s="591">
        <f t="shared" si="64"/>
        <v>0</v>
      </c>
      <c r="BM35" s="591"/>
      <c r="BN35" s="591"/>
      <c r="BO35" s="591"/>
      <c r="BP35" s="591"/>
      <c r="BQ35" s="591"/>
      <c r="BR35" s="591"/>
      <c r="BS35" s="591"/>
      <c r="BT35" s="591"/>
      <c r="BU35" s="591"/>
      <c r="BV35" s="591"/>
      <c r="BW35" s="591"/>
      <c r="BX35" s="591"/>
      <c r="BY35" s="591"/>
      <c r="BZ35" s="591"/>
      <c r="CA35" s="591"/>
      <c r="CB35" s="591"/>
      <c r="CC35" s="591"/>
      <c r="CD35" s="591"/>
      <c r="CE35" s="591"/>
      <c r="CF35" s="591"/>
      <c r="CG35" s="591">
        <v>1</v>
      </c>
      <c r="CH35" s="591">
        <v>1</v>
      </c>
      <c r="CI35" s="591">
        <v>1</v>
      </c>
      <c r="CJ35" s="591">
        <v>1</v>
      </c>
      <c r="CK35" s="591">
        <v>1</v>
      </c>
      <c r="CL35" s="591">
        <v>1</v>
      </c>
      <c r="CM35" s="591">
        <v>1</v>
      </c>
      <c r="CN35" s="591">
        <v>1</v>
      </c>
      <c r="CO35" s="591">
        <v>1</v>
      </c>
      <c r="CP35" s="591"/>
      <c r="CQ35" s="591"/>
      <c r="CR35" s="591"/>
      <c r="CS35" s="591">
        <v>0</v>
      </c>
      <c r="CT35" s="591"/>
      <c r="CU35" s="591"/>
      <c r="CV35" s="591"/>
      <c r="CW35" s="591"/>
      <c r="CX35" s="591"/>
      <c r="CY35" s="591"/>
      <c r="CZ35" s="591"/>
      <c r="DA35" s="591"/>
      <c r="DB35" s="591"/>
      <c r="DC35" s="591"/>
      <c r="DD35" s="591"/>
      <c r="DE35" s="591"/>
      <c r="DF35" s="591"/>
      <c r="DG35" s="591"/>
      <c r="DH35" s="591"/>
      <c r="DI35" s="591"/>
      <c r="DJ35" s="591"/>
      <c r="DK35" s="591"/>
      <c r="DL35" s="591"/>
      <c r="DM35" s="591"/>
      <c r="DN35" s="591"/>
      <c r="DO35" s="591"/>
      <c r="DP35" s="457"/>
      <c r="DQ35" s="457"/>
      <c r="DR35" s="457"/>
      <c r="DS35" s="457"/>
      <c r="DT35" s="457"/>
      <c r="DU35" s="457"/>
      <c r="DV35" s="457"/>
      <c r="DW35" s="457"/>
      <c r="DX35" s="457"/>
      <c r="DY35" s="457"/>
      <c r="DZ35" s="457"/>
      <c r="EA35" s="457"/>
      <c r="EB35" s="457"/>
      <c r="EC35" s="457"/>
      <c r="ED35" s="457"/>
      <c r="EE35" s="457"/>
      <c r="EF35" s="458"/>
      <c r="EG35" s="458"/>
      <c r="EH35" s="457"/>
      <c r="EI35" s="457"/>
      <c r="EJ35" s="457"/>
      <c r="EK35" s="459"/>
      <c r="EL35" s="460"/>
      <c r="EM35" s="458"/>
      <c r="EN35" s="460"/>
      <c r="EO35" s="457"/>
      <c r="EP35" s="458"/>
      <c r="EQ35" s="460"/>
      <c r="ER35" s="457"/>
      <c r="ES35" s="460"/>
      <c r="ET35" s="456"/>
      <c r="EU35" s="456"/>
      <c r="EV35" s="456"/>
      <c r="EW35" s="456"/>
      <c r="EX35" s="456"/>
      <c r="EY35" s="456"/>
      <c r="EZ35" s="456"/>
      <c r="FA35" s="456"/>
      <c r="FB35" s="456"/>
      <c r="FC35" s="456"/>
      <c r="FD35" s="456"/>
      <c r="FE35" s="456"/>
      <c r="FF35" s="456"/>
      <c r="FG35" s="456"/>
      <c r="FH35" s="456"/>
      <c r="FI35" s="456"/>
      <c r="FJ35" s="457"/>
      <c r="FK35" s="457"/>
      <c r="FL35" s="457"/>
      <c r="FM35" s="457"/>
      <c r="FN35" s="457"/>
      <c r="FO35" s="457"/>
      <c r="FP35" s="457"/>
      <c r="FQ35" s="457"/>
      <c r="FR35" s="457"/>
      <c r="FS35" s="457"/>
      <c r="FT35" s="457"/>
      <c r="FU35" s="457"/>
      <c r="FV35" s="457">
        <v>-1</v>
      </c>
      <c r="FW35" s="457"/>
      <c r="FX35" s="457"/>
      <c r="FY35" s="457"/>
      <c r="FZ35" s="457"/>
      <c r="GA35" s="457"/>
      <c r="GB35" s="457"/>
      <c r="GC35" s="457"/>
    </row>
    <row r="36" spans="1:185" x14ac:dyDescent="0.35">
      <c r="A36" s="17" t="s">
        <v>1180</v>
      </c>
      <c r="B36" s="440">
        <v>1</v>
      </c>
      <c r="C36" s="440">
        <v>4</v>
      </c>
      <c r="D36" s="440">
        <v>0</v>
      </c>
      <c r="E36" s="440">
        <v>0</v>
      </c>
      <c r="F36" s="440">
        <v>0</v>
      </c>
      <c r="G36" s="440">
        <v>0</v>
      </c>
      <c r="H36" s="440">
        <v>1</v>
      </c>
      <c r="I36" s="441">
        <v>0</v>
      </c>
      <c r="J36" s="442">
        <v>0</v>
      </c>
      <c r="K36" s="192">
        <f>States!B33</f>
        <v>1E-4</v>
      </c>
      <c r="L36" s="192">
        <f>'Cte Keq'!L37</f>
        <v>9.9953987886950503E-5</v>
      </c>
      <c r="M36" s="259">
        <f>'Cte Keq'!L37</f>
        <v>9.9953987886950503E-5</v>
      </c>
      <c r="N36" s="272">
        <f>LN(L36)</f>
        <v>-9.2108005989948865</v>
      </c>
      <c r="O36" s="273">
        <f t="shared" ref="O36" si="70">LN(M36)</f>
        <v>-9.2108005989948865</v>
      </c>
      <c r="P36" s="274">
        <f>DataBaseSpecies_2!D38</f>
        <v>-13.5</v>
      </c>
      <c r="Q36" s="274">
        <f t="shared" si="30"/>
        <v>0</v>
      </c>
      <c r="R36" s="282">
        <f t="shared" si="31"/>
        <v>0</v>
      </c>
      <c r="S36" s="283">
        <f t="shared" si="32"/>
        <v>-22.831908451079965</v>
      </c>
      <c r="T36" s="282">
        <f t="shared" si="33"/>
        <v>-22.831908451079965</v>
      </c>
      <c r="U36" s="3"/>
      <c r="V36" s="456"/>
      <c r="W36" s="456"/>
      <c r="X36" s="456"/>
      <c r="Y36" s="755">
        <v>0</v>
      </c>
      <c r="Z36" s="457"/>
      <c r="AA36" s="457"/>
      <c r="AB36" s="591"/>
      <c r="AC36" s="591"/>
      <c r="AD36" s="591"/>
      <c r="AE36" s="591"/>
      <c r="AF36" s="591"/>
      <c r="AG36" s="591"/>
      <c r="AH36" s="456"/>
      <c r="AI36" s="591"/>
      <c r="AJ36" s="591"/>
      <c r="AK36" s="591"/>
      <c r="AL36" s="591"/>
      <c r="AM36" s="591"/>
      <c r="AN36" s="591"/>
      <c r="AO36" s="591"/>
      <c r="AP36" s="591"/>
      <c r="AQ36" s="591"/>
      <c r="AR36" s="591"/>
      <c r="AS36" s="591"/>
      <c r="AT36" s="591"/>
      <c r="AU36" s="591"/>
      <c r="AV36" s="591"/>
      <c r="AW36" s="591"/>
      <c r="AX36" s="591"/>
      <c r="AY36" s="591"/>
      <c r="AZ36" s="591"/>
      <c r="BA36" s="591"/>
      <c r="BB36" s="591"/>
      <c r="BC36" s="591"/>
      <c r="BD36" s="591"/>
      <c r="BE36" s="591">
        <f t="shared" si="59"/>
        <v>0</v>
      </c>
      <c r="BF36" s="591">
        <f t="shared" si="60"/>
        <v>0</v>
      </c>
      <c r="BG36" s="591">
        <v>0</v>
      </c>
      <c r="BH36" s="591">
        <f t="shared" si="61"/>
        <v>0</v>
      </c>
      <c r="BI36" s="591">
        <v>0</v>
      </c>
      <c r="BJ36" s="591">
        <f t="shared" si="62"/>
        <v>0</v>
      </c>
      <c r="BK36" s="591">
        <f t="shared" si="63"/>
        <v>0</v>
      </c>
      <c r="BL36" s="591">
        <f t="shared" si="64"/>
        <v>0</v>
      </c>
      <c r="BM36" s="591"/>
      <c r="BN36" s="591"/>
      <c r="BO36" s="591"/>
      <c r="BP36" s="591"/>
      <c r="BQ36" s="591"/>
      <c r="BR36" s="591"/>
      <c r="BS36" s="591"/>
      <c r="BT36" s="591"/>
      <c r="BU36" s="591"/>
      <c r="BV36" s="591"/>
      <c r="BW36" s="591"/>
      <c r="BX36" s="591"/>
      <c r="BY36" s="591"/>
      <c r="BZ36" s="591"/>
      <c r="CA36" s="591"/>
      <c r="CB36" s="591"/>
      <c r="CC36" s="591"/>
      <c r="CD36" s="591"/>
      <c r="CE36" s="591"/>
      <c r="CF36" s="591"/>
      <c r="CG36" s="591"/>
      <c r="CH36" s="591"/>
      <c r="CI36" s="591"/>
      <c r="CJ36" s="591"/>
      <c r="CK36" s="591"/>
      <c r="CL36" s="591"/>
      <c r="CM36" s="591"/>
      <c r="CN36" s="591"/>
      <c r="CO36" s="591"/>
      <c r="CP36" s="591"/>
      <c r="CQ36" s="591"/>
      <c r="CR36" s="591"/>
      <c r="CS36" s="591">
        <v>0</v>
      </c>
      <c r="CT36" s="591"/>
      <c r="CU36" s="591"/>
      <c r="CV36" s="591"/>
      <c r="CW36" s="591"/>
      <c r="CX36" s="591"/>
      <c r="CY36" s="591"/>
      <c r="CZ36" s="591"/>
      <c r="DA36" s="591"/>
      <c r="DB36" s="591"/>
      <c r="DC36" s="591"/>
      <c r="DD36" s="591"/>
      <c r="DE36" s="591"/>
      <c r="DF36" s="591"/>
      <c r="DG36" s="591"/>
      <c r="DH36" s="591">
        <v>1</v>
      </c>
      <c r="DI36" s="591">
        <v>1</v>
      </c>
      <c r="DJ36" s="591">
        <v>1</v>
      </c>
      <c r="DK36" s="591">
        <v>1</v>
      </c>
      <c r="DL36" s="591"/>
      <c r="DM36" s="591"/>
      <c r="DN36" s="591"/>
      <c r="DO36" s="591"/>
      <c r="DP36" s="457"/>
      <c r="DQ36" s="457"/>
      <c r="DR36" s="457"/>
      <c r="DS36" s="457"/>
      <c r="DT36" s="457"/>
      <c r="DU36" s="457"/>
      <c r="DV36" s="457"/>
      <c r="DW36" s="457"/>
      <c r="DX36" s="457"/>
      <c r="DY36" s="457"/>
      <c r="DZ36" s="457"/>
      <c r="EA36" s="457"/>
      <c r="EB36" s="457"/>
      <c r="EC36" s="457"/>
      <c r="ED36" s="457"/>
      <c r="EE36" s="457"/>
      <c r="EF36" s="458"/>
      <c r="EG36" s="458"/>
      <c r="EH36" s="457"/>
      <c r="EI36" s="457"/>
      <c r="EJ36" s="457"/>
      <c r="EK36" s="459"/>
      <c r="EL36" s="460"/>
      <c r="EM36" s="458"/>
      <c r="EN36" s="460"/>
      <c r="EO36" s="457"/>
      <c r="EP36" s="458"/>
      <c r="EQ36" s="460"/>
      <c r="ER36" s="457"/>
      <c r="ES36" s="460"/>
      <c r="ET36" s="456"/>
      <c r="EU36" s="456"/>
      <c r="EV36" s="456"/>
      <c r="EW36" s="456"/>
      <c r="EX36" s="456"/>
      <c r="EY36" s="456"/>
      <c r="EZ36" s="456"/>
      <c r="FA36" s="456"/>
      <c r="FB36" s="456"/>
      <c r="FC36" s="456"/>
      <c r="FD36" s="456"/>
      <c r="FE36" s="456"/>
      <c r="FF36" s="456"/>
      <c r="FG36" s="456"/>
      <c r="FH36" s="456"/>
      <c r="FI36" s="456"/>
      <c r="FJ36" s="457"/>
      <c r="FK36" s="457"/>
      <c r="FL36" s="457"/>
      <c r="FM36" s="457"/>
      <c r="FN36" s="457"/>
      <c r="FO36" s="457"/>
      <c r="FP36" s="457"/>
      <c r="FQ36" s="457"/>
      <c r="FR36" s="457"/>
      <c r="FS36" s="457"/>
      <c r="FT36" s="457"/>
      <c r="FU36" s="457"/>
      <c r="FV36" s="457"/>
      <c r="FW36" s="457">
        <v>-1</v>
      </c>
      <c r="FX36" s="457"/>
      <c r="FY36" s="457"/>
      <c r="FZ36" s="457"/>
      <c r="GA36" s="457"/>
      <c r="GB36" s="457"/>
      <c r="GC36" s="457"/>
    </row>
    <row r="37" spans="1:185" x14ac:dyDescent="0.35">
      <c r="A37" s="17" t="s">
        <v>1356</v>
      </c>
      <c r="B37" s="440">
        <v>5</v>
      </c>
      <c r="C37" s="440">
        <v>11</v>
      </c>
      <c r="D37" s="440">
        <v>2</v>
      </c>
      <c r="E37" s="440">
        <v>1</v>
      </c>
      <c r="F37" s="440">
        <v>0</v>
      </c>
      <c r="G37" s="440">
        <v>0</v>
      </c>
      <c r="H37" s="440"/>
      <c r="I37" s="441">
        <v>0</v>
      </c>
      <c r="J37" s="442">
        <v>0</v>
      </c>
      <c r="K37" s="192">
        <f>States!B34</f>
        <v>1E-4</v>
      </c>
      <c r="L37" s="192">
        <f>'Cte Keq'!M38</f>
        <v>9.9499552386476964E-5</v>
      </c>
      <c r="M37" s="259">
        <f>'Cte Keq'!M38</f>
        <v>9.9499552386476964E-5</v>
      </c>
      <c r="N37" s="272">
        <f>LN(L37)</f>
        <v>-9.2153574124382178</v>
      </c>
      <c r="O37" s="273">
        <f t="shared" ref="O37" si="71">LN(M37)</f>
        <v>-9.2153574124382178</v>
      </c>
      <c r="P37" s="274">
        <f>DataBaseSpecies_2!D39</f>
        <v>-379.9</v>
      </c>
      <c r="Q37" s="274">
        <f t="shared" si="30"/>
        <v>0</v>
      </c>
      <c r="R37" s="282">
        <f t="shared" si="31"/>
        <v>0</v>
      </c>
      <c r="S37" s="283">
        <f t="shared" si="32"/>
        <v>-22.843203967278431</v>
      </c>
      <c r="T37" s="282">
        <f t="shared" si="33"/>
        <v>-22.843203967278431</v>
      </c>
      <c r="U37" s="3"/>
      <c r="V37" s="456"/>
      <c r="W37" s="456"/>
      <c r="X37" s="456"/>
      <c r="Y37" s="755"/>
      <c r="Z37" s="457"/>
      <c r="AA37" s="457"/>
      <c r="AB37" s="591"/>
      <c r="AC37" s="591"/>
      <c r="AD37" s="591"/>
      <c r="AE37" s="591"/>
      <c r="AF37" s="591"/>
      <c r="AG37" s="591"/>
      <c r="AH37" s="456"/>
      <c r="AI37" s="591"/>
      <c r="AJ37" s="591"/>
      <c r="AK37" s="591"/>
      <c r="AL37" s="591"/>
      <c r="AM37" s="591"/>
      <c r="AN37" s="591"/>
      <c r="AO37" s="591"/>
      <c r="AP37" s="591"/>
      <c r="AQ37" s="591"/>
      <c r="AR37" s="591"/>
      <c r="AS37" s="591"/>
      <c r="AT37" s="591"/>
      <c r="AU37" s="591"/>
      <c r="AV37" s="591"/>
      <c r="AW37" s="591"/>
      <c r="AX37" s="591"/>
      <c r="AY37" s="591"/>
      <c r="AZ37" s="591"/>
      <c r="BA37" s="591"/>
      <c r="BB37" s="591"/>
      <c r="BC37" s="591"/>
      <c r="BD37" s="591"/>
      <c r="BE37" s="591"/>
      <c r="BF37" s="591"/>
      <c r="BG37" s="591"/>
      <c r="BH37" s="591"/>
      <c r="BI37" s="591"/>
      <c r="BJ37" s="591"/>
      <c r="BK37" s="591"/>
      <c r="BL37" s="591"/>
      <c r="BM37" s="591"/>
      <c r="BN37" s="591"/>
      <c r="BO37" s="591"/>
      <c r="BP37" s="591"/>
      <c r="BQ37" s="591"/>
      <c r="BR37" s="591"/>
      <c r="BS37" s="591"/>
      <c r="BT37" s="591"/>
      <c r="BU37" s="591"/>
      <c r="BV37" s="591"/>
      <c r="BW37" s="591"/>
      <c r="BX37" s="591"/>
      <c r="BY37" s="591"/>
      <c r="BZ37" s="591"/>
      <c r="CA37" s="591"/>
      <c r="CB37" s="591"/>
      <c r="CC37" s="591"/>
      <c r="CD37" s="591"/>
      <c r="CE37" s="591"/>
      <c r="CF37" s="591"/>
      <c r="CG37" s="591"/>
      <c r="CH37" s="591"/>
      <c r="CI37" s="591"/>
      <c r="CJ37" s="591"/>
      <c r="CK37" s="591"/>
      <c r="CL37" s="591"/>
      <c r="CM37" s="591"/>
      <c r="CN37" s="591"/>
      <c r="CO37" s="591"/>
      <c r="CP37" s="591"/>
      <c r="CQ37" s="591"/>
      <c r="CR37" s="591"/>
      <c r="CS37" s="591"/>
      <c r="CT37" s="591"/>
      <c r="CU37" s="591"/>
      <c r="CV37" s="591"/>
      <c r="CW37" s="591"/>
      <c r="CX37" s="591"/>
      <c r="CY37" s="591"/>
      <c r="CZ37" s="591"/>
      <c r="DA37" s="591"/>
      <c r="DB37" s="591"/>
      <c r="DC37" s="591"/>
      <c r="DD37" s="591"/>
      <c r="DE37" s="591"/>
      <c r="DF37" s="591"/>
      <c r="DG37" s="591"/>
      <c r="DH37" s="591"/>
      <c r="DI37" s="591"/>
      <c r="DJ37" s="591"/>
      <c r="DK37" s="591"/>
      <c r="DL37" s="591"/>
      <c r="DM37" s="591"/>
      <c r="DN37" s="591"/>
      <c r="DO37" s="591"/>
      <c r="DP37" s="457"/>
      <c r="DQ37" s="457"/>
      <c r="DR37" s="457"/>
      <c r="DS37" s="457"/>
      <c r="DT37" s="457"/>
      <c r="DU37" s="457"/>
      <c r="DV37" s="457"/>
      <c r="DW37" s="457"/>
      <c r="DX37" s="457"/>
      <c r="DY37" s="457"/>
      <c r="DZ37" s="457"/>
      <c r="EA37" s="457"/>
      <c r="EB37" s="457"/>
      <c r="EC37" s="457"/>
      <c r="ED37" s="457"/>
      <c r="EE37" s="457"/>
      <c r="EF37" s="458"/>
      <c r="EG37" s="458"/>
      <c r="EH37" s="457"/>
      <c r="EI37" s="457"/>
      <c r="EJ37" s="457"/>
      <c r="EK37" s="459"/>
      <c r="EL37" s="460"/>
      <c r="EM37" s="458"/>
      <c r="EN37" s="460"/>
      <c r="EO37" s="457"/>
      <c r="EP37" s="458"/>
      <c r="EQ37" s="460"/>
      <c r="ER37" s="457"/>
      <c r="ES37" s="460"/>
      <c r="ET37" s="456"/>
      <c r="EU37" s="456"/>
      <c r="EV37" s="456"/>
      <c r="EW37" s="456"/>
      <c r="EX37" s="456"/>
      <c r="EY37" s="456"/>
      <c r="EZ37" s="456"/>
      <c r="FA37" s="456"/>
      <c r="FB37" s="456"/>
      <c r="FC37" s="456"/>
      <c r="FD37" s="456"/>
      <c r="FE37" s="456"/>
      <c r="FF37" s="456"/>
      <c r="FG37" s="456"/>
      <c r="FH37" s="456"/>
      <c r="FI37" s="456"/>
      <c r="FJ37" s="457"/>
      <c r="FK37" s="457"/>
      <c r="FL37" s="457"/>
      <c r="FM37" s="457"/>
      <c r="FN37" s="457"/>
      <c r="FO37" s="457"/>
      <c r="FP37" s="457"/>
      <c r="FQ37" s="457"/>
      <c r="FR37" s="457"/>
      <c r="FS37" s="457"/>
      <c r="FT37" s="457"/>
      <c r="FU37" s="457"/>
      <c r="FV37" s="457"/>
      <c r="FW37" s="457"/>
      <c r="FX37" s="457">
        <v>-1</v>
      </c>
      <c r="FY37" s="457"/>
      <c r="FZ37" s="457"/>
      <c r="GA37" s="457"/>
      <c r="GB37" s="457"/>
      <c r="GC37" s="457"/>
    </row>
    <row r="38" spans="1:185" x14ac:dyDescent="0.35">
      <c r="A38" s="17" t="s">
        <v>54</v>
      </c>
      <c r="B38" s="440">
        <v>0</v>
      </c>
      <c r="C38" s="440">
        <v>2</v>
      </c>
      <c r="D38" s="440">
        <v>0</v>
      </c>
      <c r="E38" s="440">
        <v>0</v>
      </c>
      <c r="F38" s="440">
        <v>0</v>
      </c>
      <c r="G38" s="440">
        <v>0</v>
      </c>
      <c r="H38" s="440"/>
      <c r="I38" s="441">
        <v>0</v>
      </c>
      <c r="J38" s="442">
        <v>0</v>
      </c>
      <c r="K38" s="192">
        <f>States!B35</f>
        <v>1E-4</v>
      </c>
      <c r="L38" s="192">
        <f>'Cte Keq'!L39</f>
        <v>1E-4</v>
      </c>
      <c r="M38" s="259">
        <f>'Cte Keq'!L39</f>
        <v>1E-4</v>
      </c>
      <c r="N38" s="272">
        <f>LN(L38)</f>
        <v>-9.2103403719761818</v>
      </c>
      <c r="O38" s="273">
        <f t="shared" si="40"/>
        <v>-9.2103403719761818</v>
      </c>
      <c r="P38" s="274">
        <f>DataBaseSpecies_2!D40</f>
        <v>17.55</v>
      </c>
      <c r="Q38" s="274">
        <f t="shared" si="30"/>
        <v>0</v>
      </c>
      <c r="R38" s="282">
        <f t="shared" si="31"/>
        <v>0</v>
      </c>
      <c r="S38" s="283">
        <f t="shared" si="32"/>
        <v>-22.830767631555663</v>
      </c>
      <c r="T38" s="282">
        <f t="shared" si="33"/>
        <v>-22.830767631555663</v>
      </c>
      <c r="U38" s="3"/>
      <c r="V38" s="456">
        <v>0</v>
      </c>
      <c r="W38" s="456"/>
      <c r="X38" s="456">
        <f t="shared" ref="X38:X54" si="72">-V38/$V$56</f>
        <v>0</v>
      </c>
      <c r="Y38" s="755">
        <v>0</v>
      </c>
      <c r="Z38" s="457">
        <v>0</v>
      </c>
      <c r="AA38" s="457">
        <v>0</v>
      </c>
      <c r="AB38" s="591">
        <v>0.5</v>
      </c>
      <c r="AC38" s="591">
        <v>0</v>
      </c>
      <c r="AD38" s="591">
        <v>0</v>
      </c>
      <c r="AE38" s="591">
        <v>0</v>
      </c>
      <c r="AF38" s="591"/>
      <c r="AG38" s="591">
        <v>0</v>
      </c>
      <c r="AH38" s="456">
        <v>1</v>
      </c>
      <c r="AI38" s="591">
        <v>0.5</v>
      </c>
      <c r="AJ38" s="591">
        <v>0</v>
      </c>
      <c r="AK38" s="591">
        <v>1.5</v>
      </c>
      <c r="AL38" s="591">
        <v>1</v>
      </c>
      <c r="AM38" s="591">
        <v>0</v>
      </c>
      <c r="AN38" s="591">
        <v>1</v>
      </c>
      <c r="AO38" s="591">
        <v>0</v>
      </c>
      <c r="AP38" s="591"/>
      <c r="AQ38" s="591"/>
      <c r="AR38" s="591"/>
      <c r="AS38" s="591">
        <v>0</v>
      </c>
      <c r="AT38" s="591">
        <v>1</v>
      </c>
      <c r="AU38" s="591">
        <v>0.5</v>
      </c>
      <c r="AV38" s="591">
        <v>0</v>
      </c>
      <c r="AW38" s="591">
        <v>1.5</v>
      </c>
      <c r="AX38" s="591">
        <v>1</v>
      </c>
      <c r="AY38" s="591">
        <v>0</v>
      </c>
      <c r="AZ38" s="591">
        <v>1</v>
      </c>
      <c r="BA38" s="591"/>
      <c r="BB38" s="591"/>
      <c r="BC38" s="591"/>
      <c r="BD38" s="591"/>
      <c r="BE38" s="591">
        <f t="shared" si="59"/>
        <v>1</v>
      </c>
      <c r="BF38" s="591">
        <v>0.5</v>
      </c>
      <c r="BG38" s="591">
        <v>0</v>
      </c>
      <c r="BH38" s="591">
        <v>1.5</v>
      </c>
      <c r="BI38" s="591">
        <v>1</v>
      </c>
      <c r="BJ38" s="591">
        <f t="shared" si="62"/>
        <v>0</v>
      </c>
      <c r="BK38" s="591">
        <f t="shared" si="63"/>
        <v>1</v>
      </c>
      <c r="BL38" s="591">
        <f t="shared" si="64"/>
        <v>0</v>
      </c>
      <c r="BM38" s="591">
        <v>0.5</v>
      </c>
      <c r="BN38" s="591"/>
      <c r="BO38" s="591"/>
      <c r="BP38" s="591"/>
      <c r="BQ38" s="591">
        <v>1</v>
      </c>
      <c r="BR38" s="591">
        <v>0.5</v>
      </c>
      <c r="BS38" s="591">
        <v>0</v>
      </c>
      <c r="BT38" s="591">
        <v>1.5</v>
      </c>
      <c r="BU38" s="591">
        <v>1</v>
      </c>
      <c r="BV38" s="591">
        <v>0</v>
      </c>
      <c r="BW38" s="591">
        <v>1</v>
      </c>
      <c r="BX38" s="591">
        <v>0</v>
      </c>
      <c r="BY38" s="591"/>
      <c r="BZ38" s="591"/>
      <c r="CA38" s="591">
        <v>0.5</v>
      </c>
      <c r="CB38" s="591"/>
      <c r="CC38" s="591"/>
      <c r="CD38" s="591">
        <v>1</v>
      </c>
      <c r="CE38" s="591">
        <v>0</v>
      </c>
      <c r="CF38" s="591"/>
      <c r="CG38" s="591"/>
      <c r="CH38" s="591">
        <v>1</v>
      </c>
      <c r="CI38" s="591">
        <v>0.5</v>
      </c>
      <c r="CJ38" s="591">
        <v>0</v>
      </c>
      <c r="CK38" s="591">
        <v>1.5</v>
      </c>
      <c r="CL38" s="591">
        <v>1</v>
      </c>
      <c r="CM38" s="591">
        <v>0</v>
      </c>
      <c r="CN38" s="591">
        <v>1</v>
      </c>
      <c r="CO38" s="591">
        <v>0</v>
      </c>
      <c r="CP38" s="591"/>
      <c r="CQ38" s="591"/>
      <c r="CR38" s="591"/>
      <c r="CS38" s="591">
        <v>0</v>
      </c>
      <c r="CT38" s="591"/>
      <c r="CU38" s="591"/>
      <c r="CV38" s="591"/>
      <c r="CW38" s="591"/>
      <c r="CX38" s="591">
        <v>1</v>
      </c>
      <c r="CY38" s="591">
        <v>0</v>
      </c>
      <c r="CZ38" s="591"/>
      <c r="DA38" s="591">
        <v>1</v>
      </c>
      <c r="DB38" s="591"/>
      <c r="DC38" s="591"/>
      <c r="DD38" s="591">
        <v>1</v>
      </c>
      <c r="DE38" s="591"/>
      <c r="DF38" s="591"/>
      <c r="DG38" s="591"/>
      <c r="DH38" s="591">
        <v>1</v>
      </c>
      <c r="DI38" s="591">
        <v>0</v>
      </c>
      <c r="DJ38" s="591">
        <v>1</v>
      </c>
      <c r="DK38" s="591"/>
      <c r="DL38" s="591"/>
      <c r="DM38" s="591"/>
      <c r="DN38" s="591"/>
      <c r="DO38" s="591"/>
      <c r="DP38" s="457">
        <v>0</v>
      </c>
      <c r="DQ38" s="457">
        <v>1</v>
      </c>
      <c r="DR38" s="457">
        <v>0</v>
      </c>
      <c r="DS38" s="457">
        <v>1</v>
      </c>
      <c r="DT38" s="457">
        <v>0</v>
      </c>
      <c r="DU38" s="457">
        <v>1</v>
      </c>
      <c r="DV38" s="457">
        <v>0.5</v>
      </c>
      <c r="DW38" s="457">
        <v>1.5</v>
      </c>
      <c r="DX38" s="457">
        <v>0</v>
      </c>
      <c r="DY38" s="457">
        <v>1</v>
      </c>
      <c r="DZ38" s="457">
        <v>0.5</v>
      </c>
      <c r="EA38" s="457">
        <v>1.5</v>
      </c>
      <c r="EB38" s="457">
        <v>0</v>
      </c>
      <c r="EC38" s="457">
        <v>1</v>
      </c>
      <c r="ED38" s="457">
        <v>0</v>
      </c>
      <c r="EE38" s="457">
        <v>0</v>
      </c>
      <c r="EF38" s="458">
        <v>0</v>
      </c>
      <c r="EG38" s="458"/>
      <c r="EH38" s="457">
        <v>1</v>
      </c>
      <c r="EI38" s="457">
        <v>1</v>
      </c>
      <c r="EJ38" s="457">
        <v>0</v>
      </c>
      <c r="EK38" s="459">
        <v>0</v>
      </c>
      <c r="EL38" s="460">
        <v>0</v>
      </c>
      <c r="EM38" s="458">
        <v>0</v>
      </c>
      <c r="EN38" s="460">
        <v>0</v>
      </c>
      <c r="EO38" s="457">
        <v>0</v>
      </c>
      <c r="EP38" s="458">
        <v>0</v>
      </c>
      <c r="EQ38" s="460">
        <v>0</v>
      </c>
      <c r="ER38" s="457">
        <v>0</v>
      </c>
      <c r="ES38" s="460">
        <v>0</v>
      </c>
      <c r="ET38" s="456"/>
      <c r="EU38" s="456"/>
      <c r="EV38" s="456"/>
      <c r="EW38" s="456"/>
      <c r="EX38" s="456"/>
      <c r="EY38" s="456"/>
      <c r="EZ38" s="456"/>
      <c r="FA38" s="456"/>
      <c r="FB38" s="456"/>
      <c r="FC38" s="456"/>
      <c r="FD38" s="456"/>
      <c r="FE38" s="456"/>
      <c r="FF38" s="456"/>
      <c r="FG38" s="456"/>
      <c r="FH38" s="456"/>
      <c r="FI38" s="456"/>
      <c r="FJ38" s="457">
        <v>0</v>
      </c>
      <c r="FK38" s="457">
        <v>0</v>
      </c>
      <c r="FL38" s="457">
        <v>0</v>
      </c>
      <c r="FM38" s="457">
        <v>0</v>
      </c>
      <c r="FN38" s="457">
        <v>0</v>
      </c>
      <c r="FO38" s="457"/>
      <c r="FP38" s="457">
        <v>0</v>
      </c>
      <c r="FQ38" s="457"/>
      <c r="FR38" s="457"/>
      <c r="FS38" s="457">
        <v>0</v>
      </c>
      <c r="FT38" s="457">
        <v>0</v>
      </c>
      <c r="FU38" s="457">
        <v>0</v>
      </c>
      <c r="FV38" s="457"/>
      <c r="FW38" s="457"/>
      <c r="FX38" s="457"/>
      <c r="FY38" s="457">
        <v>-1</v>
      </c>
      <c r="FZ38" s="457">
        <v>0</v>
      </c>
      <c r="GA38" s="457">
        <v>0</v>
      </c>
      <c r="GB38" s="457">
        <v>0</v>
      </c>
      <c r="GC38" s="457">
        <v>0</v>
      </c>
    </row>
    <row r="39" spans="1:185" x14ac:dyDescent="0.35">
      <c r="A39" s="17" t="s">
        <v>55</v>
      </c>
      <c r="B39" s="440">
        <v>0</v>
      </c>
      <c r="C39" s="440">
        <v>4</v>
      </c>
      <c r="D39" s="440">
        <v>0</v>
      </c>
      <c r="E39" s="440">
        <v>1</v>
      </c>
      <c r="F39" s="440">
        <v>0</v>
      </c>
      <c r="G39" s="440">
        <v>0</v>
      </c>
      <c r="H39" s="440"/>
      <c r="I39" s="441">
        <v>1</v>
      </c>
      <c r="J39" s="442">
        <v>0</v>
      </c>
      <c r="K39" s="192">
        <f>States!B36</f>
        <v>1E-4</v>
      </c>
      <c r="L39" s="192">
        <f>'Cte Keq'!L40</f>
        <v>9.9441666237753672E-5</v>
      </c>
      <c r="M39" s="259">
        <f>'Cte Keq'!M40</f>
        <v>5.5833376224633654E-7</v>
      </c>
      <c r="N39" s="272">
        <f t="shared" si="40"/>
        <v>-9.2159393546898762</v>
      </c>
      <c r="O39" s="273">
        <f t="shared" si="40"/>
        <v>-14.398308913153254</v>
      </c>
      <c r="P39" s="274">
        <f>DataBaseSpecies_2!D41</f>
        <v>-79.37</v>
      </c>
      <c r="Q39" s="274">
        <f t="shared" si="30"/>
        <v>0.16951060818320071</v>
      </c>
      <c r="R39" s="282">
        <f t="shared" si="31"/>
        <v>0</v>
      </c>
      <c r="S39" s="283">
        <f t="shared" si="32"/>
        <v>-42.141646496846938</v>
      </c>
      <c r="T39" s="282">
        <f t="shared" si="33"/>
        <v>-35.690803141624528</v>
      </c>
      <c r="U39" s="3"/>
      <c r="V39" s="512">
        <v>-0.98360655737704916</v>
      </c>
      <c r="W39" s="714">
        <f ca="1">-(W56*E56+SUMPRODUCT(W6:W22,E6:E22))</f>
        <v>0.69058823529411795</v>
      </c>
      <c r="X39" s="512">
        <f t="shared" si="72"/>
        <v>0.19999999999999998</v>
      </c>
      <c r="Y39" s="756">
        <f ca="1">-W39/$W$56</f>
        <v>-0.17707390648567131</v>
      </c>
      <c r="Z39" s="457">
        <v>0</v>
      </c>
      <c r="AA39" s="457">
        <v>3</v>
      </c>
      <c r="AB39" s="591">
        <v>3</v>
      </c>
      <c r="AC39" s="591">
        <v>3</v>
      </c>
      <c r="AD39" s="591">
        <v>3</v>
      </c>
      <c r="AE39" s="591">
        <v>4</v>
      </c>
      <c r="AF39" s="591"/>
      <c r="AG39" s="591">
        <v>1</v>
      </c>
      <c r="AH39" s="456">
        <v>1</v>
      </c>
      <c r="AI39" s="591">
        <v>1</v>
      </c>
      <c r="AJ39" s="591">
        <v>1</v>
      </c>
      <c r="AK39" s="591">
        <v>1</v>
      </c>
      <c r="AL39" s="591">
        <v>1</v>
      </c>
      <c r="AM39" s="591">
        <v>1</v>
      </c>
      <c r="AN39" s="591">
        <v>1</v>
      </c>
      <c r="AO39" s="591">
        <v>1</v>
      </c>
      <c r="AP39" s="591"/>
      <c r="AQ39" s="591">
        <v>1</v>
      </c>
      <c r="AR39" s="591">
        <v>1</v>
      </c>
      <c r="AS39" s="591">
        <v>1</v>
      </c>
      <c r="AT39" s="591">
        <v>1</v>
      </c>
      <c r="AU39" s="591">
        <v>1</v>
      </c>
      <c r="AV39" s="591">
        <v>1</v>
      </c>
      <c r="AW39" s="591">
        <v>1</v>
      </c>
      <c r="AX39" s="591">
        <v>1</v>
      </c>
      <c r="AY39" s="591">
        <v>1</v>
      </c>
      <c r="AZ39" s="591">
        <v>1</v>
      </c>
      <c r="BA39" s="591"/>
      <c r="BB39" s="591">
        <v>2</v>
      </c>
      <c r="BC39" s="591"/>
      <c r="BD39" s="591">
        <v>1</v>
      </c>
      <c r="BE39" s="591">
        <f t="shared" si="59"/>
        <v>1</v>
      </c>
      <c r="BF39" s="591">
        <f t="shared" si="60"/>
        <v>1</v>
      </c>
      <c r="BG39" s="591">
        <v>1</v>
      </c>
      <c r="BH39" s="591">
        <f t="shared" si="61"/>
        <v>1</v>
      </c>
      <c r="BI39" s="591">
        <v>1</v>
      </c>
      <c r="BJ39" s="591">
        <f t="shared" si="62"/>
        <v>1</v>
      </c>
      <c r="BK39" s="591">
        <f t="shared" si="63"/>
        <v>1</v>
      </c>
      <c r="BL39" s="591">
        <f t="shared" si="64"/>
        <v>1</v>
      </c>
      <c r="BM39" s="591">
        <v>1</v>
      </c>
      <c r="BN39" s="591">
        <v>1</v>
      </c>
      <c r="BO39" s="591"/>
      <c r="BP39" s="591">
        <v>1</v>
      </c>
      <c r="BQ39" s="591">
        <v>1</v>
      </c>
      <c r="BR39" s="591">
        <v>1</v>
      </c>
      <c r="BS39" s="591">
        <v>1</v>
      </c>
      <c r="BT39" s="591">
        <v>1</v>
      </c>
      <c r="BU39" s="591">
        <v>1</v>
      </c>
      <c r="BV39" s="591">
        <v>1</v>
      </c>
      <c r="BW39" s="591">
        <v>1</v>
      </c>
      <c r="BX39" s="591">
        <v>1</v>
      </c>
      <c r="BY39" s="591"/>
      <c r="BZ39" s="591">
        <v>0</v>
      </c>
      <c r="CA39" s="591">
        <v>0</v>
      </c>
      <c r="CB39" s="591">
        <v>0</v>
      </c>
      <c r="CC39" s="591">
        <v>0</v>
      </c>
      <c r="CD39" s="591">
        <v>1</v>
      </c>
      <c r="CE39" s="591">
        <v>1</v>
      </c>
      <c r="CF39" s="591"/>
      <c r="CG39" s="591">
        <v>1</v>
      </c>
      <c r="CH39" s="591">
        <v>1</v>
      </c>
      <c r="CI39" s="591">
        <v>1</v>
      </c>
      <c r="CJ39" s="591">
        <v>1</v>
      </c>
      <c r="CK39" s="591">
        <v>1</v>
      </c>
      <c r="CL39" s="591">
        <v>1</v>
      </c>
      <c r="CM39" s="591">
        <v>1</v>
      </c>
      <c r="CN39" s="591">
        <v>1</v>
      </c>
      <c r="CO39" s="591">
        <v>1</v>
      </c>
      <c r="CP39" s="591"/>
      <c r="CQ39" s="591">
        <v>1</v>
      </c>
      <c r="CR39" s="591">
        <v>1</v>
      </c>
      <c r="CS39" s="591">
        <v>0</v>
      </c>
      <c r="CT39" s="591">
        <v>1</v>
      </c>
      <c r="CU39" s="591">
        <v>1</v>
      </c>
      <c r="CV39" s="591">
        <v>1</v>
      </c>
      <c r="CW39" s="591"/>
      <c r="CX39" s="591">
        <v>1</v>
      </c>
      <c r="CY39" s="591">
        <v>1</v>
      </c>
      <c r="CZ39" s="591"/>
      <c r="DA39" s="591">
        <v>1</v>
      </c>
      <c r="DB39" s="591">
        <v>1</v>
      </c>
      <c r="DC39" s="591"/>
      <c r="DD39" s="591">
        <v>1</v>
      </c>
      <c r="DE39" s="591">
        <v>1</v>
      </c>
      <c r="DF39" s="591">
        <v>1</v>
      </c>
      <c r="DG39" s="591"/>
      <c r="DH39" s="591">
        <v>1</v>
      </c>
      <c r="DI39" s="591">
        <v>1</v>
      </c>
      <c r="DJ39" s="591">
        <v>1</v>
      </c>
      <c r="DK39" s="591">
        <v>1</v>
      </c>
      <c r="DL39" s="591"/>
      <c r="DM39" s="591">
        <v>1</v>
      </c>
      <c r="DN39" s="591">
        <v>1</v>
      </c>
      <c r="DO39" s="591">
        <v>2</v>
      </c>
      <c r="DP39" s="457">
        <v>0</v>
      </c>
      <c r="DQ39" s="457">
        <v>0</v>
      </c>
      <c r="DR39" s="457">
        <v>0</v>
      </c>
      <c r="DS39" s="457">
        <v>0</v>
      </c>
      <c r="DT39" s="457">
        <v>0</v>
      </c>
      <c r="DU39" s="457">
        <v>0</v>
      </c>
      <c r="DV39" s="457">
        <v>0</v>
      </c>
      <c r="DW39" s="457">
        <v>0</v>
      </c>
      <c r="DX39" s="457">
        <v>0</v>
      </c>
      <c r="DY39" s="457">
        <v>0</v>
      </c>
      <c r="DZ39" s="457">
        <v>0</v>
      </c>
      <c r="EA39" s="457">
        <v>0</v>
      </c>
      <c r="EB39" s="457">
        <v>0</v>
      </c>
      <c r="EC39" s="457">
        <v>0</v>
      </c>
      <c r="ED39" s="457">
        <v>0</v>
      </c>
      <c r="EE39" s="457">
        <v>0</v>
      </c>
      <c r="EF39" s="458">
        <v>0</v>
      </c>
      <c r="EG39" s="458"/>
      <c r="EH39" s="457">
        <v>0</v>
      </c>
      <c r="EI39" s="457">
        <v>0</v>
      </c>
      <c r="EJ39" s="457">
        <v>0</v>
      </c>
      <c r="EK39" s="459">
        <v>0</v>
      </c>
      <c r="EL39" s="460">
        <v>0</v>
      </c>
      <c r="EM39" s="458">
        <v>0</v>
      </c>
      <c r="EN39" s="460">
        <v>0</v>
      </c>
      <c r="EO39" s="457">
        <v>0</v>
      </c>
      <c r="EP39" s="458">
        <v>0</v>
      </c>
      <c r="EQ39" s="460">
        <v>0</v>
      </c>
      <c r="ER39" s="457">
        <v>0</v>
      </c>
      <c r="ES39" s="460">
        <v>0</v>
      </c>
      <c r="ET39" s="456"/>
      <c r="EU39" s="456"/>
      <c r="EV39" s="456"/>
      <c r="EW39" s="456"/>
      <c r="EX39" s="456"/>
      <c r="EY39" s="456"/>
      <c r="EZ39" s="456"/>
      <c r="FA39" s="456"/>
      <c r="FB39" s="456"/>
      <c r="FC39" s="456"/>
      <c r="FD39" s="456"/>
      <c r="FE39" s="456"/>
      <c r="FF39" s="456"/>
      <c r="FG39" s="456"/>
      <c r="FH39" s="456"/>
      <c r="FI39" s="456"/>
      <c r="FJ39" s="457">
        <v>0</v>
      </c>
      <c r="FK39" s="457">
        <v>0</v>
      </c>
      <c r="FL39" s="457">
        <v>0</v>
      </c>
      <c r="FM39" s="457">
        <v>0</v>
      </c>
      <c r="FN39" s="457">
        <v>0</v>
      </c>
      <c r="FO39" s="457"/>
      <c r="FP39" s="457">
        <v>0</v>
      </c>
      <c r="FQ39" s="457"/>
      <c r="FR39" s="457"/>
      <c r="FS39" s="457">
        <v>0</v>
      </c>
      <c r="FT39" s="457">
        <v>0</v>
      </c>
      <c r="FU39" s="457">
        <v>0</v>
      </c>
      <c r="FV39" s="457"/>
      <c r="FW39" s="457"/>
      <c r="FX39" s="457"/>
      <c r="FY39" s="457">
        <v>0</v>
      </c>
      <c r="FZ39" s="457">
        <v>-1</v>
      </c>
      <c r="GA39" s="457">
        <v>0</v>
      </c>
      <c r="GB39" s="457">
        <v>0</v>
      </c>
      <c r="GC39" s="457">
        <v>0</v>
      </c>
    </row>
    <row r="40" spans="1:185" x14ac:dyDescent="0.35">
      <c r="A40" s="17" t="s">
        <v>56</v>
      </c>
      <c r="B40" s="440">
        <v>1</v>
      </c>
      <c r="C40" s="440">
        <v>1</v>
      </c>
      <c r="D40" s="440">
        <v>3</v>
      </c>
      <c r="E40" s="440">
        <v>0</v>
      </c>
      <c r="F40" s="440">
        <v>0</v>
      </c>
      <c r="G40" s="440">
        <v>0</v>
      </c>
      <c r="H40" s="440"/>
      <c r="I40" s="441">
        <v>-1</v>
      </c>
      <c r="J40" s="442">
        <v>0</v>
      </c>
      <c r="K40" s="192">
        <f>States!B37</f>
        <v>1E-3</v>
      </c>
      <c r="L40" s="192">
        <f>'Cte Keq'!M41</f>
        <v>6.8391565978440972E-4</v>
      </c>
      <c r="M40" s="192">
        <f>'Cte Keq'!N41</f>
        <v>3.0854214311430045E-7</v>
      </c>
      <c r="N40" s="272">
        <f t="shared" si="40"/>
        <v>-7.2876759523530952</v>
      </c>
      <c r="O40" s="273">
        <f t="shared" si="40"/>
        <v>-14.991407396401454</v>
      </c>
      <c r="P40" s="274">
        <f>DataBaseSpecies_2!E42</f>
        <v>-586.85</v>
      </c>
      <c r="Q40" s="274">
        <f t="shared" si="30"/>
        <v>0.16951060818320071</v>
      </c>
      <c r="R40" s="282">
        <f t="shared" si="31"/>
        <v>0</v>
      </c>
      <c r="S40" s="283">
        <f t="shared" si="32"/>
        <v>1.2321696546964596</v>
      </c>
      <c r="T40" s="282">
        <f t="shared" si="33"/>
        <v>-37.160986990081199</v>
      </c>
      <c r="U40" s="3"/>
      <c r="V40" s="456">
        <v>1.081967213114754</v>
      </c>
      <c r="W40" s="714">
        <f>0.15*-SUMPRODUCT(W6:W22,B6:B22)</f>
        <v>1.8995631345769917</v>
      </c>
      <c r="X40" s="512">
        <f>-V40/$V$56</f>
        <v>-0.21999999999999997</v>
      </c>
      <c r="Y40" s="756">
        <f ca="1">-W40/$W$56</f>
        <v>-0.1764705882352941</v>
      </c>
      <c r="Z40" s="457">
        <v>0</v>
      </c>
      <c r="AA40" s="457">
        <v>1</v>
      </c>
      <c r="AB40" s="591">
        <v>1</v>
      </c>
      <c r="AC40" s="591">
        <v>1</v>
      </c>
      <c r="AD40" s="591">
        <v>1</v>
      </c>
      <c r="AE40" s="591">
        <v>1</v>
      </c>
      <c r="AF40" s="591"/>
      <c r="AG40" s="591">
        <v>0</v>
      </c>
      <c r="AH40" s="456">
        <v>1</v>
      </c>
      <c r="AI40" s="591">
        <v>0</v>
      </c>
      <c r="AJ40" s="591">
        <v>0</v>
      </c>
      <c r="AK40" s="591">
        <v>1</v>
      </c>
      <c r="AL40" s="591">
        <v>1</v>
      </c>
      <c r="AM40" s="591">
        <v>0</v>
      </c>
      <c r="AN40" s="591">
        <v>1</v>
      </c>
      <c r="AO40" s="591">
        <v>0</v>
      </c>
      <c r="AP40" s="591"/>
      <c r="AQ40" s="591"/>
      <c r="AR40" s="591">
        <v>1</v>
      </c>
      <c r="AS40" s="591">
        <v>1</v>
      </c>
      <c r="AT40" s="591">
        <v>2</v>
      </c>
      <c r="AU40" s="591">
        <v>1</v>
      </c>
      <c r="AV40" s="591">
        <v>1</v>
      </c>
      <c r="AW40" s="591">
        <v>2</v>
      </c>
      <c r="AX40" s="591">
        <v>2</v>
      </c>
      <c r="AY40" s="591">
        <v>1</v>
      </c>
      <c r="AZ40" s="591">
        <v>2</v>
      </c>
      <c r="BA40" s="591"/>
      <c r="BB40" s="591"/>
      <c r="BC40" s="591"/>
      <c r="BD40" s="591"/>
      <c r="BE40" s="591">
        <f t="shared" si="59"/>
        <v>1</v>
      </c>
      <c r="BF40" s="591">
        <f t="shared" si="60"/>
        <v>0</v>
      </c>
      <c r="BG40" s="591">
        <v>0</v>
      </c>
      <c r="BH40" s="591">
        <f t="shared" si="61"/>
        <v>1</v>
      </c>
      <c r="BI40" s="591">
        <v>1</v>
      </c>
      <c r="BJ40" s="591">
        <f t="shared" si="62"/>
        <v>0</v>
      </c>
      <c r="BK40" s="591">
        <f t="shared" si="63"/>
        <v>1</v>
      </c>
      <c r="BL40" s="591">
        <f t="shared" si="64"/>
        <v>0</v>
      </c>
      <c r="BM40" s="591">
        <v>1</v>
      </c>
      <c r="BN40" s="591">
        <v>1</v>
      </c>
      <c r="BO40" s="591"/>
      <c r="BP40" s="591"/>
      <c r="BQ40" s="591">
        <v>1</v>
      </c>
      <c r="BR40" s="591">
        <v>0</v>
      </c>
      <c r="BS40" s="591">
        <v>0</v>
      </c>
      <c r="BT40" s="591">
        <v>1</v>
      </c>
      <c r="BU40" s="591">
        <v>1</v>
      </c>
      <c r="BV40" s="591">
        <v>0</v>
      </c>
      <c r="BW40" s="591">
        <v>1</v>
      </c>
      <c r="BX40" s="591">
        <v>0</v>
      </c>
      <c r="BY40" s="591"/>
      <c r="BZ40" s="591"/>
      <c r="CA40" s="591"/>
      <c r="CB40" s="591"/>
      <c r="CC40" s="591"/>
      <c r="CD40" s="591">
        <v>1</v>
      </c>
      <c r="CE40" s="591">
        <v>0</v>
      </c>
      <c r="CF40" s="591"/>
      <c r="CG40" s="591"/>
      <c r="CH40" s="591">
        <v>1</v>
      </c>
      <c r="CI40" s="591">
        <v>0</v>
      </c>
      <c r="CJ40" s="591">
        <v>0</v>
      </c>
      <c r="CK40" s="591">
        <v>1</v>
      </c>
      <c r="CL40" s="591">
        <v>1</v>
      </c>
      <c r="CM40" s="591">
        <v>0</v>
      </c>
      <c r="CN40" s="591">
        <v>1</v>
      </c>
      <c r="CO40" s="591">
        <v>0</v>
      </c>
      <c r="CP40" s="591"/>
      <c r="CQ40" s="591"/>
      <c r="CR40" s="591">
        <v>2</v>
      </c>
      <c r="CS40" s="591">
        <v>0</v>
      </c>
      <c r="CT40" s="591"/>
      <c r="CU40" s="591"/>
      <c r="CV40" s="591"/>
      <c r="CW40" s="591"/>
      <c r="CX40" s="591">
        <v>1</v>
      </c>
      <c r="CY40" s="591">
        <v>0</v>
      </c>
      <c r="CZ40" s="591"/>
      <c r="DA40" s="591">
        <v>1</v>
      </c>
      <c r="DB40" s="591"/>
      <c r="DC40" s="591"/>
      <c r="DD40" s="591">
        <v>1</v>
      </c>
      <c r="DE40" s="591"/>
      <c r="DF40" s="591">
        <v>0</v>
      </c>
      <c r="DG40" s="591"/>
      <c r="DH40" s="591">
        <v>1</v>
      </c>
      <c r="DI40" s="591">
        <v>0</v>
      </c>
      <c r="DJ40" s="591"/>
      <c r="DK40" s="591"/>
      <c r="DL40" s="591"/>
      <c r="DM40" s="591"/>
      <c r="DN40" s="591"/>
      <c r="DO40" s="591"/>
      <c r="DP40" s="457">
        <v>0</v>
      </c>
      <c r="DQ40" s="457">
        <v>1</v>
      </c>
      <c r="DR40" s="457">
        <v>0</v>
      </c>
      <c r="DS40" s="457">
        <v>1</v>
      </c>
      <c r="DT40" s="457">
        <v>0</v>
      </c>
      <c r="DU40" s="457">
        <v>1</v>
      </c>
      <c r="DV40" s="457">
        <v>0</v>
      </c>
      <c r="DW40" s="457">
        <v>1</v>
      </c>
      <c r="DX40" s="457">
        <v>0</v>
      </c>
      <c r="DY40" s="457">
        <v>1</v>
      </c>
      <c r="DZ40" s="457">
        <v>0</v>
      </c>
      <c r="EA40" s="457">
        <v>1</v>
      </c>
      <c r="EB40" s="457">
        <v>0</v>
      </c>
      <c r="EC40" s="457">
        <v>1</v>
      </c>
      <c r="ED40" s="457">
        <v>0</v>
      </c>
      <c r="EE40" s="457">
        <v>-1</v>
      </c>
      <c r="EF40" s="458">
        <v>0</v>
      </c>
      <c r="EG40" s="458"/>
      <c r="EH40" s="457">
        <v>0</v>
      </c>
      <c r="EI40" s="457">
        <v>0</v>
      </c>
      <c r="EJ40" s="457">
        <v>0</v>
      </c>
      <c r="EK40" s="459">
        <v>0</v>
      </c>
      <c r="EL40" s="460">
        <v>0</v>
      </c>
      <c r="EM40" s="458">
        <v>0</v>
      </c>
      <c r="EN40" s="460">
        <v>0</v>
      </c>
      <c r="EO40" s="457">
        <v>0</v>
      </c>
      <c r="EP40" s="458">
        <v>0</v>
      </c>
      <c r="EQ40" s="460">
        <v>0</v>
      </c>
      <c r="ER40" s="457">
        <v>0</v>
      </c>
      <c r="ES40" s="460">
        <v>0</v>
      </c>
      <c r="ET40" s="456"/>
      <c r="EU40" s="456"/>
      <c r="EV40" s="456"/>
      <c r="EW40" s="456"/>
      <c r="EX40" s="456"/>
      <c r="EY40" s="456"/>
      <c r="EZ40" s="456"/>
      <c r="FA40" s="456"/>
      <c r="FB40" s="456"/>
      <c r="FC40" s="456"/>
      <c r="FD40" s="456"/>
      <c r="FE40" s="456"/>
      <c r="FF40" s="456"/>
      <c r="FG40" s="456"/>
      <c r="FH40" s="456"/>
      <c r="FI40" s="456"/>
      <c r="FJ40" s="457">
        <v>0</v>
      </c>
      <c r="FK40" s="457">
        <v>0</v>
      </c>
      <c r="FL40" s="457">
        <v>0</v>
      </c>
      <c r="FM40" s="457">
        <v>0</v>
      </c>
      <c r="FN40" s="457">
        <v>0</v>
      </c>
      <c r="FO40" s="457"/>
      <c r="FP40" s="457">
        <v>0</v>
      </c>
      <c r="FQ40" s="457"/>
      <c r="FR40" s="457"/>
      <c r="FS40" s="457">
        <v>0</v>
      </c>
      <c r="FT40" s="457">
        <v>0</v>
      </c>
      <c r="FU40" s="457">
        <v>0</v>
      </c>
      <c r="FV40" s="457"/>
      <c r="FW40" s="457"/>
      <c r="FX40" s="457"/>
      <c r="FY40" s="457">
        <v>0</v>
      </c>
      <c r="FZ40" s="457">
        <v>0</v>
      </c>
      <c r="GA40" s="457">
        <v>-1</v>
      </c>
      <c r="GB40" s="457">
        <v>0</v>
      </c>
      <c r="GC40" s="457">
        <v>0</v>
      </c>
    </row>
    <row r="41" spans="1:185" x14ac:dyDescent="0.35">
      <c r="A41" s="17" t="s">
        <v>81</v>
      </c>
      <c r="B41" s="440">
        <v>0</v>
      </c>
      <c r="C41" s="440">
        <v>0</v>
      </c>
      <c r="D41" s="440">
        <v>0</v>
      </c>
      <c r="E41" s="440">
        <v>0</v>
      </c>
      <c r="F41" s="440">
        <v>0</v>
      </c>
      <c r="G41" s="440">
        <v>0</v>
      </c>
      <c r="H41" s="440"/>
      <c r="I41" s="441">
        <v>1</v>
      </c>
      <c r="J41" s="442">
        <v>1</v>
      </c>
      <c r="K41" s="192">
        <f>States!B38</f>
        <v>2.9000000000000001E-2</v>
      </c>
      <c r="L41" s="192">
        <f>K41</f>
        <v>2.9000000000000001E-2</v>
      </c>
      <c r="M41" s="259">
        <f>K41</f>
        <v>2.9000000000000001E-2</v>
      </c>
      <c r="N41" s="272">
        <f>LN(L41)</f>
        <v>-3.5404594489956631</v>
      </c>
      <c r="O41" s="273">
        <v>0</v>
      </c>
      <c r="P41" s="274">
        <f>DataBaseSpecies_2!D43</f>
        <v>0</v>
      </c>
      <c r="Q41" s="274">
        <f t="shared" si="30"/>
        <v>0.16951060818320071</v>
      </c>
      <c r="R41" s="282">
        <f t="shared" si="31"/>
        <v>0.16951060818320071</v>
      </c>
      <c r="S41" s="283">
        <f t="shared" si="32"/>
        <v>-28.073158504945926</v>
      </c>
      <c r="T41" s="282">
        <f t="shared" si="33"/>
        <v>-19.297000000000001</v>
      </c>
      <c r="U41" s="3"/>
      <c r="V41" s="456">
        <v>0</v>
      </c>
      <c r="W41" s="456"/>
      <c r="X41" s="456">
        <f t="shared" si="72"/>
        <v>0</v>
      </c>
      <c r="Y41" s="755">
        <v>0</v>
      </c>
      <c r="Z41" s="457">
        <v>0</v>
      </c>
      <c r="AA41" s="457">
        <v>0</v>
      </c>
      <c r="AB41" s="591">
        <v>0</v>
      </c>
      <c r="AC41" s="591">
        <v>0</v>
      </c>
      <c r="AD41" s="591">
        <v>0</v>
      </c>
      <c r="AE41" s="591">
        <v>0</v>
      </c>
      <c r="AF41" s="591"/>
      <c r="AG41" s="591">
        <v>0</v>
      </c>
      <c r="AH41" s="456">
        <v>0</v>
      </c>
      <c r="AI41" s="591">
        <v>0</v>
      </c>
      <c r="AJ41" s="591">
        <v>0</v>
      </c>
      <c r="AK41" s="591">
        <v>0</v>
      </c>
      <c r="AL41" s="591">
        <v>0</v>
      </c>
      <c r="AM41" s="591">
        <v>0</v>
      </c>
      <c r="AN41" s="591">
        <v>0</v>
      </c>
      <c r="AO41" s="591">
        <v>0</v>
      </c>
      <c r="AP41" s="591"/>
      <c r="AQ41" s="591"/>
      <c r="AR41" s="591"/>
      <c r="AS41" s="591">
        <v>0</v>
      </c>
      <c r="AT41" s="591">
        <v>0</v>
      </c>
      <c r="AU41" s="591">
        <v>0</v>
      </c>
      <c r="AV41" s="591">
        <v>0</v>
      </c>
      <c r="AW41" s="591">
        <v>0</v>
      </c>
      <c r="AX41" s="591">
        <v>0</v>
      </c>
      <c r="AY41" s="591">
        <v>0</v>
      </c>
      <c r="AZ41" s="591">
        <v>0</v>
      </c>
      <c r="BA41" s="591"/>
      <c r="BB41" s="591"/>
      <c r="BC41" s="591"/>
      <c r="BD41" s="591"/>
      <c r="BE41" s="591">
        <f t="shared" si="59"/>
        <v>0</v>
      </c>
      <c r="BF41" s="591">
        <f t="shared" si="60"/>
        <v>0</v>
      </c>
      <c r="BG41" s="591">
        <v>0</v>
      </c>
      <c r="BH41" s="591">
        <f t="shared" si="61"/>
        <v>0</v>
      </c>
      <c r="BI41" s="591">
        <v>0</v>
      </c>
      <c r="BJ41" s="591">
        <f t="shared" si="62"/>
        <v>0</v>
      </c>
      <c r="BK41" s="591">
        <f t="shared" si="63"/>
        <v>0</v>
      </c>
      <c r="BL41" s="591">
        <f t="shared" si="64"/>
        <v>0</v>
      </c>
      <c r="BM41" s="591"/>
      <c r="BN41" s="591"/>
      <c r="BO41" s="591"/>
      <c r="BP41" s="591"/>
      <c r="BQ41" s="591">
        <v>0</v>
      </c>
      <c r="BR41" s="591">
        <v>0</v>
      </c>
      <c r="BS41" s="591">
        <v>0</v>
      </c>
      <c r="BT41" s="591">
        <v>0</v>
      </c>
      <c r="BU41" s="591">
        <v>0</v>
      </c>
      <c r="BV41" s="591">
        <v>0</v>
      </c>
      <c r="BW41" s="591">
        <v>0</v>
      </c>
      <c r="BX41" s="591">
        <v>0</v>
      </c>
      <c r="BY41" s="591"/>
      <c r="BZ41" s="591"/>
      <c r="CA41" s="591"/>
      <c r="CB41" s="591"/>
      <c r="CC41" s="591"/>
      <c r="CD41" s="591"/>
      <c r="CE41" s="591"/>
      <c r="CF41" s="591"/>
      <c r="CG41" s="591"/>
      <c r="CH41" s="591">
        <v>0</v>
      </c>
      <c r="CI41" s="591">
        <v>0</v>
      </c>
      <c r="CJ41" s="591">
        <v>0</v>
      </c>
      <c r="CK41" s="591">
        <v>0</v>
      </c>
      <c r="CL41" s="591">
        <v>0</v>
      </c>
      <c r="CM41" s="591">
        <v>0</v>
      </c>
      <c r="CN41" s="591">
        <v>0</v>
      </c>
      <c r="CO41" s="591">
        <v>0</v>
      </c>
      <c r="CP41" s="591"/>
      <c r="CQ41" s="591"/>
      <c r="CR41" s="591"/>
      <c r="CS41" s="591">
        <v>0</v>
      </c>
      <c r="CT41" s="591"/>
      <c r="CU41" s="591"/>
      <c r="CV41" s="591"/>
      <c r="CW41" s="591"/>
      <c r="CX41" s="591"/>
      <c r="CY41" s="591"/>
      <c r="CZ41" s="591"/>
      <c r="DA41" s="591"/>
      <c r="DB41" s="591"/>
      <c r="DC41" s="591"/>
      <c r="DD41" s="591"/>
      <c r="DE41" s="591"/>
      <c r="DF41" s="591"/>
      <c r="DG41" s="591"/>
      <c r="DH41" s="591"/>
      <c r="DI41" s="591"/>
      <c r="DJ41" s="591"/>
      <c r="DK41" s="591"/>
      <c r="DL41" s="591"/>
      <c r="DM41" s="591"/>
      <c r="DN41" s="591"/>
      <c r="DO41" s="591"/>
      <c r="DP41" s="457">
        <v>0</v>
      </c>
      <c r="DQ41" s="457">
        <v>0</v>
      </c>
      <c r="DR41" s="457">
        <v>0</v>
      </c>
      <c r="DS41" s="457">
        <v>0</v>
      </c>
      <c r="DT41" s="457">
        <v>0</v>
      </c>
      <c r="DU41" s="457">
        <v>0</v>
      </c>
      <c r="DV41" s="457">
        <v>0</v>
      </c>
      <c r="DW41" s="457">
        <v>0</v>
      </c>
      <c r="DX41" s="457">
        <v>0</v>
      </c>
      <c r="DY41" s="457">
        <v>0</v>
      </c>
      <c r="DZ41" s="457">
        <v>0</v>
      </c>
      <c r="EA41" s="457">
        <v>0</v>
      </c>
      <c r="EB41" s="457">
        <v>0</v>
      </c>
      <c r="EC41" s="457">
        <v>0</v>
      </c>
      <c r="ED41" s="457">
        <v>0</v>
      </c>
      <c r="EE41" s="457">
        <v>0</v>
      </c>
      <c r="EF41" s="458">
        <v>0</v>
      </c>
      <c r="EG41" s="458"/>
      <c r="EH41" s="457">
        <v>0</v>
      </c>
      <c r="EI41" s="457">
        <v>0</v>
      </c>
      <c r="EJ41" s="457">
        <v>0</v>
      </c>
      <c r="EK41" s="459">
        <v>0</v>
      </c>
      <c r="EL41" s="460">
        <v>0</v>
      </c>
      <c r="EM41" s="458">
        <v>1</v>
      </c>
      <c r="EN41" s="460">
        <v>0</v>
      </c>
      <c r="EO41" s="457">
        <v>-1</v>
      </c>
      <c r="EP41" s="458">
        <v>0</v>
      </c>
      <c r="EQ41" s="460">
        <v>0</v>
      </c>
      <c r="ER41" s="457">
        <v>0</v>
      </c>
      <c r="ES41" s="460">
        <v>0</v>
      </c>
      <c r="ET41" s="456"/>
      <c r="EU41" s="456"/>
      <c r="EV41" s="456"/>
      <c r="EW41" s="456"/>
      <c r="EX41" s="456"/>
      <c r="EY41" s="456"/>
      <c r="EZ41" s="456"/>
      <c r="FA41" s="456"/>
      <c r="FB41" s="456"/>
      <c r="FC41" s="456"/>
      <c r="FD41" s="456"/>
      <c r="FE41" s="456"/>
      <c r="FF41" s="456"/>
      <c r="FG41" s="456"/>
      <c r="FH41" s="456"/>
      <c r="FI41" s="456"/>
      <c r="FJ41" s="457">
        <v>0</v>
      </c>
      <c r="FK41" s="457">
        <v>0</v>
      </c>
      <c r="FL41" s="457">
        <v>0</v>
      </c>
      <c r="FM41" s="457">
        <v>0</v>
      </c>
      <c r="FN41" s="457">
        <v>0</v>
      </c>
      <c r="FO41" s="457"/>
      <c r="FP41" s="457">
        <v>0</v>
      </c>
      <c r="FQ41" s="457"/>
      <c r="FR41" s="457"/>
      <c r="FS41" s="457">
        <v>0</v>
      </c>
      <c r="FT41" s="457">
        <v>0</v>
      </c>
      <c r="FU41" s="457">
        <v>0</v>
      </c>
      <c r="FV41" s="457"/>
      <c r="FW41" s="457"/>
      <c r="FX41" s="457"/>
      <c r="FY41" s="457">
        <v>0</v>
      </c>
      <c r="FZ41" s="457">
        <v>0</v>
      </c>
      <c r="GA41" s="457">
        <v>0</v>
      </c>
      <c r="GB41" s="457">
        <v>0</v>
      </c>
      <c r="GC41" s="457">
        <v>0</v>
      </c>
    </row>
    <row r="42" spans="1:185" x14ac:dyDescent="0.35">
      <c r="A42" s="17" t="s">
        <v>744</v>
      </c>
      <c r="B42" s="440">
        <v>0</v>
      </c>
      <c r="C42" s="440">
        <v>0</v>
      </c>
      <c r="D42" s="440">
        <v>0</v>
      </c>
      <c r="E42" s="440">
        <v>0</v>
      </c>
      <c r="F42" s="440">
        <v>0</v>
      </c>
      <c r="G42" s="440">
        <v>0</v>
      </c>
      <c r="H42" s="440"/>
      <c r="I42" s="441">
        <v>-1</v>
      </c>
      <c r="J42" s="442">
        <v>-1</v>
      </c>
      <c r="K42" s="192">
        <v>1</v>
      </c>
      <c r="L42" s="192">
        <v>1</v>
      </c>
      <c r="M42" s="259">
        <f>'Cte Keq'!L42</f>
        <v>1</v>
      </c>
      <c r="N42" s="272">
        <f>LN(L42)</f>
        <v>0</v>
      </c>
      <c r="O42" s="273">
        <v>0</v>
      </c>
      <c r="P42" s="274">
        <f>DataBaseSpecies_2!D43</f>
        <v>0</v>
      </c>
      <c r="Q42" s="274">
        <f t="shared" si="30"/>
        <v>0.16951060818320071</v>
      </c>
      <c r="R42" s="282">
        <f t="shared" si="31"/>
        <v>0.16951060818320071</v>
      </c>
      <c r="S42" s="283">
        <f t="shared" si="32"/>
        <v>19.297000000000001</v>
      </c>
      <c r="T42" s="282">
        <f t="shared" si="33"/>
        <v>19.297000000000001</v>
      </c>
      <c r="U42" s="3"/>
      <c r="V42" s="456">
        <v>0</v>
      </c>
      <c r="W42" s="456"/>
      <c r="X42" s="456">
        <f t="shared" si="72"/>
        <v>0</v>
      </c>
      <c r="Y42" s="755">
        <v>0</v>
      </c>
      <c r="Z42" s="457">
        <v>0</v>
      </c>
      <c r="AA42" s="457">
        <v>0</v>
      </c>
      <c r="AB42" s="591">
        <v>0</v>
      </c>
      <c r="AC42" s="591">
        <v>0</v>
      </c>
      <c r="AD42" s="591">
        <v>0</v>
      </c>
      <c r="AE42" s="591">
        <v>0</v>
      </c>
      <c r="AF42" s="591"/>
      <c r="AG42" s="591">
        <v>0</v>
      </c>
      <c r="AH42" s="456">
        <v>0</v>
      </c>
      <c r="AI42" s="591">
        <v>0</v>
      </c>
      <c r="AJ42" s="591">
        <v>0</v>
      </c>
      <c r="AK42" s="591">
        <v>0</v>
      </c>
      <c r="AL42" s="591">
        <v>0</v>
      </c>
      <c r="AM42" s="591">
        <v>0</v>
      </c>
      <c r="AN42" s="591">
        <v>0</v>
      </c>
      <c r="AO42" s="591">
        <v>0</v>
      </c>
      <c r="AP42" s="591"/>
      <c r="AQ42" s="591"/>
      <c r="AR42" s="591"/>
      <c r="AS42" s="591">
        <v>0</v>
      </c>
      <c r="AT42" s="591">
        <v>0</v>
      </c>
      <c r="AU42" s="591">
        <v>0</v>
      </c>
      <c r="AV42" s="591">
        <v>0</v>
      </c>
      <c r="AW42" s="591">
        <v>0</v>
      </c>
      <c r="AX42" s="591">
        <v>0</v>
      </c>
      <c r="AY42" s="591">
        <v>0</v>
      </c>
      <c r="AZ42" s="591">
        <v>0</v>
      </c>
      <c r="BA42" s="591"/>
      <c r="BB42" s="591"/>
      <c r="BC42" s="591"/>
      <c r="BD42" s="591"/>
      <c r="BE42" s="591">
        <f t="shared" si="59"/>
        <v>0</v>
      </c>
      <c r="BF42" s="591">
        <f t="shared" si="60"/>
        <v>0</v>
      </c>
      <c r="BG42" s="591">
        <v>0</v>
      </c>
      <c r="BH42" s="591">
        <f t="shared" si="61"/>
        <v>0</v>
      </c>
      <c r="BI42" s="591">
        <v>0</v>
      </c>
      <c r="BJ42" s="591">
        <f t="shared" si="62"/>
        <v>0</v>
      </c>
      <c r="BK42" s="591">
        <f t="shared" si="63"/>
        <v>0</v>
      </c>
      <c r="BL42" s="591">
        <f t="shared" si="64"/>
        <v>0</v>
      </c>
      <c r="BM42" s="591"/>
      <c r="BN42" s="591"/>
      <c r="BO42" s="591"/>
      <c r="BP42" s="591"/>
      <c r="BQ42" s="591">
        <v>0</v>
      </c>
      <c r="BR42" s="591">
        <v>0</v>
      </c>
      <c r="BS42" s="591">
        <v>0</v>
      </c>
      <c r="BT42" s="591">
        <v>0</v>
      </c>
      <c r="BU42" s="591">
        <v>0</v>
      </c>
      <c r="BV42" s="591">
        <v>0</v>
      </c>
      <c r="BW42" s="591">
        <v>0</v>
      </c>
      <c r="BX42" s="591">
        <v>0</v>
      </c>
      <c r="BY42" s="591"/>
      <c r="BZ42" s="591"/>
      <c r="CA42" s="591"/>
      <c r="CB42" s="591"/>
      <c r="CC42" s="591"/>
      <c r="CD42" s="591"/>
      <c r="CE42" s="591"/>
      <c r="CF42" s="591"/>
      <c r="CG42" s="591"/>
      <c r="CH42" s="591">
        <v>0</v>
      </c>
      <c r="CI42" s="591">
        <v>0</v>
      </c>
      <c r="CJ42" s="591">
        <v>0</v>
      </c>
      <c r="CK42" s="591">
        <v>0</v>
      </c>
      <c r="CL42" s="591">
        <v>0</v>
      </c>
      <c r="CM42" s="591">
        <v>0</v>
      </c>
      <c r="CN42" s="591">
        <v>0</v>
      </c>
      <c r="CO42" s="591">
        <v>0</v>
      </c>
      <c r="CP42" s="591"/>
      <c r="CQ42" s="591"/>
      <c r="CR42" s="591"/>
      <c r="CS42" s="591">
        <v>0</v>
      </c>
      <c r="CT42" s="591"/>
      <c r="CU42" s="591"/>
      <c r="CV42" s="591"/>
      <c r="CW42" s="591"/>
      <c r="CX42" s="591"/>
      <c r="CY42" s="591"/>
      <c r="CZ42" s="591"/>
      <c r="DA42" s="591"/>
      <c r="DB42" s="591"/>
      <c r="DC42" s="591"/>
      <c r="DD42" s="591"/>
      <c r="DE42" s="591"/>
      <c r="DF42" s="591"/>
      <c r="DG42" s="591"/>
      <c r="DH42" s="591"/>
      <c r="DI42" s="591"/>
      <c r="DJ42" s="591"/>
      <c r="DK42" s="591"/>
      <c r="DL42" s="591"/>
      <c r="DM42" s="591"/>
      <c r="DN42" s="591"/>
      <c r="DO42" s="591"/>
      <c r="DP42" s="457">
        <v>0</v>
      </c>
      <c r="DQ42" s="457">
        <v>0</v>
      </c>
      <c r="DR42" s="457">
        <v>0</v>
      </c>
      <c r="DS42" s="457">
        <v>0</v>
      </c>
      <c r="DT42" s="457">
        <v>0</v>
      </c>
      <c r="DU42" s="457">
        <v>0</v>
      </c>
      <c r="DV42" s="457">
        <v>0</v>
      </c>
      <c r="DW42" s="457">
        <v>0</v>
      </c>
      <c r="DX42" s="457">
        <v>0</v>
      </c>
      <c r="DY42" s="457">
        <v>0</v>
      </c>
      <c r="DZ42" s="457">
        <v>0</v>
      </c>
      <c r="EA42" s="457">
        <v>0</v>
      </c>
      <c r="EB42" s="457">
        <v>0</v>
      </c>
      <c r="EC42" s="457">
        <v>0</v>
      </c>
      <c r="ED42" s="457">
        <v>0</v>
      </c>
      <c r="EE42" s="457">
        <v>0</v>
      </c>
      <c r="EF42" s="458">
        <v>0</v>
      </c>
      <c r="EG42" s="458"/>
      <c r="EH42" s="457">
        <v>0</v>
      </c>
      <c r="EI42" s="457">
        <v>0</v>
      </c>
      <c r="EJ42" s="457">
        <v>0</v>
      </c>
      <c r="EK42" s="459">
        <v>0</v>
      </c>
      <c r="EL42" s="460">
        <v>0</v>
      </c>
      <c r="EM42" s="458">
        <v>0</v>
      </c>
      <c r="EN42" s="460">
        <v>0</v>
      </c>
      <c r="EO42" s="457">
        <v>0</v>
      </c>
      <c r="EP42" s="458">
        <v>0</v>
      </c>
      <c r="EQ42" s="460">
        <v>0</v>
      </c>
      <c r="ER42" s="457">
        <v>0</v>
      </c>
      <c r="ES42" s="460">
        <v>0</v>
      </c>
      <c r="ET42" s="456"/>
      <c r="EU42" s="456"/>
      <c r="EV42" s="456"/>
      <c r="EW42" s="456"/>
      <c r="EX42" s="456"/>
      <c r="EY42" s="456"/>
      <c r="EZ42" s="456"/>
      <c r="FA42" s="456"/>
      <c r="FB42" s="456"/>
      <c r="FC42" s="456"/>
      <c r="FD42" s="456"/>
      <c r="FE42" s="456"/>
      <c r="FF42" s="456"/>
      <c r="FG42" s="456"/>
      <c r="FH42" s="456"/>
      <c r="FI42" s="456"/>
      <c r="FJ42" s="457">
        <v>0</v>
      </c>
      <c r="FK42" s="457">
        <v>0</v>
      </c>
      <c r="FL42" s="457">
        <v>0</v>
      </c>
      <c r="FM42" s="457">
        <v>0</v>
      </c>
      <c r="FN42" s="457">
        <v>0</v>
      </c>
      <c r="FO42" s="457"/>
      <c r="FP42" s="457">
        <v>0</v>
      </c>
      <c r="FQ42" s="457"/>
      <c r="FR42" s="457"/>
      <c r="FS42" s="457">
        <v>0</v>
      </c>
      <c r="FT42" s="457">
        <v>0</v>
      </c>
      <c r="FU42" s="457">
        <v>0</v>
      </c>
      <c r="FV42" s="457"/>
      <c r="FW42" s="457"/>
      <c r="FX42" s="457"/>
      <c r="FY42" s="457">
        <v>0</v>
      </c>
      <c r="FZ42" s="457">
        <v>0</v>
      </c>
      <c r="GA42" s="457">
        <v>0</v>
      </c>
      <c r="GB42" s="457">
        <v>0</v>
      </c>
      <c r="GC42" s="457">
        <v>0</v>
      </c>
    </row>
    <row r="43" spans="1:185" s="345" customFormat="1" x14ac:dyDescent="0.35">
      <c r="A43" s="334" t="s">
        <v>83</v>
      </c>
      <c r="B43" s="443">
        <v>0</v>
      </c>
      <c r="C43" s="443">
        <v>0</v>
      </c>
      <c r="D43" s="443">
        <v>0</v>
      </c>
      <c r="E43" s="443">
        <v>0</v>
      </c>
      <c r="F43" s="443">
        <v>0</v>
      </c>
      <c r="G43" s="443">
        <v>0</v>
      </c>
      <c r="H43" s="443"/>
      <c r="I43" s="444">
        <v>1</v>
      </c>
      <c r="J43" s="444">
        <v>1</v>
      </c>
      <c r="K43" s="337">
        <v>1</v>
      </c>
      <c r="L43" s="337">
        <v>1</v>
      </c>
      <c r="M43" s="337">
        <f>'Cte Keq'!L41</f>
        <v>1.5725095444225068E-4</v>
      </c>
      <c r="N43" s="338">
        <f>LN(L43)</f>
        <v>0</v>
      </c>
      <c r="O43" s="338">
        <v>0</v>
      </c>
      <c r="P43" s="339">
        <f>DataBaseSpecies_2!D42</f>
        <v>-623.16</v>
      </c>
      <c r="Q43" s="339">
        <f>(I43^2)*SQRT($B$150)/(1+$B$153*SQRT($B$150))</f>
        <v>0</v>
      </c>
      <c r="R43" s="339">
        <f>(J43^2)*SQRT($B$150)/(1+$B$153*SQRT($B$150))</f>
        <v>0</v>
      </c>
      <c r="S43" s="340">
        <f>$B$144*$B$145*N43+I43*$B$146*$B$148</f>
        <v>0</v>
      </c>
      <c r="T43" s="339">
        <f>$B$144*$B$145*O43+J43*$B$146*$B$148</f>
        <v>0</v>
      </c>
      <c r="U43" s="3"/>
      <c r="V43" s="461">
        <v>0</v>
      </c>
      <c r="W43" s="461"/>
      <c r="X43" s="456">
        <f t="shared" si="72"/>
        <v>0</v>
      </c>
      <c r="Y43" s="755">
        <v>0</v>
      </c>
      <c r="Z43" s="462">
        <v>0</v>
      </c>
      <c r="AA43" s="462">
        <v>0</v>
      </c>
      <c r="AB43" s="591">
        <v>0</v>
      </c>
      <c r="AC43" s="591">
        <v>0</v>
      </c>
      <c r="AD43" s="591">
        <v>0</v>
      </c>
      <c r="AE43" s="591">
        <v>0</v>
      </c>
      <c r="AF43" s="591"/>
      <c r="AG43" s="591">
        <v>0</v>
      </c>
      <c r="AH43" s="456">
        <v>0</v>
      </c>
      <c r="AI43" s="591">
        <v>0</v>
      </c>
      <c r="AJ43" s="591">
        <v>0</v>
      </c>
      <c r="AK43" s="591">
        <v>0</v>
      </c>
      <c r="AL43" s="591">
        <v>0</v>
      </c>
      <c r="AM43" s="591">
        <v>0</v>
      </c>
      <c r="AN43" s="591">
        <v>0</v>
      </c>
      <c r="AO43" s="591">
        <v>0</v>
      </c>
      <c r="AP43" s="591"/>
      <c r="AQ43" s="591"/>
      <c r="AR43" s="591"/>
      <c r="AS43" s="591">
        <v>0</v>
      </c>
      <c r="AT43" s="591">
        <v>0</v>
      </c>
      <c r="AU43" s="591">
        <v>0</v>
      </c>
      <c r="AV43" s="591">
        <v>0</v>
      </c>
      <c r="AW43" s="591">
        <v>0</v>
      </c>
      <c r="AX43" s="591">
        <v>0</v>
      </c>
      <c r="AY43" s="591">
        <v>0</v>
      </c>
      <c r="AZ43" s="591">
        <v>0</v>
      </c>
      <c r="BA43" s="591"/>
      <c r="BB43" s="591"/>
      <c r="BC43" s="591"/>
      <c r="BD43" s="591"/>
      <c r="BE43" s="591">
        <f t="shared" si="59"/>
        <v>0</v>
      </c>
      <c r="BF43" s="591">
        <f t="shared" si="60"/>
        <v>0</v>
      </c>
      <c r="BG43" s="591">
        <v>0</v>
      </c>
      <c r="BH43" s="591">
        <f t="shared" si="61"/>
        <v>0</v>
      </c>
      <c r="BI43" s="591">
        <v>0</v>
      </c>
      <c r="BJ43" s="591">
        <f t="shared" si="62"/>
        <v>0</v>
      </c>
      <c r="BK43" s="591">
        <f t="shared" si="63"/>
        <v>0</v>
      </c>
      <c r="BL43" s="591">
        <f t="shared" si="64"/>
        <v>0</v>
      </c>
      <c r="BM43" s="591"/>
      <c r="BN43" s="591"/>
      <c r="BO43" s="591"/>
      <c r="BP43" s="591"/>
      <c r="BQ43" s="591">
        <v>0</v>
      </c>
      <c r="BR43" s="591">
        <v>0</v>
      </c>
      <c r="BS43" s="591">
        <v>0</v>
      </c>
      <c r="BT43" s="591">
        <v>0</v>
      </c>
      <c r="BU43" s="591">
        <v>0</v>
      </c>
      <c r="BV43" s="591">
        <v>0</v>
      </c>
      <c r="BW43" s="591">
        <v>0</v>
      </c>
      <c r="BX43" s="591">
        <v>0</v>
      </c>
      <c r="BY43" s="591"/>
      <c r="BZ43" s="591"/>
      <c r="CA43" s="591"/>
      <c r="CB43" s="591"/>
      <c r="CC43" s="591"/>
      <c r="CD43" s="591"/>
      <c r="CE43" s="591"/>
      <c r="CF43" s="591"/>
      <c r="CG43" s="591"/>
      <c r="CH43" s="591">
        <v>0</v>
      </c>
      <c r="CI43" s="591">
        <v>0</v>
      </c>
      <c r="CJ43" s="591">
        <v>0</v>
      </c>
      <c r="CK43" s="591">
        <v>0</v>
      </c>
      <c r="CL43" s="591">
        <v>0</v>
      </c>
      <c r="CM43" s="591">
        <v>0</v>
      </c>
      <c r="CN43" s="591">
        <v>0</v>
      </c>
      <c r="CO43" s="591">
        <v>0</v>
      </c>
      <c r="CP43" s="591"/>
      <c r="CQ43" s="591"/>
      <c r="CR43" s="591"/>
      <c r="CS43" s="591">
        <v>0</v>
      </c>
      <c r="CT43" s="591"/>
      <c r="CU43" s="591"/>
      <c r="CV43" s="591"/>
      <c r="CW43" s="591"/>
      <c r="CX43" s="591"/>
      <c r="CY43" s="591"/>
      <c r="CZ43" s="591"/>
      <c r="DA43" s="591"/>
      <c r="DB43" s="591"/>
      <c r="DC43" s="591"/>
      <c r="DD43" s="591"/>
      <c r="DE43" s="591"/>
      <c r="DF43" s="591"/>
      <c r="DG43" s="591"/>
      <c r="DH43" s="591"/>
      <c r="DI43" s="591"/>
      <c r="DJ43" s="591"/>
      <c r="DK43" s="591"/>
      <c r="DL43" s="591"/>
      <c r="DM43" s="591"/>
      <c r="DN43" s="591"/>
      <c r="DO43" s="591"/>
      <c r="DP43" s="462">
        <v>0</v>
      </c>
      <c r="DQ43" s="462">
        <v>0</v>
      </c>
      <c r="DR43" s="462">
        <v>0</v>
      </c>
      <c r="DS43" s="462">
        <v>0</v>
      </c>
      <c r="DT43" s="462">
        <v>0</v>
      </c>
      <c r="DU43" s="462">
        <v>0</v>
      </c>
      <c r="DV43" s="462">
        <v>0</v>
      </c>
      <c r="DW43" s="462">
        <v>0</v>
      </c>
      <c r="DX43" s="462">
        <v>0</v>
      </c>
      <c r="DY43" s="462">
        <v>0</v>
      </c>
      <c r="DZ43" s="462">
        <v>0</v>
      </c>
      <c r="EA43" s="462">
        <v>0</v>
      </c>
      <c r="EB43" s="462">
        <v>0</v>
      </c>
      <c r="EC43" s="462">
        <v>0</v>
      </c>
      <c r="ED43" s="462">
        <v>0</v>
      </c>
      <c r="EE43" s="462">
        <v>0</v>
      </c>
      <c r="EF43" s="462">
        <v>0</v>
      </c>
      <c r="EG43" s="462"/>
      <c r="EH43" s="462">
        <v>0</v>
      </c>
      <c r="EI43" s="462">
        <v>0</v>
      </c>
      <c r="EJ43" s="462">
        <v>0</v>
      </c>
      <c r="EK43" s="462">
        <v>0</v>
      </c>
      <c r="EL43" s="462">
        <v>0</v>
      </c>
      <c r="EM43" s="462">
        <v>0</v>
      </c>
      <c r="EN43" s="462">
        <v>0</v>
      </c>
      <c r="EO43" s="462">
        <v>0</v>
      </c>
      <c r="EP43" s="462">
        <f>EN43+EO43</f>
        <v>0</v>
      </c>
      <c r="EQ43" s="462">
        <v>0</v>
      </c>
      <c r="ER43" s="462">
        <v>0</v>
      </c>
      <c r="ES43" s="462">
        <v>0</v>
      </c>
      <c r="ET43" s="462"/>
      <c r="EU43" s="462"/>
      <c r="EV43" s="462"/>
      <c r="EW43" s="462"/>
      <c r="EX43" s="462"/>
      <c r="EY43" s="462"/>
      <c r="EZ43" s="462"/>
      <c r="FA43" s="462"/>
      <c r="FB43" s="462"/>
      <c r="FC43" s="462"/>
      <c r="FD43" s="462"/>
      <c r="FE43" s="462"/>
      <c r="FF43" s="462"/>
      <c r="FG43" s="462"/>
      <c r="FH43" s="462"/>
      <c r="FI43" s="462"/>
      <c r="FJ43" s="462">
        <v>0</v>
      </c>
      <c r="FK43" s="462">
        <v>0</v>
      </c>
      <c r="FL43" s="462">
        <v>0</v>
      </c>
      <c r="FM43" s="462">
        <v>0</v>
      </c>
      <c r="FN43" s="462">
        <v>0</v>
      </c>
      <c r="FO43" s="462"/>
      <c r="FP43" s="462">
        <v>0</v>
      </c>
      <c r="FQ43" s="462"/>
      <c r="FR43" s="462"/>
      <c r="FS43" s="462">
        <v>0</v>
      </c>
      <c r="FT43" s="462">
        <v>0</v>
      </c>
      <c r="FU43" s="462">
        <v>0</v>
      </c>
      <c r="FV43" s="462"/>
      <c r="FW43" s="462"/>
      <c r="FX43" s="462"/>
      <c r="FY43" s="462">
        <v>0</v>
      </c>
      <c r="FZ43" s="462">
        <v>0</v>
      </c>
      <c r="GA43" s="462">
        <v>0</v>
      </c>
      <c r="GB43" s="462">
        <v>0</v>
      </c>
      <c r="GC43" s="462">
        <v>0</v>
      </c>
    </row>
    <row r="44" spans="1:185" s="345" customFormat="1" x14ac:dyDescent="0.35">
      <c r="A44" s="334" t="s">
        <v>84</v>
      </c>
      <c r="B44" s="445">
        <v>0</v>
      </c>
      <c r="C44" s="445">
        <v>0</v>
      </c>
      <c r="D44" s="445">
        <v>0</v>
      </c>
      <c r="E44" s="445">
        <v>0</v>
      </c>
      <c r="F44" s="445">
        <v>0</v>
      </c>
      <c r="G44" s="445">
        <v>0</v>
      </c>
      <c r="H44" s="445"/>
      <c r="I44" s="444">
        <v>-1</v>
      </c>
      <c r="J44" s="444">
        <v>-1</v>
      </c>
      <c r="K44" s="337">
        <v>1</v>
      </c>
      <c r="L44" s="337">
        <v>1</v>
      </c>
      <c r="M44" s="337">
        <f>'Cte Keq'!L42</f>
        <v>1</v>
      </c>
      <c r="N44" s="338">
        <f>LN(L44)</f>
        <v>0</v>
      </c>
      <c r="O44" s="338">
        <v>0</v>
      </c>
      <c r="P44" s="339">
        <f>DataBaseSpecies_2!D43</f>
        <v>0</v>
      </c>
      <c r="Q44" s="339">
        <f>(I44^2)*SQRT($B$150)/(1+$B$153*SQRT($B$150))</f>
        <v>0</v>
      </c>
      <c r="R44" s="339">
        <f>(J44^2)*SQRT($B$150)/(1+$B$153*SQRT($B$150))</f>
        <v>0</v>
      </c>
      <c r="S44" s="340">
        <f>$B$144*$B$145*N44+I44*$B$146*$B$148</f>
        <v>0</v>
      </c>
      <c r="T44" s="339">
        <f>$B$144*$B$145*O44+J44*$B$146*$B$148</f>
        <v>0</v>
      </c>
      <c r="U44" s="3"/>
      <c r="V44" s="461">
        <v>0</v>
      </c>
      <c r="W44" s="461"/>
      <c r="X44" s="456">
        <f t="shared" si="72"/>
        <v>0</v>
      </c>
      <c r="Y44" s="755">
        <v>0</v>
      </c>
      <c r="Z44" s="462">
        <v>0</v>
      </c>
      <c r="AA44" s="462">
        <v>0</v>
      </c>
      <c r="AB44" s="591">
        <v>0</v>
      </c>
      <c r="AC44" s="591">
        <v>0</v>
      </c>
      <c r="AD44" s="591">
        <v>0</v>
      </c>
      <c r="AE44" s="591">
        <v>0</v>
      </c>
      <c r="AF44" s="591"/>
      <c r="AG44" s="591">
        <v>0</v>
      </c>
      <c r="AH44" s="456">
        <v>0</v>
      </c>
      <c r="AI44" s="591">
        <v>0</v>
      </c>
      <c r="AJ44" s="591">
        <v>0</v>
      </c>
      <c r="AK44" s="591">
        <v>0</v>
      </c>
      <c r="AL44" s="591">
        <v>0</v>
      </c>
      <c r="AM44" s="591">
        <v>0</v>
      </c>
      <c r="AN44" s="591">
        <v>0</v>
      </c>
      <c r="AO44" s="591">
        <v>0</v>
      </c>
      <c r="AP44" s="591"/>
      <c r="AQ44" s="591"/>
      <c r="AR44" s="591"/>
      <c r="AS44" s="591">
        <v>0</v>
      </c>
      <c r="AT44" s="591">
        <v>0</v>
      </c>
      <c r="AU44" s="591">
        <v>0</v>
      </c>
      <c r="AV44" s="591">
        <v>0</v>
      </c>
      <c r="AW44" s="591">
        <v>0</v>
      </c>
      <c r="AX44" s="591">
        <v>0</v>
      </c>
      <c r="AY44" s="591">
        <v>0</v>
      </c>
      <c r="AZ44" s="591">
        <v>0</v>
      </c>
      <c r="BA44" s="591"/>
      <c r="BB44" s="591"/>
      <c r="BC44" s="591"/>
      <c r="BD44" s="591"/>
      <c r="BE44" s="591">
        <f t="shared" si="59"/>
        <v>0</v>
      </c>
      <c r="BF44" s="591">
        <f t="shared" si="60"/>
        <v>0</v>
      </c>
      <c r="BG44" s="591">
        <v>0</v>
      </c>
      <c r="BH44" s="591">
        <f t="shared" si="61"/>
        <v>0</v>
      </c>
      <c r="BI44" s="591">
        <v>0</v>
      </c>
      <c r="BJ44" s="591">
        <f t="shared" si="62"/>
        <v>0</v>
      </c>
      <c r="BK44" s="591">
        <f t="shared" si="63"/>
        <v>0</v>
      </c>
      <c r="BL44" s="591">
        <f t="shared" si="64"/>
        <v>0</v>
      </c>
      <c r="BM44" s="591"/>
      <c r="BN44" s="591"/>
      <c r="BO44" s="591"/>
      <c r="BP44" s="591"/>
      <c r="BQ44" s="591">
        <v>0</v>
      </c>
      <c r="BR44" s="591">
        <v>0</v>
      </c>
      <c r="BS44" s="591">
        <v>0</v>
      </c>
      <c r="BT44" s="591">
        <v>0</v>
      </c>
      <c r="BU44" s="591">
        <v>0</v>
      </c>
      <c r="BV44" s="591">
        <v>0</v>
      </c>
      <c r="BW44" s="591">
        <v>0</v>
      </c>
      <c r="BX44" s="591">
        <v>0</v>
      </c>
      <c r="BY44" s="591"/>
      <c r="BZ44" s="591"/>
      <c r="CA44" s="591"/>
      <c r="CB44" s="591"/>
      <c r="CC44" s="591"/>
      <c r="CD44" s="591"/>
      <c r="CE44" s="591"/>
      <c r="CF44" s="591"/>
      <c r="CG44" s="591"/>
      <c r="CH44" s="591">
        <v>0</v>
      </c>
      <c r="CI44" s="591">
        <v>0</v>
      </c>
      <c r="CJ44" s="591">
        <v>0</v>
      </c>
      <c r="CK44" s="591">
        <v>0</v>
      </c>
      <c r="CL44" s="591">
        <v>0</v>
      </c>
      <c r="CM44" s="591">
        <v>0</v>
      </c>
      <c r="CN44" s="591">
        <v>0</v>
      </c>
      <c r="CO44" s="591">
        <v>0</v>
      </c>
      <c r="CP44" s="591"/>
      <c r="CQ44" s="591"/>
      <c r="CR44" s="591"/>
      <c r="CS44" s="591">
        <v>0</v>
      </c>
      <c r="CT44" s="591"/>
      <c r="CU44" s="591"/>
      <c r="CV44" s="591"/>
      <c r="CW44" s="591"/>
      <c r="CX44" s="591"/>
      <c r="CY44" s="591"/>
      <c r="CZ44" s="591"/>
      <c r="DA44" s="591"/>
      <c r="DB44" s="591"/>
      <c r="DC44" s="591"/>
      <c r="DD44" s="591"/>
      <c r="DE44" s="591"/>
      <c r="DF44" s="591"/>
      <c r="DG44" s="591"/>
      <c r="DH44" s="591"/>
      <c r="DI44" s="591"/>
      <c r="DJ44" s="591"/>
      <c r="DK44" s="591"/>
      <c r="DL44" s="591"/>
      <c r="DM44" s="591"/>
      <c r="DN44" s="591"/>
      <c r="DO44" s="591"/>
      <c r="DP44" s="462">
        <v>0</v>
      </c>
      <c r="DQ44" s="462">
        <v>0</v>
      </c>
      <c r="DR44" s="462">
        <v>0</v>
      </c>
      <c r="DS44" s="462">
        <v>0</v>
      </c>
      <c r="DT44" s="462">
        <v>0</v>
      </c>
      <c r="DU44" s="462">
        <v>0</v>
      </c>
      <c r="DV44" s="462">
        <v>0</v>
      </c>
      <c r="DW44" s="462">
        <v>0</v>
      </c>
      <c r="DX44" s="462">
        <v>0</v>
      </c>
      <c r="DY44" s="462">
        <v>0</v>
      </c>
      <c r="DZ44" s="462">
        <v>0</v>
      </c>
      <c r="EA44" s="462">
        <v>0</v>
      </c>
      <c r="EB44" s="462">
        <v>0</v>
      </c>
      <c r="EC44" s="462">
        <v>0</v>
      </c>
      <c r="ED44" s="462">
        <v>0</v>
      </c>
      <c r="EE44" s="462">
        <v>0</v>
      </c>
      <c r="EF44" s="462">
        <v>0</v>
      </c>
      <c r="EG44" s="462"/>
      <c r="EH44" s="462">
        <v>0</v>
      </c>
      <c r="EI44" s="462">
        <v>0</v>
      </c>
      <c r="EJ44" s="462">
        <v>0</v>
      </c>
      <c r="EK44" s="462">
        <v>0</v>
      </c>
      <c r="EL44" s="462">
        <v>0</v>
      </c>
      <c r="EM44" s="462">
        <v>0</v>
      </c>
      <c r="EN44" s="462">
        <v>0</v>
      </c>
      <c r="EO44" s="462">
        <v>0</v>
      </c>
      <c r="EP44" s="462">
        <f>EN44+EO44</f>
        <v>0</v>
      </c>
      <c r="EQ44" s="462">
        <v>0</v>
      </c>
      <c r="ER44" s="462">
        <v>0</v>
      </c>
      <c r="ES44" s="462">
        <v>0</v>
      </c>
      <c r="ET44" s="462"/>
      <c r="EU44" s="462"/>
      <c r="EV44" s="462"/>
      <c r="EW44" s="462"/>
      <c r="EX44" s="462"/>
      <c r="EY44" s="462"/>
      <c r="EZ44" s="462"/>
      <c r="FA44" s="462"/>
      <c r="FB44" s="462"/>
      <c r="FC44" s="462"/>
      <c r="FD44" s="462"/>
      <c r="FE44" s="462"/>
      <c r="FF44" s="462"/>
      <c r="FG44" s="462"/>
      <c r="FH44" s="462"/>
      <c r="FI44" s="462"/>
      <c r="FJ44" s="462">
        <v>0</v>
      </c>
      <c r="FK44" s="462">
        <v>0</v>
      </c>
      <c r="FL44" s="462">
        <v>0</v>
      </c>
      <c r="FM44" s="462">
        <v>0</v>
      </c>
      <c r="FN44" s="462">
        <v>0</v>
      </c>
      <c r="FO44" s="462"/>
      <c r="FP44" s="462">
        <v>0</v>
      </c>
      <c r="FQ44" s="462"/>
      <c r="FR44" s="462"/>
      <c r="FS44" s="462">
        <v>0</v>
      </c>
      <c r="FT44" s="462">
        <v>0</v>
      </c>
      <c r="FU44" s="462">
        <v>0</v>
      </c>
      <c r="FV44" s="462"/>
      <c r="FW44" s="462"/>
      <c r="FX44" s="462"/>
      <c r="FY44" s="462">
        <v>0</v>
      </c>
      <c r="FZ44" s="462">
        <v>0</v>
      </c>
      <c r="GA44" s="462">
        <v>0</v>
      </c>
      <c r="GB44" s="462">
        <v>0</v>
      </c>
      <c r="GC44" s="462">
        <v>0</v>
      </c>
    </row>
    <row r="45" spans="1:185" x14ac:dyDescent="0.35">
      <c r="A45" s="155" t="s">
        <v>58</v>
      </c>
      <c r="B45" s="446">
        <v>0</v>
      </c>
      <c r="C45" s="446">
        <v>2</v>
      </c>
      <c r="D45" s="446">
        <v>1</v>
      </c>
      <c r="E45" s="446">
        <v>0</v>
      </c>
      <c r="F45" s="446">
        <v>0</v>
      </c>
      <c r="G45" s="446">
        <v>0</v>
      </c>
      <c r="H45" s="446"/>
      <c r="I45" s="447">
        <v>0</v>
      </c>
      <c r="J45" s="447">
        <v>0</v>
      </c>
      <c r="K45" s="193">
        <v>1</v>
      </c>
      <c r="L45" s="193">
        <f>'Cte Keq'!L46</f>
        <v>0.99999989887681773</v>
      </c>
      <c r="M45" s="193">
        <f>'Cte Keq'!L46</f>
        <v>0.99999989887681773</v>
      </c>
      <c r="N45" s="275">
        <f t="shared" ref="N45:O49" si="73">LN(L45)</f>
        <v>-1.0112318738523846E-7</v>
      </c>
      <c r="O45" s="275">
        <f t="shared" si="73"/>
        <v>-1.0112318738523846E-7</v>
      </c>
      <c r="P45" s="276">
        <f>DataBaseSpecies_2!D47</f>
        <v>-237.18</v>
      </c>
      <c r="Q45" s="276">
        <f t="shared" ref="Q45:Q55" si="74">(I45^2)*SQRT($B$126)/(1+$B$129*SQRT($B$126))</f>
        <v>0</v>
      </c>
      <c r="R45" s="276">
        <f t="shared" ref="R45:R55" si="75">(J45^2)*SQRT($B$126)/(1+$B$129*SQRT($B$126))</f>
        <v>0</v>
      </c>
      <c r="S45" s="284">
        <f t="shared" ref="S45:S56" si="76">$B$120*$B$121*N45+I45*$B$122*$B$124</f>
        <v>-2.5066608834340813E-7</v>
      </c>
      <c r="T45" s="276">
        <f t="shared" ref="T45:T56" si="77">$B$120*$B$121*O45+J45*$B$122*$B$124</f>
        <v>-2.5066608834340813E-7</v>
      </c>
      <c r="U45" s="3"/>
      <c r="V45" s="456">
        <f>-8.45901639344264-V40</f>
        <v>-9.5409836065573934</v>
      </c>
      <c r="W45" s="512">
        <f ca="1">-(W56*D56+SUMPRODUCT(D6:D40,W6:W40)+SUMPRODUCT(W52:W54,D52:D54))</f>
        <v>-9.3441176470588125</v>
      </c>
      <c r="X45" s="456">
        <f t="shared" si="72"/>
        <v>1.9400000000000033</v>
      </c>
      <c r="Y45" s="756">
        <f ca="1">-W45/$W$56</f>
        <v>2.3959276018099525</v>
      </c>
      <c r="Z45" s="463">
        <v>2</v>
      </c>
      <c r="AA45" s="590">
        <v>-3</v>
      </c>
      <c r="AB45" s="591">
        <v>-2.5</v>
      </c>
      <c r="AC45" s="591">
        <v>-2.5</v>
      </c>
      <c r="AD45" s="591">
        <v>-3</v>
      </c>
      <c r="AE45" s="591">
        <v>-2.5</v>
      </c>
      <c r="AF45" s="591"/>
      <c r="AG45" s="591">
        <v>-1</v>
      </c>
      <c r="AH45" s="456">
        <v>-2</v>
      </c>
      <c r="AI45" s="591">
        <v>-0.5</v>
      </c>
      <c r="AJ45" s="591">
        <v>-0.5</v>
      </c>
      <c r="AK45" s="591">
        <v>-1.5</v>
      </c>
      <c r="AL45" s="591">
        <v>-1.5</v>
      </c>
      <c r="AM45" s="591">
        <v>-1</v>
      </c>
      <c r="AN45" s="591">
        <v>-2</v>
      </c>
      <c r="AO45" s="591">
        <v>0</v>
      </c>
      <c r="AP45" s="591"/>
      <c r="AQ45" s="591"/>
      <c r="AR45" s="591">
        <v>0</v>
      </c>
      <c r="AS45" s="591">
        <v>-2</v>
      </c>
      <c r="AT45" s="591">
        <v>-3</v>
      </c>
      <c r="AU45" s="591">
        <v>-1.5</v>
      </c>
      <c r="AV45" s="591">
        <v>-1.5</v>
      </c>
      <c r="AW45" s="591">
        <v>-2.5</v>
      </c>
      <c r="AX45" s="591">
        <v>-2.5</v>
      </c>
      <c r="AY45" s="591">
        <v>-2</v>
      </c>
      <c r="AZ45" s="591">
        <v>-3</v>
      </c>
      <c r="BA45" s="591"/>
      <c r="BB45" s="591">
        <v>-1</v>
      </c>
      <c r="BC45" s="591"/>
      <c r="BD45" s="591">
        <v>-1</v>
      </c>
      <c r="BE45" s="591">
        <f t="shared" si="59"/>
        <v>-2</v>
      </c>
      <c r="BF45" s="591">
        <f t="shared" si="60"/>
        <v>-0.5</v>
      </c>
      <c r="BG45" s="591">
        <v>-0.5</v>
      </c>
      <c r="BH45" s="591">
        <f t="shared" si="61"/>
        <v>-1.5</v>
      </c>
      <c r="BI45" s="591">
        <v>-1.5</v>
      </c>
      <c r="BJ45" s="591">
        <f t="shared" si="62"/>
        <v>-1</v>
      </c>
      <c r="BK45" s="591">
        <f t="shared" si="63"/>
        <v>-2</v>
      </c>
      <c r="BL45" s="591">
        <f t="shared" si="64"/>
        <v>0</v>
      </c>
      <c r="BM45" s="591">
        <v>-1</v>
      </c>
      <c r="BN45" s="591">
        <v>-1</v>
      </c>
      <c r="BO45" s="591"/>
      <c r="BP45" s="591"/>
      <c r="BQ45" s="591">
        <v>-1</v>
      </c>
      <c r="BR45" s="591">
        <v>0.5</v>
      </c>
      <c r="BS45" s="591">
        <v>0.5</v>
      </c>
      <c r="BT45" s="591">
        <v>-0.5</v>
      </c>
      <c r="BU45" s="591">
        <v>-0.5</v>
      </c>
      <c r="BV45" s="591">
        <v>0</v>
      </c>
      <c r="BW45" s="591">
        <v>-1</v>
      </c>
      <c r="BX45" s="591">
        <v>1</v>
      </c>
      <c r="BY45" s="591"/>
      <c r="BZ45" s="591">
        <v>0</v>
      </c>
      <c r="CA45" s="591">
        <v>0.5</v>
      </c>
      <c r="CB45" s="591">
        <v>0.5</v>
      </c>
      <c r="CC45" s="591"/>
      <c r="CD45" s="591">
        <v>-1</v>
      </c>
      <c r="CE45" s="591">
        <v>0</v>
      </c>
      <c r="CF45" s="591"/>
      <c r="CG45" s="591">
        <v>-1</v>
      </c>
      <c r="CH45" s="591">
        <v>-2</v>
      </c>
      <c r="CI45" s="591">
        <v>-0.5</v>
      </c>
      <c r="CJ45" s="591">
        <v>-0.5</v>
      </c>
      <c r="CK45" s="591">
        <v>-1.5</v>
      </c>
      <c r="CL45" s="591">
        <v>-1.5</v>
      </c>
      <c r="CM45" s="591">
        <v>-1</v>
      </c>
      <c r="CN45" s="591">
        <v>-2</v>
      </c>
      <c r="CO45" s="591">
        <v>0</v>
      </c>
      <c r="CP45" s="591"/>
      <c r="CQ45" s="591">
        <v>1</v>
      </c>
      <c r="CR45" s="591">
        <v>-3</v>
      </c>
      <c r="CS45" s="591">
        <v>0</v>
      </c>
      <c r="CT45" s="591">
        <v>-1</v>
      </c>
      <c r="CU45" s="591">
        <v>0</v>
      </c>
      <c r="CV45" s="591">
        <v>-0.5</v>
      </c>
      <c r="CW45" s="591"/>
      <c r="CX45" s="512">
        <f>0.8-3</f>
        <v>-2.2000000000000002</v>
      </c>
      <c r="CY45" s="512">
        <f>0.8-2</f>
        <v>-1.2</v>
      </c>
      <c r="CZ45" s="591"/>
      <c r="DA45" s="512">
        <f>0.8-3</f>
        <v>-2.2000000000000002</v>
      </c>
      <c r="DB45" s="512">
        <f>0.8-2</f>
        <v>-1.2</v>
      </c>
      <c r="DC45" s="591"/>
      <c r="DD45" s="512">
        <f>0.8-3</f>
        <v>-2.2000000000000002</v>
      </c>
      <c r="DE45" s="512">
        <f>0.8-2</f>
        <v>-1.2</v>
      </c>
      <c r="DF45" s="591"/>
      <c r="DG45" s="591"/>
      <c r="DH45" s="591">
        <v>-2</v>
      </c>
      <c r="DI45" s="591">
        <v>-1</v>
      </c>
      <c r="DJ45" s="591">
        <v>0</v>
      </c>
      <c r="DK45" s="591">
        <v>0</v>
      </c>
      <c r="DL45" s="591"/>
      <c r="DM45" s="591">
        <v>-1</v>
      </c>
      <c r="DN45" s="591">
        <v>-1</v>
      </c>
      <c r="DO45" s="591">
        <v>-4</v>
      </c>
      <c r="DP45" s="463">
        <v>0</v>
      </c>
      <c r="DQ45" s="463">
        <v>-1</v>
      </c>
      <c r="DR45" s="463">
        <v>0</v>
      </c>
      <c r="DS45" s="463">
        <v>-1</v>
      </c>
      <c r="DT45" s="463">
        <v>0</v>
      </c>
      <c r="DU45" s="463">
        <v>-1</v>
      </c>
      <c r="DV45" s="463">
        <v>0.5</v>
      </c>
      <c r="DW45" s="463">
        <v>-0.5</v>
      </c>
      <c r="DX45" s="463">
        <v>0.5</v>
      </c>
      <c r="DY45" s="463">
        <v>-0.5</v>
      </c>
      <c r="DZ45" s="463">
        <v>0.5</v>
      </c>
      <c r="EA45" s="463">
        <v>-0.5</v>
      </c>
      <c r="EB45" s="463">
        <v>0.5</v>
      </c>
      <c r="EC45" s="463">
        <v>-0.5</v>
      </c>
      <c r="ED45" s="463">
        <v>0</v>
      </c>
      <c r="EE45" s="463">
        <v>1</v>
      </c>
      <c r="EF45" s="464">
        <v>1</v>
      </c>
      <c r="EG45" s="464"/>
      <c r="EH45" s="463">
        <v>0</v>
      </c>
      <c r="EI45" s="463">
        <v>0</v>
      </c>
      <c r="EJ45" s="463">
        <v>0</v>
      </c>
      <c r="EK45" s="465">
        <v>0</v>
      </c>
      <c r="EL45" s="466">
        <v>1</v>
      </c>
      <c r="EM45" s="464">
        <v>0</v>
      </c>
      <c r="EN45" s="466">
        <v>0</v>
      </c>
      <c r="EO45" s="463">
        <v>0</v>
      </c>
      <c r="EP45" s="464">
        <v>0</v>
      </c>
      <c r="EQ45" s="466">
        <v>0</v>
      </c>
      <c r="ER45" s="463">
        <v>0</v>
      </c>
      <c r="ES45" s="466">
        <v>0</v>
      </c>
      <c r="ET45" s="465"/>
      <c r="EU45" s="465"/>
      <c r="EV45" s="465"/>
      <c r="EW45" s="465"/>
      <c r="EX45" s="465"/>
      <c r="EY45" s="465"/>
      <c r="EZ45" s="465"/>
      <c r="FA45" s="465"/>
      <c r="FB45" s="465"/>
      <c r="FC45" s="465"/>
      <c r="FD45" s="465"/>
      <c r="FE45" s="465"/>
      <c r="FF45" s="465"/>
      <c r="FG45" s="465"/>
      <c r="FH45" s="465"/>
      <c r="FI45" s="465"/>
      <c r="FJ45" s="463">
        <v>0</v>
      </c>
      <c r="FK45" s="463">
        <v>0</v>
      </c>
      <c r="FL45" s="463">
        <v>0</v>
      </c>
      <c r="FM45" s="463">
        <v>0</v>
      </c>
      <c r="FN45" s="463">
        <v>0</v>
      </c>
      <c r="FO45" s="463"/>
      <c r="FP45" s="463">
        <v>0</v>
      </c>
      <c r="FQ45" s="463"/>
      <c r="FR45" s="463"/>
      <c r="FS45" s="463">
        <v>0</v>
      </c>
      <c r="FT45" s="463">
        <v>0</v>
      </c>
      <c r="FU45" s="463">
        <v>0</v>
      </c>
      <c r="FV45" s="463"/>
      <c r="FW45" s="463"/>
      <c r="FX45" s="463"/>
      <c r="FY45" s="463">
        <v>0</v>
      </c>
      <c r="FZ45" s="463">
        <v>0</v>
      </c>
      <c r="GA45" s="463">
        <v>0</v>
      </c>
      <c r="GB45" s="463">
        <v>0</v>
      </c>
      <c r="GC45" s="463">
        <v>0</v>
      </c>
    </row>
    <row r="46" spans="1:185" x14ac:dyDescent="0.35">
      <c r="A46" s="17" t="s">
        <v>72</v>
      </c>
      <c r="B46" s="440">
        <v>0</v>
      </c>
      <c r="C46" s="440">
        <v>0</v>
      </c>
      <c r="D46" s="440">
        <v>0</v>
      </c>
      <c r="E46" s="440">
        <v>0</v>
      </c>
      <c r="F46" s="440">
        <v>0</v>
      </c>
      <c r="G46" s="440">
        <v>0</v>
      </c>
      <c r="H46" s="440"/>
      <c r="I46" s="441">
        <v>1</v>
      </c>
      <c r="J46" s="442">
        <v>0</v>
      </c>
      <c r="K46" s="192">
        <f>States!B42</f>
        <v>1.0000000380743701E-2</v>
      </c>
      <c r="L46" s="192">
        <f>'Cte Keq'!L60</f>
        <v>1.0000000380743701E-2</v>
      </c>
      <c r="M46" s="259">
        <f>'Cte Keq'!L60</f>
        <v>1.0000000380743701E-2</v>
      </c>
      <c r="N46" s="272">
        <f t="shared" ref="N46:N56" si="78">LN(L46)</f>
        <v>-4.6051701479137224</v>
      </c>
      <c r="O46" s="273">
        <f t="shared" si="73"/>
        <v>-4.6051701479137224</v>
      </c>
      <c r="P46" s="274">
        <f>DataBaseSpecies_2!D61</f>
        <v>0</v>
      </c>
      <c r="Q46" s="274">
        <f t="shared" si="74"/>
        <v>0.16951060818320071</v>
      </c>
      <c r="R46" s="282">
        <f t="shared" si="75"/>
        <v>0</v>
      </c>
      <c r="S46" s="283">
        <f t="shared" si="76"/>
        <v>-30.712383721398361</v>
      </c>
      <c r="T46" s="282">
        <f t="shared" si="77"/>
        <v>-11.41538372139836</v>
      </c>
      <c r="U46" s="3"/>
      <c r="V46" s="456">
        <v>0</v>
      </c>
      <c r="W46" s="456"/>
      <c r="X46" s="456">
        <f t="shared" si="72"/>
        <v>0</v>
      </c>
      <c r="Y46" s="755">
        <v>0</v>
      </c>
      <c r="Z46" s="457">
        <v>-2</v>
      </c>
      <c r="AA46" s="457">
        <v>-1</v>
      </c>
      <c r="AB46" s="591">
        <v>0.5</v>
      </c>
      <c r="AC46" s="591">
        <v>0</v>
      </c>
      <c r="AD46" s="591">
        <v>1</v>
      </c>
      <c r="AE46" s="591">
        <v>1</v>
      </c>
      <c r="AF46" s="591"/>
      <c r="AG46" s="591">
        <v>-1</v>
      </c>
      <c r="AH46" s="456">
        <v>-1</v>
      </c>
      <c r="AI46" s="591">
        <v>0.5</v>
      </c>
      <c r="AJ46" s="591"/>
      <c r="AK46" s="591">
        <v>0.5</v>
      </c>
      <c r="AL46" s="591"/>
      <c r="AM46" s="591">
        <v>1</v>
      </c>
      <c r="AN46" s="591">
        <v>1</v>
      </c>
      <c r="AO46" s="591">
        <v>1</v>
      </c>
      <c r="AP46" s="591"/>
      <c r="AQ46" s="591">
        <v>1</v>
      </c>
      <c r="AR46" s="591">
        <v>1</v>
      </c>
      <c r="AS46" s="591">
        <v>-1</v>
      </c>
      <c r="AT46" s="591">
        <v>-1</v>
      </c>
      <c r="AU46" s="591">
        <v>0.5</v>
      </c>
      <c r="AV46" s="591"/>
      <c r="AW46" s="591">
        <v>0.5</v>
      </c>
      <c r="AX46" s="591"/>
      <c r="AY46" s="591">
        <v>1</v>
      </c>
      <c r="AZ46" s="591">
        <v>1</v>
      </c>
      <c r="BA46" s="591"/>
      <c r="BB46" s="591"/>
      <c r="BC46" s="591"/>
      <c r="BD46" s="591"/>
      <c r="BE46" s="591">
        <f t="shared" si="59"/>
        <v>0</v>
      </c>
      <c r="BF46" s="591">
        <v>1.5</v>
      </c>
      <c r="BG46" s="591">
        <v>1</v>
      </c>
      <c r="BH46" s="591">
        <v>1.5</v>
      </c>
      <c r="BI46" s="591">
        <v>1</v>
      </c>
      <c r="BJ46" s="591">
        <v>2</v>
      </c>
      <c r="BK46" s="591">
        <v>2</v>
      </c>
      <c r="BL46" s="591">
        <v>2</v>
      </c>
      <c r="BM46" s="591">
        <v>1.5</v>
      </c>
      <c r="BN46" s="591">
        <v>1</v>
      </c>
      <c r="BO46" s="591"/>
      <c r="BP46" s="591"/>
      <c r="BQ46" s="591">
        <v>0</v>
      </c>
      <c r="BR46" s="591">
        <v>1.5</v>
      </c>
      <c r="BS46" s="591">
        <v>1</v>
      </c>
      <c r="BT46" s="591">
        <v>1.5</v>
      </c>
      <c r="BU46" s="591">
        <v>1</v>
      </c>
      <c r="BV46" s="591">
        <v>2</v>
      </c>
      <c r="BW46" s="591">
        <v>2</v>
      </c>
      <c r="BX46" s="591">
        <v>2</v>
      </c>
      <c r="BY46" s="591"/>
      <c r="BZ46" s="591">
        <v>-1</v>
      </c>
      <c r="CA46" s="591">
        <v>0.5</v>
      </c>
      <c r="CB46" s="591"/>
      <c r="CC46" s="591">
        <v>1</v>
      </c>
      <c r="CD46" s="591"/>
      <c r="CE46" s="591"/>
      <c r="CF46" s="591"/>
      <c r="CG46" s="591"/>
      <c r="CH46" s="591">
        <v>0</v>
      </c>
      <c r="CI46" s="591">
        <v>1.5</v>
      </c>
      <c r="CJ46" s="591">
        <v>1</v>
      </c>
      <c r="CK46" s="591">
        <v>1.5</v>
      </c>
      <c r="CL46" s="591">
        <v>1</v>
      </c>
      <c r="CM46" s="591">
        <v>2</v>
      </c>
      <c r="CN46" s="591">
        <v>2</v>
      </c>
      <c r="CO46" s="591">
        <v>2</v>
      </c>
      <c r="CP46" s="591"/>
      <c r="CQ46" s="591">
        <v>1</v>
      </c>
      <c r="CR46" s="591">
        <v>-3</v>
      </c>
      <c r="CS46" s="591">
        <v>0</v>
      </c>
      <c r="CT46" s="591"/>
      <c r="CU46" s="591">
        <v>2</v>
      </c>
      <c r="CV46" s="591">
        <v>1</v>
      </c>
      <c r="CW46" s="591"/>
      <c r="CX46" s="591">
        <v>-1</v>
      </c>
      <c r="CY46" s="591">
        <v>-1</v>
      </c>
      <c r="CZ46" s="591"/>
      <c r="DA46" s="591">
        <v>-1</v>
      </c>
      <c r="DB46" s="591">
        <v>-1</v>
      </c>
      <c r="DC46" s="591"/>
      <c r="DD46" s="591">
        <v>-1</v>
      </c>
      <c r="DE46" s="591">
        <v>-1</v>
      </c>
      <c r="DF46" s="591">
        <v>1</v>
      </c>
      <c r="DG46" s="591"/>
      <c r="DH46" s="591"/>
      <c r="DI46" s="591"/>
      <c r="DJ46" s="591">
        <v>3</v>
      </c>
      <c r="DK46" s="591">
        <v>2</v>
      </c>
      <c r="DL46" s="591"/>
      <c r="DM46" s="591"/>
      <c r="DN46" s="591"/>
      <c r="DO46" s="591"/>
      <c r="DP46" s="764">
        <v>0</v>
      </c>
      <c r="DQ46" s="764">
        <v>0</v>
      </c>
      <c r="DR46" s="764">
        <v>2</v>
      </c>
      <c r="DS46" s="764">
        <v>2</v>
      </c>
      <c r="DT46" s="764">
        <v>2</v>
      </c>
      <c r="DU46" s="764">
        <v>2</v>
      </c>
      <c r="DV46" s="764">
        <v>1.5</v>
      </c>
      <c r="DW46" s="764">
        <v>1.5</v>
      </c>
      <c r="DX46" s="764">
        <v>1</v>
      </c>
      <c r="DY46" s="764">
        <v>1</v>
      </c>
      <c r="DZ46" s="764">
        <v>2.5</v>
      </c>
      <c r="EA46" s="764">
        <v>2.5</v>
      </c>
      <c r="EB46" s="764">
        <v>2</v>
      </c>
      <c r="EC46" s="764">
        <v>2</v>
      </c>
      <c r="ED46" s="764">
        <v>1</v>
      </c>
      <c r="EE46" s="764">
        <v>2</v>
      </c>
      <c r="EF46" s="765">
        <v>2</v>
      </c>
      <c r="EG46" s="765"/>
      <c r="EH46" s="457">
        <v>1</v>
      </c>
      <c r="EI46" s="457">
        <v>0</v>
      </c>
      <c r="EJ46" s="457">
        <v>-1</v>
      </c>
      <c r="EK46" s="459">
        <v>1</v>
      </c>
      <c r="EL46" s="460">
        <v>0</v>
      </c>
      <c r="EM46" s="458">
        <v>0</v>
      </c>
      <c r="EN46" s="460">
        <v>0</v>
      </c>
      <c r="EO46" s="457">
        <v>0</v>
      </c>
      <c r="EP46" s="458">
        <v>0</v>
      </c>
      <c r="EQ46" s="460">
        <v>0</v>
      </c>
      <c r="ER46" s="457">
        <v>0</v>
      </c>
      <c r="ES46" s="460">
        <v>0</v>
      </c>
      <c r="ET46" s="456"/>
      <c r="EU46" s="456"/>
      <c r="EV46" s="456"/>
      <c r="EW46" s="456"/>
      <c r="EX46" s="456"/>
      <c r="EY46" s="456"/>
      <c r="EZ46" s="456"/>
      <c r="FA46" s="456"/>
      <c r="FB46" s="456"/>
      <c r="FC46" s="456"/>
      <c r="FD46" s="456"/>
      <c r="FE46" s="456"/>
      <c r="FF46" s="456"/>
      <c r="FG46" s="456"/>
      <c r="FH46" s="456"/>
      <c r="FI46" s="456"/>
      <c r="FJ46" s="457">
        <v>0</v>
      </c>
      <c r="FK46" s="457">
        <v>0</v>
      </c>
      <c r="FL46" s="457">
        <v>0</v>
      </c>
      <c r="FM46" s="457">
        <v>0</v>
      </c>
      <c r="FN46" s="457">
        <v>0</v>
      </c>
      <c r="FO46" s="457"/>
      <c r="FP46" s="457">
        <v>0</v>
      </c>
      <c r="FQ46" s="457"/>
      <c r="FR46" s="457"/>
      <c r="FS46" s="457">
        <v>0</v>
      </c>
      <c r="FT46" s="457">
        <v>0</v>
      </c>
      <c r="FU46" s="457">
        <v>0</v>
      </c>
      <c r="FV46" s="457"/>
      <c r="FW46" s="457"/>
      <c r="FX46" s="457"/>
      <c r="FY46" s="457">
        <v>0</v>
      </c>
      <c r="FZ46" s="457">
        <v>0</v>
      </c>
      <c r="GA46" s="457">
        <v>0</v>
      </c>
      <c r="GB46" s="457">
        <v>0</v>
      </c>
      <c r="GC46" s="457">
        <v>0</v>
      </c>
    </row>
    <row r="47" spans="1:185" x14ac:dyDescent="0.35">
      <c r="A47" s="17" t="s">
        <v>73</v>
      </c>
      <c r="B47" s="440">
        <v>0</v>
      </c>
      <c r="C47" s="440">
        <v>1</v>
      </c>
      <c r="D47" s="440">
        <v>0</v>
      </c>
      <c r="E47" s="440">
        <v>0</v>
      </c>
      <c r="F47" s="440">
        <v>0</v>
      </c>
      <c r="G47" s="440">
        <v>0</v>
      </c>
      <c r="H47" s="440"/>
      <c r="I47" s="441">
        <v>0</v>
      </c>
      <c r="J47" s="442">
        <v>0</v>
      </c>
      <c r="K47" s="192">
        <f>States!B43</f>
        <v>9.999996192563E-4</v>
      </c>
      <c r="L47" s="192">
        <f>'Cte Keq'!L61</f>
        <v>9.999996192563E-4</v>
      </c>
      <c r="M47" s="259">
        <f>'Cte Keq'!L61</f>
        <v>9.999996192563E-4</v>
      </c>
      <c r="N47" s="272">
        <f t="shared" si="78"/>
        <v>-6.9077556597259093</v>
      </c>
      <c r="O47" s="273">
        <f t="shared" si="73"/>
        <v>-6.9077556597259093</v>
      </c>
      <c r="P47" s="274">
        <f>DataBaseSpecies_2!D62</f>
        <v>22.7</v>
      </c>
      <c r="Q47" s="274">
        <f t="shared" si="74"/>
        <v>0</v>
      </c>
      <c r="R47" s="282">
        <f t="shared" si="75"/>
        <v>0</v>
      </c>
      <c r="S47" s="283">
        <f t="shared" si="76"/>
        <v>-17.123076667461685</v>
      </c>
      <c r="T47" s="282">
        <f t="shared" si="77"/>
        <v>-17.123076667461685</v>
      </c>
      <c r="U47" s="3"/>
      <c r="V47" s="456">
        <v>0</v>
      </c>
      <c r="W47" s="456"/>
      <c r="X47" s="456">
        <f t="shared" si="72"/>
        <v>0</v>
      </c>
      <c r="Y47" s="755">
        <v>0</v>
      </c>
      <c r="Z47" s="457">
        <v>2</v>
      </c>
      <c r="AA47" s="457">
        <v>1</v>
      </c>
      <c r="AB47" s="591">
        <v>-0.5</v>
      </c>
      <c r="AC47" s="591">
        <v>0</v>
      </c>
      <c r="AD47" s="591">
        <v>-1</v>
      </c>
      <c r="AE47" s="591">
        <v>-1</v>
      </c>
      <c r="AF47" s="591"/>
      <c r="AG47" s="591">
        <v>1</v>
      </c>
      <c r="AH47" s="456">
        <v>1</v>
      </c>
      <c r="AI47" s="591">
        <v>-0.5</v>
      </c>
      <c r="AJ47" s="591"/>
      <c r="AK47" s="591">
        <v>-0.5</v>
      </c>
      <c r="AL47" s="591"/>
      <c r="AM47" s="591">
        <v>-1</v>
      </c>
      <c r="AN47" s="591">
        <v>-1</v>
      </c>
      <c r="AO47" s="591">
        <v>-1</v>
      </c>
      <c r="AP47" s="591"/>
      <c r="AQ47" s="591">
        <v>-1</v>
      </c>
      <c r="AR47" s="591">
        <v>-1</v>
      </c>
      <c r="AS47" s="591">
        <v>1</v>
      </c>
      <c r="AT47" s="591">
        <v>1</v>
      </c>
      <c r="AU47" s="591">
        <v>-0.5</v>
      </c>
      <c r="AV47" s="591"/>
      <c r="AW47" s="591">
        <v>-0.5</v>
      </c>
      <c r="AX47" s="591"/>
      <c r="AY47" s="591">
        <v>-1</v>
      </c>
      <c r="AZ47" s="591">
        <v>-1</v>
      </c>
      <c r="BA47" s="591"/>
      <c r="BB47" s="591"/>
      <c r="BC47" s="591"/>
      <c r="BD47" s="591"/>
      <c r="BE47" s="591">
        <f t="shared" si="59"/>
        <v>0</v>
      </c>
      <c r="BF47" s="591">
        <v>-1.5</v>
      </c>
      <c r="BG47" s="591">
        <v>-1</v>
      </c>
      <c r="BH47" s="591">
        <v>-1.5</v>
      </c>
      <c r="BI47" s="591">
        <v>-1</v>
      </c>
      <c r="BJ47" s="591">
        <v>-2</v>
      </c>
      <c r="BK47" s="591">
        <v>-2</v>
      </c>
      <c r="BL47" s="591">
        <v>-2</v>
      </c>
      <c r="BM47" s="591">
        <v>-1.5</v>
      </c>
      <c r="BN47" s="591">
        <v>-1</v>
      </c>
      <c r="BO47" s="591"/>
      <c r="BP47" s="591"/>
      <c r="BQ47" s="591">
        <v>0</v>
      </c>
      <c r="BR47" s="591">
        <v>-1.5</v>
      </c>
      <c r="BS47" s="591">
        <v>-1</v>
      </c>
      <c r="BT47" s="591">
        <v>-1.5</v>
      </c>
      <c r="BU47" s="591">
        <v>-1</v>
      </c>
      <c r="BV47" s="591">
        <v>-2</v>
      </c>
      <c r="BW47" s="591">
        <v>-2</v>
      </c>
      <c r="BX47" s="591">
        <v>-2</v>
      </c>
      <c r="BY47" s="591"/>
      <c r="BZ47" s="591">
        <v>1</v>
      </c>
      <c r="CA47" s="591">
        <v>-0.5</v>
      </c>
      <c r="CB47" s="591"/>
      <c r="CC47" s="591">
        <v>-1</v>
      </c>
      <c r="CD47" s="591"/>
      <c r="CE47" s="591"/>
      <c r="CF47" s="591"/>
      <c r="CG47" s="591"/>
      <c r="CH47" s="591">
        <v>0</v>
      </c>
      <c r="CI47" s="591">
        <v>-1.5</v>
      </c>
      <c r="CJ47" s="591">
        <v>-1</v>
      </c>
      <c r="CK47" s="591">
        <v>-1.5</v>
      </c>
      <c r="CL47" s="591">
        <v>-1</v>
      </c>
      <c r="CM47" s="591">
        <v>-2</v>
      </c>
      <c r="CN47" s="591">
        <v>-2</v>
      </c>
      <c r="CO47" s="591">
        <v>-2</v>
      </c>
      <c r="CP47" s="591"/>
      <c r="CQ47" s="591">
        <v>-1</v>
      </c>
      <c r="CR47" s="591">
        <v>3</v>
      </c>
      <c r="CS47" s="591">
        <v>0</v>
      </c>
      <c r="CT47" s="591"/>
      <c r="CU47" s="591">
        <v>-2</v>
      </c>
      <c r="CV47" s="591">
        <v>-1</v>
      </c>
      <c r="CW47" s="591"/>
      <c r="CX47" s="591">
        <v>1</v>
      </c>
      <c r="CY47" s="591">
        <v>1</v>
      </c>
      <c r="CZ47" s="591"/>
      <c r="DA47" s="591">
        <v>1</v>
      </c>
      <c r="DB47" s="591">
        <v>1</v>
      </c>
      <c r="DC47" s="591"/>
      <c r="DD47" s="591">
        <v>1</v>
      </c>
      <c r="DE47" s="591">
        <v>1</v>
      </c>
      <c r="DF47" s="591">
        <v>-1</v>
      </c>
      <c r="DG47" s="591"/>
      <c r="DH47" s="591"/>
      <c r="DI47" s="591"/>
      <c r="DJ47" s="591">
        <v>-3</v>
      </c>
      <c r="DK47" s="591">
        <v>-2</v>
      </c>
      <c r="DL47" s="591"/>
      <c r="DM47" s="591"/>
      <c r="DN47" s="591"/>
      <c r="DO47" s="591"/>
      <c r="DP47" s="764">
        <v>0</v>
      </c>
      <c r="DQ47" s="764">
        <v>0</v>
      </c>
      <c r="DR47" s="764">
        <v>-2</v>
      </c>
      <c r="DS47" s="764">
        <v>-2</v>
      </c>
      <c r="DT47" s="764">
        <v>-2</v>
      </c>
      <c r="DU47" s="764">
        <v>-2</v>
      </c>
      <c r="DV47" s="764">
        <v>-1.5</v>
      </c>
      <c r="DW47" s="764">
        <v>-1.5</v>
      </c>
      <c r="DX47" s="764">
        <v>-1</v>
      </c>
      <c r="DY47" s="764">
        <v>-1</v>
      </c>
      <c r="DZ47" s="764">
        <v>-2.5</v>
      </c>
      <c r="EA47" s="764">
        <v>-2.5</v>
      </c>
      <c r="EB47" s="764">
        <v>-2</v>
      </c>
      <c r="EC47" s="764">
        <v>-2</v>
      </c>
      <c r="ED47" s="764">
        <v>-1</v>
      </c>
      <c r="EE47" s="764">
        <v>-2</v>
      </c>
      <c r="EF47" s="765">
        <v>-2</v>
      </c>
      <c r="EG47" s="765"/>
      <c r="EH47" s="457">
        <v>-1</v>
      </c>
      <c r="EI47" s="457">
        <v>0</v>
      </c>
      <c r="EJ47" s="457">
        <v>1</v>
      </c>
      <c r="EK47" s="459">
        <v>-1</v>
      </c>
      <c r="EL47" s="460">
        <v>0</v>
      </c>
      <c r="EM47" s="458">
        <v>0</v>
      </c>
      <c r="EN47" s="460">
        <v>0</v>
      </c>
      <c r="EO47" s="457">
        <v>0</v>
      </c>
      <c r="EP47" s="458">
        <v>0</v>
      </c>
      <c r="EQ47" s="460">
        <v>0</v>
      </c>
      <c r="ER47" s="457">
        <v>0</v>
      </c>
      <c r="ES47" s="460">
        <v>0</v>
      </c>
      <c r="ET47" s="456"/>
      <c r="EU47" s="456"/>
      <c r="EV47" s="456"/>
      <c r="EW47" s="456"/>
      <c r="EX47" s="456"/>
      <c r="EY47" s="456"/>
      <c r="EZ47" s="456"/>
      <c r="FA47" s="456"/>
      <c r="FB47" s="456"/>
      <c r="FC47" s="456"/>
      <c r="FD47" s="456"/>
      <c r="FE47" s="456"/>
      <c r="FF47" s="456"/>
      <c r="FG47" s="456"/>
      <c r="FH47" s="456"/>
      <c r="FI47" s="456"/>
      <c r="FJ47" s="457">
        <v>0</v>
      </c>
      <c r="FK47" s="457">
        <v>0</v>
      </c>
      <c r="FL47" s="457">
        <v>0</v>
      </c>
      <c r="FM47" s="457">
        <v>0</v>
      </c>
      <c r="FN47" s="457">
        <v>0</v>
      </c>
      <c r="FO47" s="457"/>
      <c r="FP47" s="457">
        <v>0</v>
      </c>
      <c r="FQ47" s="457"/>
      <c r="FR47" s="457"/>
      <c r="FS47" s="457">
        <v>0</v>
      </c>
      <c r="FT47" s="457">
        <v>0</v>
      </c>
      <c r="FU47" s="457">
        <v>0</v>
      </c>
      <c r="FV47" s="457"/>
      <c r="FW47" s="457"/>
      <c r="FX47" s="457"/>
      <c r="FY47" s="457">
        <v>0</v>
      </c>
      <c r="FZ47" s="457">
        <v>0</v>
      </c>
      <c r="GA47" s="457">
        <v>0</v>
      </c>
      <c r="GB47" s="457">
        <v>0</v>
      </c>
      <c r="GC47" s="457">
        <v>0</v>
      </c>
    </row>
    <row r="48" spans="1:185" x14ac:dyDescent="0.35">
      <c r="A48" s="17" t="s">
        <v>76</v>
      </c>
      <c r="B48" s="440">
        <v>0</v>
      </c>
      <c r="C48" s="440">
        <v>0</v>
      </c>
      <c r="D48" s="440">
        <v>0</v>
      </c>
      <c r="E48" s="440">
        <v>0</v>
      </c>
      <c r="F48" s="440">
        <v>0</v>
      </c>
      <c r="G48" s="440">
        <v>0</v>
      </c>
      <c r="H48" s="440"/>
      <c r="I48" s="441">
        <v>1</v>
      </c>
      <c r="J48" s="442">
        <v>0</v>
      </c>
      <c r="K48" s="192">
        <f>States!B44</f>
        <v>1E-3</v>
      </c>
      <c r="L48" s="192">
        <f t="shared" ref="L48:M49" si="79">K48</f>
        <v>1E-3</v>
      </c>
      <c r="M48" s="259">
        <f t="shared" si="79"/>
        <v>1E-3</v>
      </c>
      <c r="N48" s="272">
        <f t="shared" si="78"/>
        <v>-6.9077552789821368</v>
      </c>
      <c r="O48" s="273">
        <f t="shared" si="73"/>
        <v>-6.9077552789821368</v>
      </c>
      <c r="P48" s="274">
        <f>DataBaseSpecies_2!D67</f>
        <v>0</v>
      </c>
      <c r="Q48" s="274">
        <f t="shared" si="74"/>
        <v>0.16951060818320071</v>
      </c>
      <c r="R48" s="282">
        <f t="shared" si="75"/>
        <v>0</v>
      </c>
      <c r="S48" s="283">
        <f t="shared" si="76"/>
        <v>-36.420075723666749</v>
      </c>
      <c r="T48" s="282">
        <f t="shared" si="77"/>
        <v>-17.123075723666748</v>
      </c>
      <c r="U48" s="3"/>
      <c r="V48" s="456">
        <v>0</v>
      </c>
      <c r="W48" s="456"/>
      <c r="X48" s="456">
        <f t="shared" si="72"/>
        <v>0</v>
      </c>
      <c r="Y48" s="755">
        <v>0</v>
      </c>
      <c r="Z48" s="456">
        <v>0</v>
      </c>
      <c r="AA48" s="456">
        <v>0</v>
      </c>
      <c r="AB48" s="591">
        <v>0</v>
      </c>
      <c r="AC48" s="591">
        <v>0</v>
      </c>
      <c r="AD48" s="591">
        <v>0</v>
      </c>
      <c r="AE48" s="591">
        <v>0</v>
      </c>
      <c r="AF48" s="591"/>
      <c r="AG48" s="591">
        <v>0</v>
      </c>
      <c r="AH48" s="456">
        <v>0</v>
      </c>
      <c r="AI48" s="591"/>
      <c r="AJ48" s="591"/>
      <c r="AK48" s="591"/>
      <c r="AL48" s="591"/>
      <c r="AM48" s="591">
        <v>0</v>
      </c>
      <c r="AN48" s="591">
        <v>0</v>
      </c>
      <c r="AO48" s="591">
        <v>0</v>
      </c>
      <c r="AP48" s="591"/>
      <c r="AQ48" s="591"/>
      <c r="AR48" s="591"/>
      <c r="AS48" s="591">
        <v>0</v>
      </c>
      <c r="AT48" s="591">
        <v>0</v>
      </c>
      <c r="AU48" s="591"/>
      <c r="AV48" s="591"/>
      <c r="AW48" s="591"/>
      <c r="AX48" s="591"/>
      <c r="AY48" s="591">
        <v>0</v>
      </c>
      <c r="AZ48" s="591">
        <v>0</v>
      </c>
      <c r="BA48" s="591"/>
      <c r="BB48" s="591"/>
      <c r="BC48" s="591"/>
      <c r="BD48" s="591"/>
      <c r="BE48" s="591">
        <f t="shared" si="59"/>
        <v>0</v>
      </c>
      <c r="BF48" s="591">
        <f>BD48-DP48+DX48</f>
        <v>0</v>
      </c>
      <c r="BG48" s="591">
        <v>0</v>
      </c>
      <c r="BH48" s="591">
        <f>BD48-DP48+DY48</f>
        <v>0</v>
      </c>
      <c r="BI48" s="591">
        <v>0</v>
      </c>
      <c r="BJ48" s="591">
        <f>BD48-DP48+DT48</f>
        <v>0</v>
      </c>
      <c r="BK48" s="591">
        <f>BD48-DP48+DU48</f>
        <v>0</v>
      </c>
      <c r="BL48" s="591">
        <f>BD48-DP48+EF48</f>
        <v>0</v>
      </c>
      <c r="BM48" s="591"/>
      <c r="BN48" s="591"/>
      <c r="BO48" s="591"/>
      <c r="BP48" s="591"/>
      <c r="BQ48" s="591">
        <v>0</v>
      </c>
      <c r="BR48" s="591">
        <v>0</v>
      </c>
      <c r="BS48" s="591">
        <v>0</v>
      </c>
      <c r="BT48" s="591">
        <v>0</v>
      </c>
      <c r="BU48" s="591">
        <v>0</v>
      </c>
      <c r="BV48" s="591">
        <v>0</v>
      </c>
      <c r="BW48" s="591">
        <v>0</v>
      </c>
      <c r="BX48" s="591">
        <v>0</v>
      </c>
      <c r="BY48" s="591"/>
      <c r="BZ48" s="591"/>
      <c r="CA48" s="591"/>
      <c r="CB48" s="591"/>
      <c r="CC48" s="591"/>
      <c r="CD48" s="591"/>
      <c r="CE48" s="591"/>
      <c r="CF48" s="591"/>
      <c r="CG48" s="591"/>
      <c r="CH48" s="591">
        <v>0</v>
      </c>
      <c r="CI48" s="591">
        <v>0</v>
      </c>
      <c r="CJ48" s="591">
        <v>0</v>
      </c>
      <c r="CK48" s="591">
        <v>0</v>
      </c>
      <c r="CL48" s="591">
        <v>0</v>
      </c>
      <c r="CM48" s="591">
        <v>0</v>
      </c>
      <c r="CN48" s="591">
        <v>0</v>
      </c>
      <c r="CO48" s="591">
        <v>0</v>
      </c>
      <c r="CP48" s="591"/>
      <c r="CQ48" s="591"/>
      <c r="CR48" s="591"/>
      <c r="CS48" s="591">
        <v>0</v>
      </c>
      <c r="CT48" s="591"/>
      <c r="CU48" s="591"/>
      <c r="CV48" s="591"/>
      <c r="CW48" s="591"/>
      <c r="CX48" s="591"/>
      <c r="CY48" s="591"/>
      <c r="CZ48" s="591"/>
      <c r="DA48" s="591"/>
      <c r="DB48" s="591"/>
      <c r="DC48" s="591"/>
      <c r="DD48" s="591"/>
      <c r="DE48" s="591"/>
      <c r="DF48" s="591"/>
      <c r="DG48" s="591"/>
      <c r="DH48" s="591"/>
      <c r="DI48" s="591"/>
      <c r="DJ48" s="591"/>
      <c r="DK48" s="591"/>
      <c r="DL48" s="591"/>
      <c r="DM48" s="591"/>
      <c r="DN48" s="591"/>
      <c r="DO48" s="591"/>
      <c r="DP48" s="764">
        <v>0</v>
      </c>
      <c r="DQ48" s="764">
        <v>0</v>
      </c>
      <c r="DR48" s="764">
        <v>0</v>
      </c>
      <c r="DS48" s="764">
        <v>0</v>
      </c>
      <c r="DT48" s="764">
        <v>0</v>
      </c>
      <c r="DU48" s="764">
        <v>0</v>
      </c>
      <c r="DV48" s="764">
        <v>0</v>
      </c>
      <c r="DW48" s="764">
        <v>0</v>
      </c>
      <c r="DX48" s="764">
        <v>0</v>
      </c>
      <c r="DY48" s="764">
        <v>0</v>
      </c>
      <c r="DZ48" s="764">
        <v>0</v>
      </c>
      <c r="EA48" s="764">
        <v>0</v>
      </c>
      <c r="EB48" s="764">
        <v>0</v>
      </c>
      <c r="EC48" s="764">
        <v>0</v>
      </c>
      <c r="ED48" s="764">
        <v>0</v>
      </c>
      <c r="EE48" s="764">
        <v>0</v>
      </c>
      <c r="EF48" s="764">
        <v>0</v>
      </c>
      <c r="EG48" s="764"/>
      <c r="EH48" s="457">
        <v>0</v>
      </c>
      <c r="EI48" s="457">
        <v>2</v>
      </c>
      <c r="EJ48" s="457">
        <v>2</v>
      </c>
      <c r="EK48" s="459">
        <v>0</v>
      </c>
      <c r="EL48" s="460">
        <v>0</v>
      </c>
      <c r="EM48" s="458">
        <v>0</v>
      </c>
      <c r="EN48" s="460">
        <v>0</v>
      </c>
      <c r="EO48" s="457">
        <v>0</v>
      </c>
      <c r="EP48" s="458">
        <v>0</v>
      </c>
      <c r="EQ48" s="460">
        <v>0</v>
      </c>
      <c r="ER48" s="457">
        <v>0</v>
      </c>
      <c r="ES48" s="460">
        <v>0</v>
      </c>
      <c r="ET48" s="456"/>
      <c r="EU48" s="456"/>
      <c r="EV48" s="456"/>
      <c r="EW48" s="456"/>
      <c r="EX48" s="456"/>
      <c r="EY48" s="456"/>
      <c r="EZ48" s="456"/>
      <c r="FA48" s="456"/>
      <c r="FB48" s="456"/>
      <c r="FC48" s="456"/>
      <c r="FD48" s="456"/>
      <c r="FE48" s="456"/>
      <c r="FF48" s="456"/>
      <c r="FG48" s="456"/>
      <c r="FH48" s="456"/>
      <c r="FI48" s="456"/>
      <c r="FJ48" s="457">
        <v>0</v>
      </c>
      <c r="FK48" s="457">
        <v>0</v>
      </c>
      <c r="FL48" s="457">
        <v>0</v>
      </c>
      <c r="FM48" s="457">
        <v>0</v>
      </c>
      <c r="FN48" s="457">
        <v>0</v>
      </c>
      <c r="FO48" s="457"/>
      <c r="FP48" s="457">
        <v>0</v>
      </c>
      <c r="FQ48" s="457"/>
      <c r="FR48" s="457"/>
      <c r="FS48" s="457">
        <v>0</v>
      </c>
      <c r="FT48" s="457">
        <v>0</v>
      </c>
      <c r="FU48" s="457">
        <v>0</v>
      </c>
      <c r="FV48" s="457"/>
      <c r="FW48" s="457"/>
      <c r="FX48" s="457"/>
      <c r="FY48" s="457">
        <v>0</v>
      </c>
      <c r="FZ48" s="457">
        <v>0</v>
      </c>
      <c r="GA48" s="457">
        <v>0</v>
      </c>
      <c r="GB48" s="457">
        <v>0</v>
      </c>
      <c r="GC48" s="457">
        <v>0</v>
      </c>
    </row>
    <row r="49" spans="1:185" x14ac:dyDescent="0.35">
      <c r="A49" s="17" t="s">
        <v>77</v>
      </c>
      <c r="B49" s="440">
        <v>0</v>
      </c>
      <c r="C49" s="440">
        <v>0</v>
      </c>
      <c r="D49" s="440">
        <v>0</v>
      </c>
      <c r="E49" s="440">
        <v>0</v>
      </c>
      <c r="F49" s="440">
        <v>0</v>
      </c>
      <c r="G49" s="440">
        <v>0</v>
      </c>
      <c r="H49" s="440"/>
      <c r="I49" s="441">
        <v>0</v>
      </c>
      <c r="J49" s="442">
        <v>0</v>
      </c>
      <c r="K49" s="192">
        <f>States!B45</f>
        <v>1E-3</v>
      </c>
      <c r="L49" s="192">
        <f t="shared" si="79"/>
        <v>1E-3</v>
      </c>
      <c r="M49" s="259">
        <f t="shared" si="79"/>
        <v>1E-3</v>
      </c>
      <c r="N49" s="272">
        <f t="shared" si="78"/>
        <v>-6.9077552789821368</v>
      </c>
      <c r="O49" s="273">
        <f t="shared" si="73"/>
        <v>-6.9077552789821368</v>
      </c>
      <c r="P49" s="274">
        <f>DataBaseSpecies_2!D68</f>
        <v>38.1</v>
      </c>
      <c r="Q49" s="274">
        <f t="shared" si="74"/>
        <v>0</v>
      </c>
      <c r="R49" s="282">
        <f t="shared" si="75"/>
        <v>0</v>
      </c>
      <c r="S49" s="283">
        <f t="shared" si="76"/>
        <v>-17.123075723666748</v>
      </c>
      <c r="T49" s="282">
        <f t="shared" si="77"/>
        <v>-17.123075723666748</v>
      </c>
      <c r="U49" s="3"/>
      <c r="V49" s="456">
        <v>0</v>
      </c>
      <c r="W49" s="456"/>
      <c r="X49" s="456">
        <f t="shared" si="72"/>
        <v>0</v>
      </c>
      <c r="Y49" s="755">
        <v>0</v>
      </c>
      <c r="Z49" s="456">
        <v>0</v>
      </c>
      <c r="AA49" s="456">
        <v>0</v>
      </c>
      <c r="AB49" s="591">
        <v>0</v>
      </c>
      <c r="AC49" s="591">
        <v>0</v>
      </c>
      <c r="AD49" s="591">
        <v>0</v>
      </c>
      <c r="AE49" s="591">
        <v>0</v>
      </c>
      <c r="AF49" s="591"/>
      <c r="AG49" s="591">
        <v>0</v>
      </c>
      <c r="AH49" s="456">
        <v>0</v>
      </c>
      <c r="AI49" s="591"/>
      <c r="AJ49" s="591"/>
      <c r="AK49" s="591"/>
      <c r="AL49" s="591"/>
      <c r="AM49" s="591">
        <v>0</v>
      </c>
      <c r="AN49" s="591">
        <v>0</v>
      </c>
      <c r="AO49" s="591">
        <v>0</v>
      </c>
      <c r="AP49" s="591"/>
      <c r="AQ49" s="591"/>
      <c r="AR49" s="591"/>
      <c r="AS49" s="591">
        <v>0</v>
      </c>
      <c r="AT49" s="591">
        <v>0</v>
      </c>
      <c r="AU49" s="591"/>
      <c r="AV49" s="591"/>
      <c r="AW49" s="591"/>
      <c r="AX49" s="591"/>
      <c r="AY49" s="591">
        <v>0</v>
      </c>
      <c r="AZ49" s="591">
        <v>0</v>
      </c>
      <c r="BA49" s="591"/>
      <c r="BB49" s="591"/>
      <c r="BC49" s="591"/>
      <c r="BD49" s="591"/>
      <c r="BE49" s="591">
        <f t="shared" si="59"/>
        <v>0</v>
      </c>
      <c r="BF49" s="591">
        <f>BD49-DP49+DX49</f>
        <v>0</v>
      </c>
      <c r="BG49" s="591">
        <v>0</v>
      </c>
      <c r="BH49" s="591">
        <f>BD49-DP49+DY49</f>
        <v>0</v>
      </c>
      <c r="BI49" s="591">
        <v>0</v>
      </c>
      <c r="BJ49" s="591">
        <f>BD49-DP49+DT49</f>
        <v>0</v>
      </c>
      <c r="BK49" s="591">
        <f>BD49-DP49+DU49</f>
        <v>0</v>
      </c>
      <c r="BL49" s="591">
        <f>BD49-DP49+EF49</f>
        <v>0</v>
      </c>
      <c r="BM49" s="591"/>
      <c r="BN49" s="591"/>
      <c r="BO49" s="591"/>
      <c r="BP49" s="591"/>
      <c r="BQ49" s="591">
        <v>0</v>
      </c>
      <c r="BR49" s="591">
        <v>0</v>
      </c>
      <c r="BS49" s="591">
        <v>0</v>
      </c>
      <c r="BT49" s="591">
        <v>0</v>
      </c>
      <c r="BU49" s="591">
        <v>0</v>
      </c>
      <c r="BV49" s="591">
        <v>0</v>
      </c>
      <c r="BW49" s="591">
        <v>0</v>
      </c>
      <c r="BX49" s="591">
        <v>0</v>
      </c>
      <c r="BY49" s="591"/>
      <c r="BZ49" s="591"/>
      <c r="CA49" s="591"/>
      <c r="CB49" s="591"/>
      <c r="CC49" s="591"/>
      <c r="CD49" s="591"/>
      <c r="CE49" s="591"/>
      <c r="CF49" s="591"/>
      <c r="CG49" s="591"/>
      <c r="CH49" s="591">
        <v>0</v>
      </c>
      <c r="CI49" s="591">
        <v>0</v>
      </c>
      <c r="CJ49" s="591">
        <v>0</v>
      </c>
      <c r="CK49" s="591">
        <v>0</v>
      </c>
      <c r="CL49" s="591">
        <v>0</v>
      </c>
      <c r="CM49" s="591">
        <v>0</v>
      </c>
      <c r="CN49" s="591">
        <v>0</v>
      </c>
      <c r="CO49" s="591">
        <v>0</v>
      </c>
      <c r="CP49" s="591"/>
      <c r="CQ49" s="591"/>
      <c r="CR49" s="591"/>
      <c r="CS49" s="591">
        <v>0</v>
      </c>
      <c r="CT49" s="591"/>
      <c r="CU49" s="591"/>
      <c r="CV49" s="591"/>
      <c r="CW49" s="591"/>
      <c r="CX49" s="591"/>
      <c r="CY49" s="591"/>
      <c r="CZ49" s="591"/>
      <c r="DA49" s="591"/>
      <c r="DB49" s="591"/>
      <c r="DC49" s="591"/>
      <c r="DD49" s="591"/>
      <c r="DE49" s="591"/>
      <c r="DF49" s="591"/>
      <c r="DG49" s="591"/>
      <c r="DH49" s="591"/>
      <c r="DI49" s="591"/>
      <c r="DJ49" s="591"/>
      <c r="DK49" s="591"/>
      <c r="DL49" s="591"/>
      <c r="DM49" s="591"/>
      <c r="DN49" s="591"/>
      <c r="DO49" s="591"/>
      <c r="DP49" s="764">
        <v>0</v>
      </c>
      <c r="DQ49" s="764">
        <v>0</v>
      </c>
      <c r="DR49" s="764">
        <v>0</v>
      </c>
      <c r="DS49" s="764">
        <v>0</v>
      </c>
      <c r="DT49" s="764">
        <v>0</v>
      </c>
      <c r="DU49" s="764">
        <v>0</v>
      </c>
      <c r="DV49" s="764">
        <v>0</v>
      </c>
      <c r="DW49" s="764">
        <v>0</v>
      </c>
      <c r="DX49" s="764">
        <v>0</v>
      </c>
      <c r="DY49" s="764">
        <v>0</v>
      </c>
      <c r="DZ49" s="764">
        <v>0</v>
      </c>
      <c r="EA49" s="764">
        <v>0</v>
      </c>
      <c r="EB49" s="764">
        <v>0</v>
      </c>
      <c r="EC49" s="764">
        <v>0</v>
      </c>
      <c r="ED49" s="764">
        <v>0</v>
      </c>
      <c r="EE49" s="764">
        <v>0</v>
      </c>
      <c r="EF49" s="764">
        <v>0</v>
      </c>
      <c r="EG49" s="764"/>
      <c r="EH49" s="457">
        <v>0</v>
      </c>
      <c r="EI49" s="457">
        <v>-2</v>
      </c>
      <c r="EJ49" s="457">
        <v>-2</v>
      </c>
      <c r="EK49" s="459">
        <v>0</v>
      </c>
      <c r="EL49" s="460">
        <v>0</v>
      </c>
      <c r="EM49" s="458">
        <v>0</v>
      </c>
      <c r="EN49" s="460">
        <v>0</v>
      </c>
      <c r="EO49" s="457">
        <v>0</v>
      </c>
      <c r="EP49" s="458">
        <v>0</v>
      </c>
      <c r="EQ49" s="460">
        <v>0</v>
      </c>
      <c r="ER49" s="457">
        <v>0</v>
      </c>
      <c r="ES49" s="460">
        <v>0</v>
      </c>
      <c r="ET49" s="456"/>
      <c r="EU49" s="456"/>
      <c r="EV49" s="456"/>
      <c r="EW49" s="456"/>
      <c r="EX49" s="456"/>
      <c r="EY49" s="456"/>
      <c r="EZ49" s="456"/>
      <c r="FA49" s="456"/>
      <c r="FB49" s="456"/>
      <c r="FC49" s="456"/>
      <c r="FD49" s="456"/>
      <c r="FE49" s="456"/>
      <c r="FF49" s="456"/>
      <c r="FG49" s="456"/>
      <c r="FH49" s="456"/>
      <c r="FI49" s="456"/>
      <c r="FJ49" s="457">
        <v>0</v>
      </c>
      <c r="FK49" s="457">
        <v>0</v>
      </c>
      <c r="FL49" s="457">
        <v>0</v>
      </c>
      <c r="FM49" s="457">
        <v>0</v>
      </c>
      <c r="FN49" s="457">
        <v>0</v>
      </c>
      <c r="FO49" s="457"/>
      <c r="FP49" s="457">
        <v>0</v>
      </c>
      <c r="FQ49" s="457"/>
      <c r="FR49" s="457"/>
      <c r="FS49" s="457">
        <v>0</v>
      </c>
      <c r="FT49" s="457">
        <v>0</v>
      </c>
      <c r="FU49" s="457">
        <v>0</v>
      </c>
      <c r="FV49" s="457"/>
      <c r="FW49" s="457"/>
      <c r="FX49" s="457"/>
      <c r="FY49" s="457">
        <v>0</v>
      </c>
      <c r="FZ49" s="457">
        <v>0</v>
      </c>
      <c r="GA49" s="457">
        <v>0</v>
      </c>
      <c r="GB49" s="457">
        <v>0</v>
      </c>
      <c r="GC49" s="457">
        <v>0</v>
      </c>
    </row>
    <row r="50" spans="1:185" x14ac:dyDescent="0.35">
      <c r="A50" s="17" t="s">
        <v>852</v>
      </c>
      <c r="B50" s="440">
        <v>0</v>
      </c>
      <c r="C50" s="440">
        <v>0</v>
      </c>
      <c r="D50" s="440">
        <v>0</v>
      </c>
      <c r="E50" s="440">
        <v>0</v>
      </c>
      <c r="F50" s="440">
        <v>0</v>
      </c>
      <c r="G50" s="440">
        <v>0</v>
      </c>
      <c r="H50" s="440"/>
      <c r="I50" s="441">
        <v>-2</v>
      </c>
      <c r="J50" s="442">
        <v>0</v>
      </c>
      <c r="K50" s="192">
        <f>States!B46</f>
        <v>0.01</v>
      </c>
      <c r="L50" s="192">
        <f>'Cte Keq'!L62</f>
        <v>0.01</v>
      </c>
      <c r="M50" s="259">
        <f>'Cte Keq'!L62</f>
        <v>0.01</v>
      </c>
      <c r="N50" s="272">
        <f t="shared" si="78"/>
        <v>-4.6051701859880909</v>
      </c>
      <c r="O50" s="273">
        <f>N50</f>
        <v>-4.6051701859880909</v>
      </c>
      <c r="P50" s="274">
        <f>'Cte Keq'!S62</f>
        <v>0</v>
      </c>
      <c r="Q50" s="274">
        <f t="shared" si="74"/>
        <v>0.67804243273280285</v>
      </c>
      <c r="R50" s="282">
        <f t="shared" si="75"/>
        <v>0</v>
      </c>
      <c r="S50" s="283">
        <f t="shared" si="76"/>
        <v>27.178616184222172</v>
      </c>
      <c r="T50" s="282">
        <f t="shared" si="77"/>
        <v>-11.415383815777831</v>
      </c>
      <c r="U50" s="3"/>
      <c r="V50" s="456">
        <v>0</v>
      </c>
      <c r="W50" s="456"/>
      <c r="X50" s="456">
        <f t="shared" si="72"/>
        <v>0</v>
      </c>
      <c r="Y50" s="755">
        <v>0</v>
      </c>
      <c r="Z50" s="457">
        <v>0</v>
      </c>
      <c r="AA50" s="457">
        <v>0</v>
      </c>
      <c r="AB50" s="591">
        <v>0</v>
      </c>
      <c r="AC50" s="591">
        <v>0</v>
      </c>
      <c r="AD50" s="591"/>
      <c r="AE50" s="591">
        <v>0</v>
      </c>
      <c r="AF50" s="591"/>
      <c r="AG50" s="591">
        <v>0</v>
      </c>
      <c r="AH50" s="456">
        <v>0</v>
      </c>
      <c r="AI50" s="591"/>
      <c r="AJ50" s="591"/>
      <c r="AK50" s="591"/>
      <c r="AL50" s="591"/>
      <c r="AM50" s="591"/>
      <c r="AN50" s="591"/>
      <c r="AP50" s="591"/>
      <c r="AQ50" s="591"/>
      <c r="AR50" s="591"/>
      <c r="AS50" s="591">
        <v>0</v>
      </c>
      <c r="AT50" s="591">
        <v>0</v>
      </c>
      <c r="AU50" s="591"/>
      <c r="AV50" s="591"/>
      <c r="AW50" s="591"/>
      <c r="AX50" s="591"/>
      <c r="AY50" s="591"/>
      <c r="AZ50" s="591"/>
      <c r="BA50" s="591"/>
      <c r="BB50" s="591"/>
      <c r="BC50" s="591"/>
      <c r="BD50" s="591"/>
      <c r="BE50" s="591">
        <f t="shared" si="59"/>
        <v>0</v>
      </c>
      <c r="BF50" s="591"/>
      <c r="BG50" s="591"/>
      <c r="BH50" s="591"/>
      <c r="BI50" s="591"/>
      <c r="BJ50" s="591"/>
      <c r="BK50" s="591"/>
      <c r="BL50" s="591"/>
      <c r="BM50" s="591"/>
      <c r="BN50" s="591"/>
      <c r="BO50" s="591"/>
      <c r="BP50" s="591"/>
      <c r="BQ50" s="591">
        <v>0</v>
      </c>
      <c r="BR50" s="591"/>
      <c r="BS50" s="591"/>
      <c r="BT50" s="591"/>
      <c r="BU50" s="591"/>
      <c r="BV50" s="591"/>
      <c r="BW50" s="591"/>
      <c r="BX50" s="591"/>
      <c r="BY50" s="591"/>
      <c r="BZ50" s="591"/>
      <c r="CA50" s="591"/>
      <c r="CB50" s="591"/>
      <c r="CC50" s="591"/>
      <c r="CD50" s="591"/>
      <c r="CE50" s="591"/>
      <c r="CF50" s="591"/>
      <c r="CG50" s="591"/>
      <c r="CH50" s="591">
        <v>0</v>
      </c>
      <c r="CI50" s="591"/>
      <c r="CJ50" s="591"/>
      <c r="CK50" s="591"/>
      <c r="CL50" s="591"/>
      <c r="CM50" s="591"/>
      <c r="CN50" s="591"/>
      <c r="CO50" s="591"/>
      <c r="CP50" s="591"/>
      <c r="CQ50" s="591"/>
      <c r="CR50" s="591"/>
      <c r="CS50" s="591">
        <v>0</v>
      </c>
      <c r="CT50" s="591"/>
      <c r="CU50" s="591"/>
      <c r="CV50" s="591"/>
      <c r="CW50" s="591"/>
      <c r="CX50" s="591"/>
      <c r="CY50" s="591"/>
      <c r="CZ50" s="591"/>
      <c r="DA50" s="591"/>
      <c r="DB50" s="591"/>
      <c r="DC50" s="591"/>
      <c r="DD50" s="591"/>
      <c r="DE50" s="591"/>
      <c r="DF50" s="591"/>
      <c r="DG50" s="591"/>
      <c r="DH50" s="591"/>
      <c r="DI50" s="591"/>
      <c r="DJ50" s="591"/>
      <c r="DK50" s="591"/>
      <c r="DL50" s="591"/>
      <c r="DM50" s="591"/>
      <c r="DN50" s="591"/>
      <c r="DO50" s="591"/>
      <c r="DP50" s="764">
        <v>0</v>
      </c>
      <c r="DQ50" s="764">
        <v>0</v>
      </c>
      <c r="DR50" s="764">
        <v>0</v>
      </c>
      <c r="DS50" s="764">
        <v>0</v>
      </c>
      <c r="DT50" s="764"/>
      <c r="DU50" s="764"/>
      <c r="DV50" s="764">
        <v>0</v>
      </c>
      <c r="DW50" s="764">
        <v>0</v>
      </c>
      <c r="DX50" s="764"/>
      <c r="DY50" s="764"/>
      <c r="DZ50" s="764">
        <v>0</v>
      </c>
      <c r="EA50" s="764">
        <v>0</v>
      </c>
      <c r="EB50" s="764"/>
      <c r="EC50" s="764"/>
      <c r="ED50" s="764">
        <v>0</v>
      </c>
      <c r="EE50" s="764"/>
      <c r="EF50" s="765"/>
      <c r="EG50" s="765"/>
      <c r="EH50" s="457">
        <v>0</v>
      </c>
      <c r="EI50" s="457">
        <v>0</v>
      </c>
      <c r="EJ50" s="457">
        <v>0</v>
      </c>
      <c r="EK50" s="459">
        <v>-1</v>
      </c>
      <c r="EL50" s="460">
        <v>0</v>
      </c>
      <c r="EM50" s="458">
        <v>0</v>
      </c>
      <c r="EN50" s="460">
        <v>0</v>
      </c>
      <c r="EO50" s="457">
        <v>0</v>
      </c>
      <c r="EP50" s="458">
        <v>0</v>
      </c>
      <c r="EQ50" s="460">
        <v>0</v>
      </c>
      <c r="ER50" s="457">
        <v>0</v>
      </c>
      <c r="ES50" s="460">
        <v>0</v>
      </c>
      <c r="ET50" s="456"/>
      <c r="EU50" s="456"/>
      <c r="EV50" s="456"/>
      <c r="EW50" s="456"/>
      <c r="EX50" s="456"/>
      <c r="EY50" s="456"/>
      <c r="EZ50" s="456"/>
      <c r="FA50" s="456"/>
      <c r="FB50" s="456"/>
      <c r="FC50" s="456"/>
      <c r="FD50" s="456"/>
      <c r="FE50" s="456"/>
      <c r="FF50" s="456"/>
      <c r="FG50" s="456"/>
      <c r="FH50" s="456"/>
      <c r="FI50" s="456"/>
      <c r="FJ50" s="457">
        <v>0</v>
      </c>
      <c r="FK50" s="457">
        <v>0</v>
      </c>
      <c r="FL50" s="457">
        <v>0</v>
      </c>
      <c r="FM50" s="457">
        <v>0</v>
      </c>
      <c r="FN50" s="457">
        <v>0</v>
      </c>
      <c r="FO50" s="457"/>
      <c r="FP50" s="457">
        <v>0</v>
      </c>
      <c r="FQ50" s="457"/>
      <c r="FR50" s="457"/>
      <c r="FS50" s="457">
        <v>0</v>
      </c>
      <c r="FT50" s="457">
        <v>0</v>
      </c>
      <c r="FU50" s="457">
        <v>0</v>
      </c>
      <c r="FV50" s="457"/>
      <c r="FW50" s="457"/>
      <c r="FX50" s="457"/>
      <c r="FY50" s="457">
        <v>0</v>
      </c>
      <c r="FZ50" s="457">
        <v>0</v>
      </c>
      <c r="GA50" s="457">
        <v>0</v>
      </c>
      <c r="GB50" s="457">
        <v>0</v>
      </c>
      <c r="GC50" s="457">
        <v>0</v>
      </c>
    </row>
    <row r="51" spans="1:185" x14ac:dyDescent="0.35">
      <c r="A51" s="17" t="s">
        <v>853</v>
      </c>
      <c r="B51" s="440">
        <v>0</v>
      </c>
      <c r="C51" s="440">
        <v>2</v>
      </c>
      <c r="D51" s="440">
        <v>0</v>
      </c>
      <c r="E51" s="440">
        <v>0</v>
      </c>
      <c r="F51" s="440">
        <v>0</v>
      </c>
      <c r="G51" s="440">
        <v>0</v>
      </c>
      <c r="H51" s="440"/>
      <c r="I51" s="441">
        <v>-2</v>
      </c>
      <c r="J51" s="442">
        <v>0</v>
      </c>
      <c r="K51" s="192">
        <f>States!B47</f>
        <v>1E-3</v>
      </c>
      <c r="L51" s="192">
        <f>'Cte Keq'!L63</f>
        <v>1E-3</v>
      </c>
      <c r="M51" s="259">
        <f>'Cte Keq'!L63</f>
        <v>1E-3</v>
      </c>
      <c r="N51" s="272">
        <f t="shared" si="78"/>
        <v>-6.9077552789821368</v>
      </c>
      <c r="O51" s="273">
        <f>N51</f>
        <v>-6.9077552789821368</v>
      </c>
      <c r="P51" s="274">
        <v>-38.9</v>
      </c>
      <c r="Q51" s="274">
        <f t="shared" si="74"/>
        <v>0.67804243273280285</v>
      </c>
      <c r="R51" s="282">
        <f t="shared" si="75"/>
        <v>0</v>
      </c>
      <c r="S51" s="283">
        <f t="shared" si="76"/>
        <v>21.470924276333253</v>
      </c>
      <c r="T51" s="282">
        <f t="shared" si="77"/>
        <v>-17.123075723666748</v>
      </c>
      <c r="U51" s="3"/>
      <c r="V51" s="456">
        <v>0</v>
      </c>
      <c r="W51" s="456"/>
      <c r="X51" s="456">
        <f t="shared" si="72"/>
        <v>0</v>
      </c>
      <c r="Y51" s="755">
        <v>0</v>
      </c>
      <c r="Z51" s="457">
        <v>0</v>
      </c>
      <c r="AA51" s="457">
        <v>0</v>
      </c>
      <c r="AB51" s="591">
        <v>0</v>
      </c>
      <c r="AC51" s="591">
        <v>0</v>
      </c>
      <c r="AD51" s="591"/>
      <c r="AE51" s="591">
        <v>0</v>
      </c>
      <c r="AF51" s="591"/>
      <c r="AG51" s="591">
        <v>0</v>
      </c>
      <c r="AH51" s="456">
        <v>0</v>
      </c>
      <c r="AI51" s="591"/>
      <c r="AJ51" s="591"/>
      <c r="AK51" s="591"/>
      <c r="AL51" s="591"/>
      <c r="AM51" s="591"/>
      <c r="AN51" s="591"/>
      <c r="AP51" s="591"/>
      <c r="AQ51" s="591"/>
      <c r="AR51" s="591"/>
      <c r="AS51" s="591">
        <v>0</v>
      </c>
      <c r="AT51" s="591">
        <v>0</v>
      </c>
      <c r="AU51" s="591"/>
      <c r="AV51" s="591"/>
      <c r="AW51" s="591"/>
      <c r="AX51" s="591"/>
      <c r="AY51" s="591"/>
      <c r="AZ51" s="591"/>
      <c r="BA51" s="591"/>
      <c r="BB51" s="591"/>
      <c r="BC51" s="591"/>
      <c r="BD51" s="591"/>
      <c r="BE51" s="591">
        <f t="shared" si="59"/>
        <v>0</v>
      </c>
      <c r="BF51" s="591"/>
      <c r="BG51" s="591"/>
      <c r="BH51" s="591"/>
      <c r="BI51" s="591"/>
      <c r="BJ51" s="591"/>
      <c r="BK51" s="591"/>
      <c r="BL51" s="591"/>
      <c r="BM51" s="591"/>
      <c r="BN51" s="591"/>
      <c r="BO51" s="591"/>
      <c r="BP51" s="591"/>
      <c r="BQ51" s="591">
        <v>0</v>
      </c>
      <c r="BR51" s="591"/>
      <c r="BS51" s="591"/>
      <c r="BT51" s="591"/>
      <c r="BU51" s="591"/>
      <c r="BV51" s="591"/>
      <c r="BW51" s="591"/>
      <c r="BX51" s="591"/>
      <c r="BY51" s="591"/>
      <c r="BZ51" s="591"/>
      <c r="CA51" s="591"/>
      <c r="CB51" s="591"/>
      <c r="CC51" s="591"/>
      <c r="CD51" s="591"/>
      <c r="CE51" s="591"/>
      <c r="CF51" s="591"/>
      <c r="CG51" s="591"/>
      <c r="CH51" s="591">
        <v>0</v>
      </c>
      <c r="CI51" s="591"/>
      <c r="CJ51" s="591"/>
      <c r="CK51" s="591"/>
      <c r="CL51" s="591"/>
      <c r="CM51" s="591"/>
      <c r="CN51" s="591"/>
      <c r="CO51" s="591"/>
      <c r="CP51" s="591"/>
      <c r="CQ51" s="591"/>
      <c r="CR51" s="591"/>
      <c r="CS51" s="591">
        <v>0</v>
      </c>
      <c r="CT51" s="591"/>
      <c r="CU51" s="591"/>
      <c r="CV51" s="591"/>
      <c r="CW51" s="591"/>
      <c r="CX51" s="591"/>
      <c r="CY51" s="591"/>
      <c r="CZ51" s="591"/>
      <c r="DA51" s="591"/>
      <c r="DB51" s="591"/>
      <c r="DC51" s="591"/>
      <c r="DD51" s="591"/>
      <c r="DE51" s="591"/>
      <c r="DF51" s="591"/>
      <c r="DG51" s="591"/>
      <c r="DH51" s="591"/>
      <c r="DI51" s="591"/>
      <c r="DJ51" s="591"/>
      <c r="DK51" s="591"/>
      <c r="DL51" s="591"/>
      <c r="DM51" s="591"/>
      <c r="DN51" s="591"/>
      <c r="DO51" s="591"/>
      <c r="DP51" s="764">
        <v>0</v>
      </c>
      <c r="DQ51" s="764">
        <v>0</v>
      </c>
      <c r="DR51" s="764">
        <v>0</v>
      </c>
      <c r="DS51" s="764">
        <v>0</v>
      </c>
      <c r="DT51" s="764"/>
      <c r="DU51" s="764"/>
      <c r="DV51" s="764">
        <v>0</v>
      </c>
      <c r="DW51" s="764">
        <v>0</v>
      </c>
      <c r="DX51" s="764"/>
      <c r="DY51" s="764"/>
      <c r="DZ51" s="764">
        <v>0</v>
      </c>
      <c r="EA51" s="764">
        <v>0</v>
      </c>
      <c r="EB51" s="764"/>
      <c r="EC51" s="764"/>
      <c r="ED51" s="764">
        <v>0</v>
      </c>
      <c r="EE51" s="764"/>
      <c r="EF51" s="765"/>
      <c r="EG51" s="765"/>
      <c r="EH51" s="457">
        <v>0</v>
      </c>
      <c r="EI51" s="457">
        <v>0</v>
      </c>
      <c r="EJ51" s="457">
        <v>0</v>
      </c>
      <c r="EK51" s="459">
        <v>1</v>
      </c>
      <c r="EL51" s="460">
        <v>0</v>
      </c>
      <c r="EM51" s="458">
        <v>0</v>
      </c>
      <c r="EN51" s="460">
        <v>0</v>
      </c>
      <c r="EO51" s="457">
        <v>0</v>
      </c>
      <c r="EP51" s="458">
        <v>0</v>
      </c>
      <c r="EQ51" s="460">
        <v>0</v>
      </c>
      <c r="ER51" s="457">
        <v>0</v>
      </c>
      <c r="ES51" s="460">
        <v>0</v>
      </c>
      <c r="ET51" s="456"/>
      <c r="EU51" s="456"/>
      <c r="EV51" s="456"/>
      <c r="EW51" s="456"/>
      <c r="EX51" s="456"/>
      <c r="EY51" s="456"/>
      <c r="EZ51" s="456"/>
      <c r="FA51" s="456"/>
      <c r="FB51" s="456"/>
      <c r="FC51" s="456"/>
      <c r="FD51" s="456"/>
      <c r="FE51" s="456"/>
      <c r="FF51" s="456"/>
      <c r="FG51" s="456"/>
      <c r="FH51" s="456"/>
      <c r="FI51" s="456"/>
      <c r="FJ51" s="457">
        <v>0</v>
      </c>
      <c r="FK51" s="457">
        <v>0</v>
      </c>
      <c r="FL51" s="457">
        <v>0</v>
      </c>
      <c r="FM51" s="457">
        <v>0</v>
      </c>
      <c r="FN51" s="457">
        <v>0</v>
      </c>
      <c r="FO51" s="457"/>
      <c r="FP51" s="457">
        <v>0</v>
      </c>
      <c r="FQ51" s="457"/>
      <c r="FR51" s="457"/>
      <c r="FS51" s="457">
        <v>0</v>
      </c>
      <c r="FT51" s="457">
        <v>0</v>
      </c>
      <c r="FU51" s="457">
        <v>0</v>
      </c>
      <c r="FV51" s="457"/>
      <c r="FW51" s="457"/>
      <c r="FX51" s="457"/>
      <c r="FY51" s="457">
        <v>0</v>
      </c>
      <c r="FZ51" s="457">
        <v>0</v>
      </c>
      <c r="GA51" s="457">
        <v>0</v>
      </c>
      <c r="GB51" s="457">
        <v>0</v>
      </c>
      <c r="GC51" s="457">
        <v>0</v>
      </c>
    </row>
    <row r="52" spans="1:185" x14ac:dyDescent="0.35">
      <c r="A52" s="17" t="s">
        <v>57</v>
      </c>
      <c r="B52" s="440">
        <v>0</v>
      </c>
      <c r="C52" s="440">
        <v>1</v>
      </c>
      <c r="D52" s="440">
        <v>4</v>
      </c>
      <c r="E52" s="440">
        <v>0</v>
      </c>
      <c r="F52" s="440">
        <v>1</v>
      </c>
      <c r="G52" s="440">
        <v>0</v>
      </c>
      <c r="H52" s="440"/>
      <c r="I52" s="441">
        <v>-2</v>
      </c>
      <c r="J52" s="442">
        <v>0</v>
      </c>
      <c r="K52" s="192">
        <f>States!B48</f>
        <v>0.01</v>
      </c>
      <c r="L52" s="192">
        <f>'Cte Keq'!N64</f>
        <v>3.7689718536077646E-3</v>
      </c>
      <c r="M52" s="259">
        <f>'Cte Keq'!L65</f>
        <v>3.0000000000000001E-3</v>
      </c>
      <c r="N52" s="272">
        <f t="shared" si="78"/>
        <v>-5.5809530325924248</v>
      </c>
      <c r="O52" s="273">
        <f t="shared" ref="O52:O58" si="80">LN(M52)</f>
        <v>-5.8091429903140277</v>
      </c>
      <c r="P52" s="274">
        <f>DataBaseSpecies_2!F69</f>
        <v>-1089.0999999999999</v>
      </c>
      <c r="Q52" s="274">
        <f t="shared" si="74"/>
        <v>0.67804243273280285</v>
      </c>
      <c r="R52" s="282">
        <f t="shared" si="75"/>
        <v>0</v>
      </c>
      <c r="S52" s="283">
        <f t="shared" si="76"/>
        <v>24.759827026606978</v>
      </c>
      <c r="T52" s="282">
        <f t="shared" si="77"/>
        <v>-14.399814599021527</v>
      </c>
      <c r="U52" s="3"/>
      <c r="V52" s="748">
        <v>9.8360655737704921</v>
      </c>
      <c r="W52" s="763">
        <f ca="1">V52/V56*W56</f>
        <v>7.799999999999998</v>
      </c>
      <c r="X52" s="748">
        <f>-V52/$V$56</f>
        <v>-2</v>
      </c>
      <c r="Y52" s="756">
        <f ca="1">-W52/$W$56</f>
        <v>-2</v>
      </c>
      <c r="Z52" s="749">
        <v>-2</v>
      </c>
      <c r="AA52" s="749">
        <v>-2</v>
      </c>
      <c r="AB52" s="750">
        <v>-1.5</v>
      </c>
      <c r="AC52" s="750">
        <v>-1.5</v>
      </c>
      <c r="AD52" s="750">
        <v>-1</v>
      </c>
      <c r="AE52" s="750">
        <v>-1.5</v>
      </c>
      <c r="AF52" s="750"/>
      <c r="AG52" s="750">
        <v>-1</v>
      </c>
      <c r="AH52" s="748">
        <v>-1</v>
      </c>
      <c r="AI52" s="750">
        <v>-0.5</v>
      </c>
      <c r="AJ52" s="750">
        <v>-0.5</v>
      </c>
      <c r="AK52" s="750">
        <v>-0.5</v>
      </c>
      <c r="AL52" s="750">
        <v>-0.5</v>
      </c>
      <c r="AM52" s="750">
        <v>0</v>
      </c>
      <c r="AN52" s="750">
        <v>0</v>
      </c>
      <c r="AO52" s="750">
        <v>0</v>
      </c>
      <c r="AP52" s="750"/>
      <c r="AQ52" s="750"/>
      <c r="AR52" s="750">
        <v>-1</v>
      </c>
      <c r="AS52" s="750">
        <v>-1</v>
      </c>
      <c r="AT52" s="750">
        <v>-1</v>
      </c>
      <c r="AU52" s="750">
        <v>-0.5</v>
      </c>
      <c r="AV52" s="750">
        <v>-0.5</v>
      </c>
      <c r="AW52" s="750">
        <v>-0.5</v>
      </c>
      <c r="AX52" s="750">
        <v>-0.5</v>
      </c>
      <c r="AY52" s="750">
        <v>0</v>
      </c>
      <c r="AZ52" s="750">
        <v>0</v>
      </c>
      <c r="BA52" s="750"/>
      <c r="BB52" s="750">
        <v>-1</v>
      </c>
      <c r="BC52" s="750"/>
      <c r="BD52" s="750">
        <v>-1</v>
      </c>
      <c r="BE52" s="750">
        <f t="shared" si="59"/>
        <v>-1</v>
      </c>
      <c r="BF52" s="750">
        <f>BD52-DP52+DX52</f>
        <v>-0.5</v>
      </c>
      <c r="BG52" s="750">
        <v>-0.5</v>
      </c>
      <c r="BH52" s="750">
        <f>BD52-DP52+DY52</f>
        <v>-0.5</v>
      </c>
      <c r="BI52" s="750">
        <v>-0.5</v>
      </c>
      <c r="BJ52" s="750">
        <f>BD52-DP52+DT52</f>
        <v>0</v>
      </c>
      <c r="BK52" s="750">
        <f>BD52-DP52+DU52</f>
        <v>0</v>
      </c>
      <c r="BL52" s="750">
        <f>BD52-DP52+EF52</f>
        <v>0</v>
      </c>
      <c r="BM52" s="750">
        <v>0</v>
      </c>
      <c r="BN52" s="750">
        <v>0</v>
      </c>
      <c r="BO52" s="750"/>
      <c r="BP52" s="750">
        <v>-1</v>
      </c>
      <c r="BQ52" s="750">
        <v>-1</v>
      </c>
      <c r="BR52" s="750">
        <v>-0.5</v>
      </c>
      <c r="BS52" s="750">
        <v>-0.5</v>
      </c>
      <c r="BT52" s="750">
        <v>-0.5</v>
      </c>
      <c r="BU52" s="750">
        <v>-0.5</v>
      </c>
      <c r="BV52" s="750">
        <v>0</v>
      </c>
      <c r="BW52" s="750">
        <v>0</v>
      </c>
      <c r="BX52" s="750">
        <v>0</v>
      </c>
      <c r="BY52" s="750"/>
      <c r="BZ52" s="750">
        <v>-1</v>
      </c>
      <c r="CA52" s="750">
        <v>-0.5</v>
      </c>
      <c r="CB52" s="750">
        <v>-0.5</v>
      </c>
      <c r="CC52" s="750">
        <v>0</v>
      </c>
      <c r="CD52" s="750">
        <v>-1</v>
      </c>
      <c r="CE52" s="750">
        <v>-1</v>
      </c>
      <c r="CF52" s="750"/>
      <c r="CG52" s="750">
        <v>-1</v>
      </c>
      <c r="CH52" s="750">
        <v>-1</v>
      </c>
      <c r="CI52" s="750">
        <v>-0.5</v>
      </c>
      <c r="CJ52" s="750">
        <v>-0.5</v>
      </c>
      <c r="CK52" s="750">
        <v>-0.5</v>
      </c>
      <c r="CL52" s="750">
        <v>-0.5</v>
      </c>
      <c r="CM52" s="750">
        <v>0</v>
      </c>
      <c r="CN52" s="750">
        <v>0</v>
      </c>
      <c r="CO52" s="750">
        <v>0</v>
      </c>
      <c r="CP52" s="750"/>
      <c r="CQ52" s="750">
        <v>-1</v>
      </c>
      <c r="CR52" s="750">
        <v>-1</v>
      </c>
      <c r="CS52" s="750">
        <v>0</v>
      </c>
      <c r="CT52" s="750">
        <v>-1</v>
      </c>
      <c r="CU52" s="750">
        <v>0</v>
      </c>
      <c r="CV52" s="750">
        <v>-0.5</v>
      </c>
      <c r="CW52" s="750"/>
      <c r="CX52" s="763">
        <v>-0.8</v>
      </c>
      <c r="CY52" s="763">
        <v>-0.8</v>
      </c>
      <c r="CZ52" s="750"/>
      <c r="DA52" s="763">
        <v>-0.8</v>
      </c>
      <c r="DB52" s="763">
        <v>-0.8</v>
      </c>
      <c r="DC52" s="750"/>
      <c r="DD52" s="763">
        <v>-0.8</v>
      </c>
      <c r="DE52" s="763">
        <v>-0.8</v>
      </c>
      <c r="DF52" s="750"/>
      <c r="DG52" s="750"/>
      <c r="DH52" s="750">
        <v>-1</v>
      </c>
      <c r="DI52" s="750">
        <v>-1</v>
      </c>
      <c r="DJ52" s="750">
        <v>0</v>
      </c>
      <c r="DK52" s="750">
        <v>0</v>
      </c>
      <c r="DL52" s="750"/>
      <c r="DM52" s="750"/>
      <c r="DN52" s="750"/>
      <c r="DO52" s="750"/>
      <c r="DP52" s="749">
        <v>-1</v>
      </c>
      <c r="DQ52" s="749">
        <v>-1</v>
      </c>
      <c r="DR52" s="749">
        <v>0</v>
      </c>
      <c r="DS52" s="749">
        <v>0</v>
      </c>
      <c r="DT52" s="749">
        <v>0</v>
      </c>
      <c r="DU52" s="749">
        <v>0</v>
      </c>
      <c r="DV52" s="749">
        <v>-0.5</v>
      </c>
      <c r="DW52" s="749">
        <v>-0.5</v>
      </c>
      <c r="DX52" s="749">
        <v>-0.5</v>
      </c>
      <c r="DY52" s="749">
        <v>-0.5</v>
      </c>
      <c r="DZ52" s="749">
        <v>0</v>
      </c>
      <c r="EA52" s="749">
        <v>0</v>
      </c>
      <c r="EB52" s="749">
        <v>0</v>
      </c>
      <c r="EC52" s="749">
        <v>0</v>
      </c>
      <c r="ED52" s="749">
        <v>0</v>
      </c>
      <c r="EE52" s="749">
        <v>1</v>
      </c>
      <c r="EF52" s="751">
        <v>0</v>
      </c>
      <c r="EG52" s="751"/>
      <c r="EH52" s="749">
        <v>0</v>
      </c>
      <c r="EI52" s="749">
        <v>0</v>
      </c>
      <c r="EJ52" s="749">
        <v>0</v>
      </c>
      <c r="EK52" s="752">
        <v>0</v>
      </c>
      <c r="EL52" s="460">
        <v>-1</v>
      </c>
      <c r="EM52" s="458">
        <v>0</v>
      </c>
      <c r="EN52" s="460">
        <v>0</v>
      </c>
      <c r="EO52" s="457">
        <v>0</v>
      </c>
      <c r="EP52" s="458">
        <v>0</v>
      </c>
      <c r="EQ52" s="460">
        <v>0</v>
      </c>
      <c r="ER52" s="457">
        <v>0</v>
      </c>
      <c r="ES52" s="460">
        <v>0</v>
      </c>
      <c r="ET52" s="456"/>
      <c r="EU52" s="456"/>
      <c r="EV52" s="456"/>
      <c r="EW52" s="456"/>
      <c r="EX52" s="456"/>
      <c r="EY52" s="456"/>
      <c r="EZ52" s="456"/>
      <c r="FA52" s="456"/>
      <c r="FB52" s="456"/>
      <c r="FC52" s="456"/>
      <c r="FD52" s="456"/>
      <c r="FE52" s="456"/>
      <c r="FF52" s="456"/>
      <c r="FG52" s="456"/>
      <c r="FH52" s="456"/>
      <c r="FI52" s="456"/>
      <c r="FJ52" s="457">
        <v>0</v>
      </c>
      <c r="FK52" s="457">
        <v>0</v>
      </c>
      <c r="FL52" s="457">
        <v>0</v>
      </c>
      <c r="FM52" s="457">
        <v>0</v>
      </c>
      <c r="FN52" s="457">
        <v>0</v>
      </c>
      <c r="FO52" s="457"/>
      <c r="FP52" s="457">
        <v>0</v>
      </c>
      <c r="FQ52" s="457"/>
      <c r="FR52" s="457"/>
      <c r="FS52" s="457">
        <v>0</v>
      </c>
      <c r="FT52" s="457">
        <v>0</v>
      </c>
      <c r="FU52" s="457">
        <v>0</v>
      </c>
      <c r="FV52" s="457"/>
      <c r="FW52" s="457"/>
      <c r="FX52" s="457"/>
      <c r="FY52" s="457">
        <v>0</v>
      </c>
      <c r="FZ52" s="457">
        <v>0</v>
      </c>
      <c r="GA52" s="457">
        <v>0</v>
      </c>
      <c r="GB52" s="457">
        <v>0</v>
      </c>
      <c r="GC52" s="457">
        <v>0</v>
      </c>
    </row>
    <row r="53" spans="1:185" x14ac:dyDescent="0.35">
      <c r="A53" s="17" t="s">
        <v>78</v>
      </c>
      <c r="B53" s="440">
        <v>0</v>
      </c>
      <c r="C53" s="440">
        <v>0</v>
      </c>
      <c r="D53" s="440">
        <v>10</v>
      </c>
      <c r="E53" s="440">
        <v>0</v>
      </c>
      <c r="F53" s="440">
        <v>3</v>
      </c>
      <c r="G53" s="440">
        <v>1</v>
      </c>
      <c r="H53" s="440"/>
      <c r="I53" s="441">
        <v>-4</v>
      </c>
      <c r="J53" s="442">
        <v>0</v>
      </c>
      <c r="K53" s="192">
        <f>States!B49</f>
        <v>3.0000000000000001E-3</v>
      </c>
      <c r="L53" s="192">
        <f>'Cte Keq'!L65</f>
        <v>3.0000000000000001E-3</v>
      </c>
      <c r="M53" s="259">
        <f>'Cte Keq'!L65</f>
        <v>3.0000000000000001E-3</v>
      </c>
      <c r="N53" s="272">
        <f t="shared" si="78"/>
        <v>-5.8091429903140277</v>
      </c>
      <c r="O53" s="273">
        <f t="shared" si="80"/>
        <v>-5.8091429903140277</v>
      </c>
      <c r="P53" s="274">
        <f>'Cte Keq'!S65</f>
        <v>-791.43</v>
      </c>
      <c r="Q53" s="274">
        <f t="shared" si="74"/>
        <v>2.7121697309312114</v>
      </c>
      <c r="R53" s="282">
        <f t="shared" si="75"/>
        <v>0</v>
      </c>
      <c r="S53" s="283">
        <f t="shared" si="76"/>
        <v>62.788185400978477</v>
      </c>
      <c r="T53" s="282">
        <f t="shared" si="77"/>
        <v>-14.399814599021527</v>
      </c>
      <c r="U53" s="3"/>
      <c r="V53" s="748">
        <v>-9.8360655737704921</v>
      </c>
      <c r="W53" s="763">
        <f ca="1">-V52/V56*W56</f>
        <v>-7.799999999999998</v>
      </c>
      <c r="X53" s="748">
        <f>-V53/$V$56</f>
        <v>2</v>
      </c>
      <c r="Y53" s="756">
        <f t="shared" ref="Y53" ca="1" si="81">-W53/$W$56</f>
        <v>2</v>
      </c>
      <c r="Z53" s="749">
        <v>2</v>
      </c>
      <c r="AA53" s="749">
        <v>2</v>
      </c>
      <c r="AB53" s="750">
        <v>1.5</v>
      </c>
      <c r="AC53" s="750">
        <v>1.5</v>
      </c>
      <c r="AD53" s="750">
        <v>1</v>
      </c>
      <c r="AE53" s="750">
        <v>1.5</v>
      </c>
      <c r="AF53" s="750"/>
      <c r="AG53" s="750">
        <v>1</v>
      </c>
      <c r="AH53" s="748">
        <v>1</v>
      </c>
      <c r="AI53" s="750">
        <v>0.5</v>
      </c>
      <c r="AJ53" s="750">
        <v>0.5</v>
      </c>
      <c r="AK53" s="750">
        <v>0.5</v>
      </c>
      <c r="AL53" s="750">
        <v>0.5</v>
      </c>
      <c r="AM53" s="750">
        <v>0</v>
      </c>
      <c r="AN53" s="750">
        <v>0</v>
      </c>
      <c r="AO53" s="750">
        <v>0</v>
      </c>
      <c r="AP53" s="750"/>
      <c r="AQ53" s="750"/>
      <c r="AR53" s="750">
        <v>1</v>
      </c>
      <c r="AS53" s="750">
        <v>1</v>
      </c>
      <c r="AT53" s="750">
        <v>1</v>
      </c>
      <c r="AU53" s="750">
        <v>0.5</v>
      </c>
      <c r="AV53" s="750">
        <v>0.5</v>
      </c>
      <c r="AW53" s="750">
        <v>0.5</v>
      </c>
      <c r="AX53" s="750">
        <v>0.5</v>
      </c>
      <c r="AY53" s="750">
        <v>0</v>
      </c>
      <c r="AZ53" s="750">
        <v>0</v>
      </c>
      <c r="BA53" s="750"/>
      <c r="BB53" s="750">
        <v>1</v>
      </c>
      <c r="BC53" s="750"/>
      <c r="BD53" s="750">
        <v>1</v>
      </c>
      <c r="BE53" s="750">
        <f t="shared" si="59"/>
        <v>1</v>
      </c>
      <c r="BF53" s="750">
        <f>BD53-DP53+DX53</f>
        <v>0.5</v>
      </c>
      <c r="BG53" s="750">
        <v>0.5</v>
      </c>
      <c r="BH53" s="750">
        <f>BD53-DP53+DY53</f>
        <v>0.5</v>
      </c>
      <c r="BI53" s="750">
        <v>0.5</v>
      </c>
      <c r="BJ53" s="750">
        <f>BD53-DP53+DT53</f>
        <v>0</v>
      </c>
      <c r="BK53" s="750">
        <f>BD53-DP53+DU53</f>
        <v>0</v>
      </c>
      <c r="BL53" s="750">
        <f>BD53-DP53+EF53</f>
        <v>0</v>
      </c>
      <c r="BM53" s="750">
        <v>0</v>
      </c>
      <c r="BN53" s="750">
        <v>0</v>
      </c>
      <c r="BO53" s="750"/>
      <c r="BP53" s="750">
        <v>1</v>
      </c>
      <c r="BQ53" s="750">
        <v>1</v>
      </c>
      <c r="BR53" s="750">
        <v>0.5</v>
      </c>
      <c r="BS53" s="750">
        <v>0.5</v>
      </c>
      <c r="BT53" s="750">
        <v>0.5</v>
      </c>
      <c r="BU53" s="750">
        <v>0.5</v>
      </c>
      <c r="BV53" s="750">
        <v>0</v>
      </c>
      <c r="BW53" s="750">
        <v>0</v>
      </c>
      <c r="BX53" s="750">
        <v>0</v>
      </c>
      <c r="BY53" s="750"/>
      <c r="BZ53" s="750">
        <v>1</v>
      </c>
      <c r="CA53" s="750">
        <v>0.5</v>
      </c>
      <c r="CB53" s="750">
        <v>0.5</v>
      </c>
      <c r="CC53" s="750">
        <v>0</v>
      </c>
      <c r="CD53" s="750">
        <v>1</v>
      </c>
      <c r="CE53" s="750">
        <v>1</v>
      </c>
      <c r="CF53" s="750"/>
      <c r="CG53" s="750">
        <v>1</v>
      </c>
      <c r="CH53" s="750">
        <v>1</v>
      </c>
      <c r="CI53" s="750">
        <v>0.5</v>
      </c>
      <c r="CJ53" s="750">
        <v>0.5</v>
      </c>
      <c r="CK53" s="750">
        <v>0.5</v>
      </c>
      <c r="CL53" s="750">
        <v>0.5</v>
      </c>
      <c r="CM53" s="750">
        <v>0</v>
      </c>
      <c r="CN53" s="750">
        <v>0</v>
      </c>
      <c r="CO53" s="750">
        <v>0</v>
      </c>
      <c r="CP53" s="750"/>
      <c r="CQ53" s="750">
        <v>1</v>
      </c>
      <c r="CR53" s="750">
        <v>1</v>
      </c>
      <c r="CS53" s="750">
        <v>0</v>
      </c>
      <c r="CT53" s="750">
        <v>1</v>
      </c>
      <c r="CU53" s="750">
        <v>0</v>
      </c>
      <c r="CV53" s="750">
        <v>0.5</v>
      </c>
      <c r="CW53" s="750"/>
      <c r="CX53" s="763">
        <v>0.8</v>
      </c>
      <c r="CY53" s="763">
        <v>0.8</v>
      </c>
      <c r="CZ53" s="750"/>
      <c r="DA53" s="763">
        <v>0.8</v>
      </c>
      <c r="DB53" s="763">
        <v>0.8</v>
      </c>
      <c r="DC53" s="750"/>
      <c r="DD53" s="763">
        <v>0.8</v>
      </c>
      <c r="DE53" s="763">
        <v>0.8</v>
      </c>
      <c r="DF53" s="750"/>
      <c r="DG53" s="750"/>
      <c r="DH53" s="750">
        <v>1</v>
      </c>
      <c r="DI53" s="750">
        <v>1</v>
      </c>
      <c r="DJ53" s="750">
        <v>0</v>
      </c>
      <c r="DK53" s="750">
        <v>0</v>
      </c>
      <c r="DL53" s="750"/>
      <c r="DM53" s="750"/>
      <c r="DN53" s="750"/>
      <c r="DO53" s="750"/>
      <c r="DP53" s="749">
        <v>1</v>
      </c>
      <c r="DQ53" s="749">
        <v>1</v>
      </c>
      <c r="DR53" s="749">
        <v>0</v>
      </c>
      <c r="DS53" s="749">
        <v>0</v>
      </c>
      <c r="DT53" s="749">
        <v>0</v>
      </c>
      <c r="DU53" s="749">
        <v>0</v>
      </c>
      <c r="DV53" s="749">
        <v>0.5</v>
      </c>
      <c r="DW53" s="749">
        <v>0.5</v>
      </c>
      <c r="DX53" s="749">
        <v>0.5</v>
      </c>
      <c r="DY53" s="749">
        <v>0.5</v>
      </c>
      <c r="DZ53" s="749">
        <v>0</v>
      </c>
      <c r="EA53" s="749">
        <v>0</v>
      </c>
      <c r="EB53" s="749">
        <v>0</v>
      </c>
      <c r="EC53" s="749">
        <v>0</v>
      </c>
      <c r="ED53" s="749">
        <v>0</v>
      </c>
      <c r="EE53" s="749">
        <v>-1</v>
      </c>
      <c r="EF53" s="751">
        <v>0</v>
      </c>
      <c r="EG53" s="751"/>
      <c r="EH53" s="749">
        <v>0</v>
      </c>
      <c r="EI53" s="749">
        <v>0</v>
      </c>
      <c r="EJ53" s="749">
        <v>0</v>
      </c>
      <c r="EK53" s="752">
        <v>0</v>
      </c>
      <c r="EL53" s="460">
        <v>1</v>
      </c>
      <c r="EM53" s="458">
        <v>0</v>
      </c>
      <c r="EN53" s="460">
        <v>0</v>
      </c>
      <c r="EO53" s="457">
        <v>0</v>
      </c>
      <c r="EP53" s="458">
        <v>0</v>
      </c>
      <c r="EQ53" s="460">
        <v>0</v>
      </c>
      <c r="ER53" s="457">
        <v>0</v>
      </c>
      <c r="ES53" s="460">
        <v>0</v>
      </c>
      <c r="ET53" s="456"/>
      <c r="EU53" s="456"/>
      <c r="EV53" s="456"/>
      <c r="EW53" s="456"/>
      <c r="EX53" s="456"/>
      <c r="EY53" s="456"/>
      <c r="EZ53" s="456"/>
      <c r="FA53" s="456"/>
      <c r="FB53" s="456"/>
      <c r="FC53" s="456"/>
      <c r="FD53" s="456"/>
      <c r="FE53" s="456"/>
      <c r="FF53" s="456"/>
      <c r="FG53" s="456"/>
      <c r="FH53" s="456"/>
      <c r="FI53" s="456"/>
      <c r="FJ53" s="457">
        <v>0</v>
      </c>
      <c r="FK53" s="457">
        <v>0</v>
      </c>
      <c r="FL53" s="457">
        <v>0</v>
      </c>
      <c r="FM53" s="457">
        <v>0</v>
      </c>
      <c r="FN53" s="457">
        <v>0</v>
      </c>
      <c r="FO53" s="457"/>
      <c r="FP53" s="457">
        <v>0</v>
      </c>
      <c r="FQ53" s="457"/>
      <c r="FR53" s="457"/>
      <c r="FS53" s="457">
        <v>0</v>
      </c>
      <c r="FT53" s="457">
        <v>0</v>
      </c>
      <c r="FU53" s="457">
        <v>0</v>
      </c>
      <c r="FV53" s="457"/>
      <c r="FW53" s="457"/>
      <c r="FX53" s="457"/>
      <c r="FY53" s="457">
        <v>0</v>
      </c>
      <c r="FZ53" s="457">
        <v>0</v>
      </c>
      <c r="GA53" s="457">
        <v>0</v>
      </c>
      <c r="GB53" s="457">
        <v>0</v>
      </c>
      <c r="GC53" s="457">
        <v>0</v>
      </c>
    </row>
    <row r="54" spans="1:185" x14ac:dyDescent="0.35">
      <c r="A54" s="17" t="s">
        <v>79</v>
      </c>
      <c r="B54" s="440">
        <v>0</v>
      </c>
      <c r="C54" s="440">
        <v>0</v>
      </c>
      <c r="D54" s="440">
        <v>7</v>
      </c>
      <c r="E54" s="440">
        <v>0</v>
      </c>
      <c r="F54" s="440">
        <v>2</v>
      </c>
      <c r="G54" s="440">
        <v>1</v>
      </c>
      <c r="H54" s="440"/>
      <c r="I54" s="441">
        <v>-3</v>
      </c>
      <c r="J54" s="442">
        <v>0</v>
      </c>
      <c r="K54" s="192">
        <f>States!B50</f>
        <v>2E-3</v>
      </c>
      <c r="L54" s="192">
        <f>'Cte Keq'!L66</f>
        <v>2E-3</v>
      </c>
      <c r="M54" s="259">
        <f>'Cte Keq'!L66</f>
        <v>2E-3</v>
      </c>
      <c r="N54" s="272">
        <f t="shared" si="78"/>
        <v>-6.2146080984221914</v>
      </c>
      <c r="O54" s="273">
        <f t="shared" si="80"/>
        <v>-6.2146080984221914</v>
      </c>
      <c r="P54" s="274">
        <f>'Cte Keq'!S66</f>
        <v>62.843843355222361</v>
      </c>
      <c r="Q54" s="274">
        <f t="shared" si="74"/>
        <v>1.5255954736488064</v>
      </c>
      <c r="R54" s="282">
        <f t="shared" si="75"/>
        <v>0</v>
      </c>
      <c r="S54" s="283">
        <f t="shared" si="76"/>
        <v>42.48611074661639</v>
      </c>
      <c r="T54" s="282">
        <f t="shared" si="77"/>
        <v>-15.404889253383608</v>
      </c>
      <c r="U54" s="3"/>
      <c r="V54" s="748">
        <v>9.8360655737704921</v>
      </c>
      <c r="W54" s="763">
        <f ca="1">V52/V56*W56</f>
        <v>7.799999999999998</v>
      </c>
      <c r="X54" s="748">
        <f t="shared" si="72"/>
        <v>-2</v>
      </c>
      <c r="Y54" s="756">
        <f ca="1">-W54/$W$56</f>
        <v>-2</v>
      </c>
      <c r="Z54" s="749">
        <v>-2</v>
      </c>
      <c r="AA54" s="749">
        <v>-2</v>
      </c>
      <c r="AB54" s="750">
        <v>-1.5</v>
      </c>
      <c r="AC54" s="750">
        <v>-1.5</v>
      </c>
      <c r="AD54" s="750">
        <v>-1</v>
      </c>
      <c r="AE54" s="750">
        <v>-1.5</v>
      </c>
      <c r="AF54" s="750"/>
      <c r="AG54" s="750">
        <v>-1</v>
      </c>
      <c r="AH54" s="748">
        <v>-1</v>
      </c>
      <c r="AI54" s="750">
        <v>-0.5</v>
      </c>
      <c r="AJ54" s="750">
        <v>-0.5</v>
      </c>
      <c r="AK54" s="750">
        <v>-0.5</v>
      </c>
      <c r="AL54" s="750">
        <v>-0.5</v>
      </c>
      <c r="AM54" s="750">
        <v>0</v>
      </c>
      <c r="AN54" s="750">
        <v>0</v>
      </c>
      <c r="AO54" s="750">
        <v>0</v>
      </c>
      <c r="AP54" s="750"/>
      <c r="AQ54" s="750"/>
      <c r="AR54" s="750">
        <v>-1</v>
      </c>
      <c r="AS54" s="750">
        <v>-1</v>
      </c>
      <c r="AT54" s="750">
        <v>-1</v>
      </c>
      <c r="AU54" s="750">
        <v>-0.5</v>
      </c>
      <c r="AV54" s="750">
        <v>-0.5</v>
      </c>
      <c r="AW54" s="750">
        <v>-0.5</v>
      </c>
      <c r="AX54" s="750">
        <v>-0.5</v>
      </c>
      <c r="AY54" s="750">
        <v>0</v>
      </c>
      <c r="AZ54" s="750">
        <v>0</v>
      </c>
      <c r="BA54" s="750"/>
      <c r="BB54" s="750">
        <v>-1</v>
      </c>
      <c r="BC54" s="750"/>
      <c r="BD54" s="750">
        <v>-1</v>
      </c>
      <c r="BE54" s="750">
        <f t="shared" si="59"/>
        <v>-1</v>
      </c>
      <c r="BF54" s="750">
        <f>BD54-DP54+DX54</f>
        <v>-0.5</v>
      </c>
      <c r="BG54" s="750">
        <v>-0.5</v>
      </c>
      <c r="BH54" s="750">
        <f>BD54-DP54+DY54</f>
        <v>-0.5</v>
      </c>
      <c r="BI54" s="750">
        <v>-0.5</v>
      </c>
      <c r="BJ54" s="750">
        <f>BD54-DP54+DT54</f>
        <v>0</v>
      </c>
      <c r="BK54" s="750">
        <f>BD54-DP54+DU54</f>
        <v>0</v>
      </c>
      <c r="BL54" s="750">
        <f>BD54-DP54+EF54</f>
        <v>0</v>
      </c>
      <c r="BM54" s="750">
        <v>0</v>
      </c>
      <c r="BN54" s="750">
        <v>0</v>
      </c>
      <c r="BO54" s="750"/>
      <c r="BP54" s="750">
        <v>-1</v>
      </c>
      <c r="BQ54" s="750">
        <v>-1</v>
      </c>
      <c r="BR54" s="750">
        <v>-0.5</v>
      </c>
      <c r="BS54" s="750">
        <v>-0.5</v>
      </c>
      <c r="BT54" s="750">
        <v>-0.5</v>
      </c>
      <c r="BU54" s="750">
        <v>-0.5</v>
      </c>
      <c r="BV54" s="750">
        <v>0</v>
      </c>
      <c r="BW54" s="750">
        <v>0</v>
      </c>
      <c r="BX54" s="750">
        <v>0</v>
      </c>
      <c r="BY54" s="750"/>
      <c r="BZ54" s="750">
        <v>-1</v>
      </c>
      <c r="CA54" s="750">
        <v>-0.5</v>
      </c>
      <c r="CB54" s="750">
        <v>-0.5</v>
      </c>
      <c r="CC54" s="750">
        <v>0</v>
      </c>
      <c r="CD54" s="750">
        <v>-1</v>
      </c>
      <c r="CE54" s="750">
        <v>-1</v>
      </c>
      <c r="CF54" s="750"/>
      <c r="CG54" s="750">
        <v>-1</v>
      </c>
      <c r="CH54" s="750">
        <v>-1</v>
      </c>
      <c r="CI54" s="750">
        <v>-0.5</v>
      </c>
      <c r="CJ54" s="750">
        <v>-0.5</v>
      </c>
      <c r="CK54" s="750">
        <v>-0.5</v>
      </c>
      <c r="CL54" s="750">
        <v>-0.5</v>
      </c>
      <c r="CM54" s="750">
        <v>0</v>
      </c>
      <c r="CN54" s="750">
        <v>0</v>
      </c>
      <c r="CO54" s="750">
        <v>0</v>
      </c>
      <c r="CP54" s="750"/>
      <c r="CQ54" s="750">
        <v>-1</v>
      </c>
      <c r="CR54" s="750">
        <v>-1</v>
      </c>
      <c r="CS54" s="750">
        <v>0</v>
      </c>
      <c r="CT54" s="750">
        <v>-1</v>
      </c>
      <c r="CU54" s="750">
        <v>0</v>
      </c>
      <c r="CV54" s="750">
        <v>-0.5</v>
      </c>
      <c r="CW54" s="750"/>
      <c r="CX54" s="763">
        <v>-0.8</v>
      </c>
      <c r="CY54" s="763">
        <v>-0.8</v>
      </c>
      <c r="CZ54" s="750"/>
      <c r="DA54" s="763">
        <v>-0.8</v>
      </c>
      <c r="DB54" s="763">
        <v>-0.8</v>
      </c>
      <c r="DC54" s="750"/>
      <c r="DD54" s="763">
        <v>-0.8</v>
      </c>
      <c r="DE54" s="763">
        <v>-0.8</v>
      </c>
      <c r="DF54" s="750"/>
      <c r="DG54" s="750"/>
      <c r="DH54" s="750">
        <v>-1</v>
      </c>
      <c r="DI54" s="750">
        <v>-1</v>
      </c>
      <c r="DJ54" s="750">
        <v>0</v>
      </c>
      <c r="DK54" s="750">
        <v>0</v>
      </c>
      <c r="DL54" s="750"/>
      <c r="DM54" s="750"/>
      <c r="DN54" s="750"/>
      <c r="DO54" s="750"/>
      <c r="DP54" s="749">
        <v>-1</v>
      </c>
      <c r="DQ54" s="749">
        <v>-1</v>
      </c>
      <c r="DR54" s="749">
        <v>0</v>
      </c>
      <c r="DS54" s="749">
        <v>0</v>
      </c>
      <c r="DT54" s="749">
        <v>0</v>
      </c>
      <c r="DU54" s="749">
        <v>0</v>
      </c>
      <c r="DV54" s="749">
        <v>-0.5</v>
      </c>
      <c r="DW54" s="749">
        <v>-0.5</v>
      </c>
      <c r="DX54" s="749">
        <v>-0.5</v>
      </c>
      <c r="DY54" s="749">
        <v>-0.5</v>
      </c>
      <c r="DZ54" s="749">
        <v>0</v>
      </c>
      <c r="EA54" s="749">
        <v>0</v>
      </c>
      <c r="EB54" s="749">
        <v>0</v>
      </c>
      <c r="EC54" s="749">
        <v>0</v>
      </c>
      <c r="ED54" s="749">
        <v>0</v>
      </c>
      <c r="EE54" s="749">
        <v>1</v>
      </c>
      <c r="EF54" s="751">
        <v>0</v>
      </c>
      <c r="EG54" s="751"/>
      <c r="EH54" s="749">
        <v>0</v>
      </c>
      <c r="EI54" s="749">
        <v>0</v>
      </c>
      <c r="EJ54" s="749">
        <v>0</v>
      </c>
      <c r="EK54" s="752">
        <v>0</v>
      </c>
      <c r="EL54" s="460">
        <v>-1</v>
      </c>
      <c r="EM54" s="458">
        <v>0</v>
      </c>
      <c r="EN54" s="460">
        <v>0</v>
      </c>
      <c r="EO54" s="457">
        <v>0</v>
      </c>
      <c r="EP54" s="458">
        <v>0</v>
      </c>
      <c r="EQ54" s="460">
        <v>0</v>
      </c>
      <c r="ER54" s="457">
        <v>0</v>
      </c>
      <c r="ES54" s="460">
        <v>0</v>
      </c>
      <c r="ET54" s="456"/>
      <c r="EU54" s="456"/>
      <c r="EV54" s="456"/>
      <c r="EW54" s="456"/>
      <c r="EX54" s="456"/>
      <c r="EY54" s="456"/>
      <c r="EZ54" s="456"/>
      <c r="FA54" s="456"/>
      <c r="FB54" s="456"/>
      <c r="FC54" s="456"/>
      <c r="FD54" s="456"/>
      <c r="FE54" s="456"/>
      <c r="FF54" s="456"/>
      <c r="FG54" s="456"/>
      <c r="FH54" s="456"/>
      <c r="FI54" s="456"/>
      <c r="FJ54" s="457">
        <v>0</v>
      </c>
      <c r="FK54" s="457">
        <v>0</v>
      </c>
      <c r="FL54" s="457">
        <v>0</v>
      </c>
      <c r="FM54" s="457">
        <v>0</v>
      </c>
      <c r="FN54" s="457">
        <v>0</v>
      </c>
      <c r="FO54" s="457"/>
      <c r="FP54" s="457">
        <v>0</v>
      </c>
      <c r="FQ54" s="457"/>
      <c r="FR54" s="457"/>
      <c r="FS54" s="457">
        <v>0</v>
      </c>
      <c r="FT54" s="457">
        <v>0</v>
      </c>
      <c r="FU54" s="457">
        <v>0</v>
      </c>
      <c r="FV54" s="457"/>
      <c r="FW54" s="457"/>
      <c r="FX54" s="457"/>
      <c r="FY54" s="457">
        <v>0</v>
      </c>
      <c r="FZ54" s="457">
        <v>0</v>
      </c>
      <c r="GA54" s="457">
        <v>0</v>
      </c>
      <c r="GB54" s="457">
        <v>0</v>
      </c>
      <c r="GC54" s="457">
        <v>0</v>
      </c>
    </row>
    <row r="55" spans="1:185" ht="13.5" customHeight="1" x14ac:dyDescent="0.35">
      <c r="A55" s="31" t="s">
        <v>114</v>
      </c>
      <c r="B55" s="448">
        <v>0</v>
      </c>
      <c r="C55" s="448">
        <v>1</v>
      </c>
      <c r="D55" s="448">
        <v>0</v>
      </c>
      <c r="E55" s="448">
        <v>0</v>
      </c>
      <c r="F55" s="448">
        <v>0</v>
      </c>
      <c r="G55" s="448">
        <v>0</v>
      </c>
      <c r="H55" s="448"/>
      <c r="I55" s="449">
        <v>1</v>
      </c>
      <c r="J55" s="449">
        <v>1</v>
      </c>
      <c r="K55" s="194" t="s">
        <v>127</v>
      </c>
      <c r="L55" s="288">
        <f>10^(-7)</f>
        <v>9.9999999999999995E-8</v>
      </c>
      <c r="M55" s="194">
        <f>L55</f>
        <v>9.9999999999999995E-8</v>
      </c>
      <c r="N55" s="277">
        <f>LN(L55)</f>
        <v>-16.11809565095832</v>
      </c>
      <c r="O55" s="277">
        <f t="shared" si="80"/>
        <v>-16.11809565095832</v>
      </c>
      <c r="P55" s="278">
        <v>0</v>
      </c>
      <c r="Q55" s="278">
        <f t="shared" si="74"/>
        <v>0.16951060818320071</v>
      </c>
      <c r="R55" s="278">
        <f t="shared" si="75"/>
        <v>0.16951060818320071</v>
      </c>
      <c r="S55" s="285">
        <f t="shared" si="76"/>
        <v>-59.250843355222415</v>
      </c>
      <c r="T55" s="285">
        <f t="shared" si="77"/>
        <v>-59.250843355222415</v>
      </c>
      <c r="U55" s="3"/>
      <c r="V55" s="755">
        <f>-SUMPRODUCT(V39:V54,I39:I54)-SUMPRODUCT(I56:I73,V56:V73)</f>
        <v>11.901639344262296</v>
      </c>
      <c r="W55" s="755">
        <f ca="1">-SUMPRODUCT(W39:W54,I39:I54)-SUMPRODUCT(I6:I22,W6:W22)-W56*I56</f>
        <v>7.7976470588235287</v>
      </c>
      <c r="X55" s="512">
        <f>-V55/$V$56</f>
        <v>-2.4200000000000004</v>
      </c>
      <c r="Y55" s="755">
        <f ca="1">-W55/$W$56</f>
        <v>-1.9993966817496232</v>
      </c>
      <c r="Z55" s="467">
        <v>2</v>
      </c>
      <c r="AA55" s="589">
        <v>-1</v>
      </c>
      <c r="AB55" s="591">
        <v>-2.5</v>
      </c>
      <c r="AC55" s="591">
        <v>-2</v>
      </c>
      <c r="AD55" s="591">
        <v>-3</v>
      </c>
      <c r="AE55" s="593">
        <v>-3</v>
      </c>
      <c r="AF55" s="593"/>
      <c r="AG55" s="593">
        <v>1</v>
      </c>
      <c r="AH55" s="456">
        <v>1</v>
      </c>
      <c r="AI55" s="591">
        <v>-0.5</v>
      </c>
      <c r="AJ55" s="591"/>
      <c r="AK55" s="591">
        <v>-0.5</v>
      </c>
      <c r="AL55" s="591"/>
      <c r="AM55" s="591">
        <v>-1</v>
      </c>
      <c r="AN55" s="591">
        <v>-1</v>
      </c>
      <c r="AO55" s="591">
        <v>-1</v>
      </c>
      <c r="AP55" s="593"/>
      <c r="AQ55" s="593">
        <v>-1</v>
      </c>
      <c r="AR55" s="593">
        <v>-2</v>
      </c>
      <c r="AS55" s="593">
        <v>1</v>
      </c>
      <c r="AT55" s="591">
        <v>1</v>
      </c>
      <c r="AU55" s="591">
        <v>-0.5</v>
      </c>
      <c r="AV55" s="591"/>
      <c r="AW55" s="591">
        <v>-0.5</v>
      </c>
      <c r="AX55" s="591"/>
      <c r="AY55" s="591">
        <v>-1</v>
      </c>
      <c r="AZ55" s="591">
        <v>-1</v>
      </c>
      <c r="BA55" s="593"/>
      <c r="BB55" s="593"/>
      <c r="BC55" s="593"/>
      <c r="BD55" s="593">
        <v>0</v>
      </c>
      <c r="BE55" s="591">
        <f t="shared" si="59"/>
        <v>0</v>
      </c>
      <c r="BF55" s="591">
        <v>-1.5</v>
      </c>
      <c r="BG55" s="591">
        <v>-1</v>
      </c>
      <c r="BH55" s="591">
        <v>-1.5</v>
      </c>
      <c r="BI55" s="591">
        <v>-1</v>
      </c>
      <c r="BJ55" s="591">
        <v>-2</v>
      </c>
      <c r="BK55" s="591">
        <v>-2</v>
      </c>
      <c r="BL55" s="591">
        <v>-2</v>
      </c>
      <c r="BM55" s="593">
        <v>-1.5</v>
      </c>
      <c r="BN55" s="593">
        <v>-1</v>
      </c>
      <c r="BO55" s="593"/>
      <c r="BP55" s="593"/>
      <c r="BQ55" s="591">
        <v>0</v>
      </c>
      <c r="BR55" s="591">
        <v>-1.5</v>
      </c>
      <c r="BS55" s="591">
        <v>-1</v>
      </c>
      <c r="BT55" s="591">
        <v>-1.5</v>
      </c>
      <c r="BU55" s="591">
        <v>-1</v>
      </c>
      <c r="BV55" s="591">
        <v>-2</v>
      </c>
      <c r="BW55" s="591">
        <v>-2</v>
      </c>
      <c r="BX55" s="591">
        <v>-2</v>
      </c>
      <c r="BY55" s="593"/>
      <c r="BZ55" s="593">
        <v>1</v>
      </c>
      <c r="CA55" s="593">
        <v>-0.5</v>
      </c>
      <c r="CB55" s="593"/>
      <c r="CC55" s="593">
        <v>-1</v>
      </c>
      <c r="CD55" s="593"/>
      <c r="CE55" s="593"/>
      <c r="CF55" s="593"/>
      <c r="CG55" s="593">
        <v>1</v>
      </c>
      <c r="CH55" s="591">
        <v>1</v>
      </c>
      <c r="CI55" s="591">
        <v>-0.5</v>
      </c>
      <c r="CJ55" s="591"/>
      <c r="CK55" s="591">
        <v>-0.5</v>
      </c>
      <c r="CL55" s="591"/>
      <c r="CM55" s="591">
        <v>-1</v>
      </c>
      <c r="CN55" s="591">
        <v>-1</v>
      </c>
      <c r="CO55" s="591">
        <v>-1</v>
      </c>
      <c r="CP55" s="593"/>
      <c r="CQ55" s="593">
        <v>-2</v>
      </c>
      <c r="CR55" s="593">
        <v>3</v>
      </c>
      <c r="CS55" s="591">
        <v>0</v>
      </c>
      <c r="CT55" s="674"/>
      <c r="CU55" s="674">
        <v>-2</v>
      </c>
      <c r="CV55" s="674">
        <v>-1</v>
      </c>
      <c r="CW55" s="674"/>
      <c r="CX55" s="674">
        <f>2-0.8</f>
        <v>1.2</v>
      </c>
      <c r="CY55" s="674">
        <f>2-0.8</f>
        <v>1.2</v>
      </c>
      <c r="CZ55" s="674"/>
      <c r="DA55" s="674">
        <f>2-0.8</f>
        <v>1.2</v>
      </c>
      <c r="DB55" s="674">
        <f>2-0.8</f>
        <v>1.2</v>
      </c>
      <c r="DC55" s="674"/>
      <c r="DD55" s="674">
        <f>2-0.8</f>
        <v>1.2</v>
      </c>
      <c r="DE55" s="674">
        <f>2-0.8</f>
        <v>1.2</v>
      </c>
      <c r="DF55" s="674">
        <v>-1</v>
      </c>
      <c r="DG55" s="674"/>
      <c r="DH55" s="674"/>
      <c r="DI55" s="674"/>
      <c r="DJ55" s="674">
        <v>-3</v>
      </c>
      <c r="DK55" s="674">
        <v>-2</v>
      </c>
      <c r="DL55" s="674"/>
      <c r="DM55" s="674"/>
      <c r="DN55" s="674"/>
      <c r="DO55" s="674"/>
      <c r="DP55" s="589">
        <v>0</v>
      </c>
      <c r="DQ55" s="589">
        <v>0</v>
      </c>
      <c r="DR55" s="766">
        <v>-2</v>
      </c>
      <c r="DS55" s="766">
        <v>-2</v>
      </c>
      <c r="DT55" s="766">
        <v>-2</v>
      </c>
      <c r="DU55" s="766">
        <v>-2</v>
      </c>
      <c r="DV55" s="589">
        <v>-1.5</v>
      </c>
      <c r="DW55" s="589">
        <v>-1.5</v>
      </c>
      <c r="DX55" s="589">
        <v>-1</v>
      </c>
      <c r="DY55" s="589">
        <v>-1</v>
      </c>
      <c r="DZ55" s="589">
        <v>-2.5</v>
      </c>
      <c r="EA55" s="589">
        <v>-2.5</v>
      </c>
      <c r="EB55" s="589">
        <v>-2</v>
      </c>
      <c r="EC55" s="589">
        <v>-2</v>
      </c>
      <c r="ED55" s="766">
        <v>-1</v>
      </c>
      <c r="EE55" s="589">
        <v>-1</v>
      </c>
      <c r="EF55" s="589">
        <v>-2</v>
      </c>
      <c r="EG55" s="589"/>
      <c r="EH55" s="467">
        <v>-1</v>
      </c>
      <c r="EI55" s="467">
        <v>0</v>
      </c>
      <c r="EJ55" s="467">
        <v>-1</v>
      </c>
      <c r="EK55" s="459">
        <v>-1</v>
      </c>
      <c r="EL55" s="469">
        <v>-1</v>
      </c>
      <c r="EM55" s="468">
        <v>0</v>
      </c>
      <c r="EN55" s="469">
        <v>-1</v>
      </c>
      <c r="EO55" s="467">
        <v>0</v>
      </c>
      <c r="EP55" s="468">
        <v>0</v>
      </c>
      <c r="EQ55" s="470">
        <v>0</v>
      </c>
      <c r="ER55" s="471">
        <v>0</v>
      </c>
      <c r="ES55" s="470">
        <v>0</v>
      </c>
      <c r="ET55" s="472"/>
      <c r="EU55" s="472"/>
      <c r="EV55" s="472"/>
      <c r="EW55" s="472"/>
      <c r="EX55" s="472"/>
      <c r="EY55" s="472"/>
      <c r="EZ55" s="472"/>
      <c r="FA55" s="472"/>
      <c r="FB55" s="472"/>
      <c r="FC55" s="472"/>
      <c r="FD55" s="472"/>
      <c r="FE55" s="472"/>
      <c r="FF55" s="472"/>
      <c r="FG55" s="472"/>
      <c r="FH55" s="472"/>
      <c r="FI55" s="472"/>
      <c r="FJ55" s="471">
        <v>0</v>
      </c>
      <c r="FK55" s="471">
        <v>0</v>
      </c>
      <c r="FL55" s="471">
        <v>0</v>
      </c>
      <c r="FM55" s="471">
        <v>0</v>
      </c>
      <c r="FN55" s="471">
        <v>0</v>
      </c>
      <c r="FO55" s="471"/>
      <c r="FP55" s="471">
        <v>0</v>
      </c>
      <c r="FQ55" s="471"/>
      <c r="FR55" s="471"/>
      <c r="FS55" s="471">
        <v>0</v>
      </c>
      <c r="FT55" s="471">
        <v>0</v>
      </c>
      <c r="FU55" s="471">
        <v>0</v>
      </c>
      <c r="FV55" s="471"/>
      <c r="FW55" s="471"/>
      <c r="FX55" s="471"/>
      <c r="FY55" s="471">
        <v>0</v>
      </c>
      <c r="FZ55" s="471">
        <v>0</v>
      </c>
      <c r="GA55" s="471">
        <v>0</v>
      </c>
      <c r="GB55" s="471">
        <v>0</v>
      </c>
      <c r="GC55" s="471">
        <v>0</v>
      </c>
    </row>
    <row r="56" spans="1:185" x14ac:dyDescent="0.35">
      <c r="A56" s="17" t="s">
        <v>34</v>
      </c>
      <c r="B56" s="440">
        <v>1</v>
      </c>
      <c r="C56" s="440">
        <v>1.8</v>
      </c>
      <c r="D56" s="440">
        <v>0.5</v>
      </c>
      <c r="E56" s="440">
        <v>0.2</v>
      </c>
      <c r="F56" s="440">
        <v>0</v>
      </c>
      <c r="G56" s="440">
        <v>0</v>
      </c>
      <c r="H56" s="440"/>
      <c r="I56" s="441">
        <v>0</v>
      </c>
      <c r="J56" s="442">
        <v>0</v>
      </c>
      <c r="K56" s="192">
        <f>States!B51</f>
        <v>5.0000000000000001E-3</v>
      </c>
      <c r="L56" s="246">
        <f>'Cte Keq'!L69</f>
        <v>5.0000000000000001E-3</v>
      </c>
      <c r="M56" s="259">
        <f>'Cte Keq'!L69</f>
        <v>5.0000000000000001E-3</v>
      </c>
      <c r="N56" s="272">
        <f t="shared" si="78"/>
        <v>-5.2983173665480363</v>
      </c>
      <c r="O56" s="273">
        <f t="shared" si="80"/>
        <v>-5.2983173665480363</v>
      </c>
      <c r="P56" s="279">
        <f>'Cte Keq'!S68</f>
        <v>-67</v>
      </c>
      <c r="Q56" s="274">
        <f>(I56^2)</f>
        <v>0</v>
      </c>
      <c r="R56" s="282">
        <f>(J56^2)</f>
        <v>0</v>
      </c>
      <c r="S56" s="283">
        <f t="shared" si="76"/>
        <v>-13.133570286060973</v>
      </c>
      <c r="T56" s="282">
        <f t="shared" si="77"/>
        <v>-13.133570286060973</v>
      </c>
      <c r="U56" s="3"/>
      <c r="V56" s="456">
        <v>4.918032786885246</v>
      </c>
      <c r="W56" s="768">
        <f ca="1">-SUMPRODUCT(W6:W40,B6:B40)</f>
        <v>3.899999999999999</v>
      </c>
      <c r="X56" s="456">
        <f>-V56/$V$56</f>
        <v>-1</v>
      </c>
      <c r="Y56" s="755">
        <f ca="1">-W56/$W$56</f>
        <v>-1</v>
      </c>
      <c r="Z56" s="457">
        <v>0</v>
      </c>
      <c r="AA56" s="457">
        <v>0</v>
      </c>
      <c r="AB56" s="456">
        <v>0</v>
      </c>
      <c r="AC56" s="456">
        <v>0</v>
      </c>
      <c r="AD56" s="591">
        <v>0</v>
      </c>
      <c r="AE56" s="591">
        <v>0</v>
      </c>
      <c r="AF56" s="591"/>
      <c r="AG56" s="591">
        <v>0</v>
      </c>
      <c r="AH56" s="456">
        <v>0</v>
      </c>
      <c r="AI56" s="591">
        <v>0</v>
      </c>
      <c r="AJ56" s="591">
        <v>0</v>
      </c>
      <c r="AK56" s="591">
        <v>0</v>
      </c>
      <c r="AL56" s="591">
        <v>0</v>
      </c>
      <c r="AM56" s="591">
        <v>0</v>
      </c>
      <c r="AN56" s="591">
        <v>0</v>
      </c>
      <c r="AO56" s="591">
        <v>0</v>
      </c>
      <c r="AP56" s="591"/>
      <c r="AQ56" s="591"/>
      <c r="AR56" s="591"/>
      <c r="AS56" s="591">
        <v>0</v>
      </c>
      <c r="AT56" s="591">
        <v>0</v>
      </c>
      <c r="AU56" s="591">
        <v>0</v>
      </c>
      <c r="AV56" s="591">
        <v>0</v>
      </c>
      <c r="AW56" s="591">
        <v>0</v>
      </c>
      <c r="AX56" s="591">
        <v>0</v>
      </c>
      <c r="AY56" s="591">
        <v>0</v>
      </c>
      <c r="AZ56" s="591">
        <v>0</v>
      </c>
      <c r="BA56" s="591"/>
      <c r="BB56" s="591"/>
      <c r="BC56" s="591"/>
      <c r="BD56" s="591"/>
      <c r="BE56" s="591">
        <f t="shared" ref="BE56:BE72" si="82">BD56-DP56+DQ56</f>
        <v>0</v>
      </c>
      <c r="BF56" s="591">
        <f t="shared" ref="BF56:BF72" si="83">BD56-DP56+DX56</f>
        <v>0</v>
      </c>
      <c r="BG56" s="591">
        <v>0</v>
      </c>
      <c r="BH56" s="591">
        <f t="shared" ref="BH56:BH72" si="84">BD56-DP56+DY56</f>
        <v>0</v>
      </c>
      <c r="BI56" s="591">
        <v>0</v>
      </c>
      <c r="BJ56" s="591">
        <f t="shared" ref="BJ56:BJ72" si="85">BD56-DP56+DT56</f>
        <v>0</v>
      </c>
      <c r="BK56" s="591">
        <f t="shared" ref="BK56:BK72" si="86">BD56-DP56+DU56</f>
        <v>0</v>
      </c>
      <c r="BL56" s="591">
        <f t="shared" ref="BL56:BL72" si="87">BD56-DP56+EF56</f>
        <v>0</v>
      </c>
      <c r="BM56" s="591"/>
      <c r="BN56" s="591"/>
      <c r="BO56" s="591"/>
      <c r="BP56" s="591"/>
      <c r="BQ56" s="591">
        <v>0</v>
      </c>
      <c r="BR56" s="591">
        <v>0</v>
      </c>
      <c r="BS56" s="591">
        <v>0</v>
      </c>
      <c r="BT56" s="591">
        <v>0</v>
      </c>
      <c r="BU56" s="591">
        <v>0</v>
      </c>
      <c r="BV56" s="591">
        <v>0</v>
      </c>
      <c r="BW56" s="591">
        <v>0</v>
      </c>
      <c r="BX56" s="591">
        <v>0</v>
      </c>
      <c r="BY56" s="591"/>
      <c r="BZ56" s="591"/>
      <c r="CA56" s="591"/>
      <c r="CB56" s="591"/>
      <c r="CC56" s="591"/>
      <c r="CD56" s="591"/>
      <c r="CE56" s="591"/>
      <c r="CF56" s="591"/>
      <c r="CG56" s="591"/>
      <c r="CH56" s="591">
        <v>0</v>
      </c>
      <c r="CI56" s="591">
        <v>0</v>
      </c>
      <c r="CJ56" s="591">
        <v>0</v>
      </c>
      <c r="CK56" s="591">
        <v>0</v>
      </c>
      <c r="CL56" s="591">
        <v>0</v>
      </c>
      <c r="CM56" s="591">
        <v>0</v>
      </c>
      <c r="CN56" s="591">
        <v>0</v>
      </c>
      <c r="CO56" s="591">
        <v>0</v>
      </c>
      <c r="CP56" s="591"/>
      <c r="CQ56" s="591"/>
      <c r="CR56" s="591"/>
      <c r="CS56" s="591">
        <v>0</v>
      </c>
      <c r="CT56" s="591"/>
      <c r="CU56" s="591"/>
      <c r="CV56" s="591"/>
      <c r="CW56" s="591"/>
      <c r="CX56" s="591"/>
      <c r="CY56" s="591"/>
      <c r="CZ56" s="591"/>
      <c r="DA56" s="591"/>
      <c r="DB56" s="591"/>
      <c r="DC56" s="591"/>
      <c r="DD56" s="591"/>
      <c r="DE56" s="591"/>
      <c r="DF56" s="591"/>
      <c r="DG56" s="591"/>
      <c r="DH56" s="591"/>
      <c r="DI56" s="591"/>
      <c r="DJ56" s="591"/>
      <c r="DK56" s="591"/>
      <c r="DL56" s="591"/>
      <c r="DM56" s="591"/>
      <c r="DN56" s="591"/>
      <c r="DO56" s="591"/>
      <c r="DP56" s="457">
        <v>0</v>
      </c>
      <c r="DQ56" s="457">
        <v>0</v>
      </c>
      <c r="DR56" s="457">
        <v>0</v>
      </c>
      <c r="DS56" s="457">
        <v>0</v>
      </c>
      <c r="DT56" s="457">
        <v>0</v>
      </c>
      <c r="DU56" s="457">
        <v>0</v>
      </c>
      <c r="DV56" s="457">
        <v>0</v>
      </c>
      <c r="DW56" s="457">
        <v>0</v>
      </c>
      <c r="DX56" s="457">
        <v>0</v>
      </c>
      <c r="DY56" s="457">
        <v>0</v>
      </c>
      <c r="DZ56" s="457">
        <v>0</v>
      </c>
      <c r="EA56" s="457">
        <v>0</v>
      </c>
      <c r="EB56" s="457">
        <v>0</v>
      </c>
      <c r="EC56" s="457">
        <v>0</v>
      </c>
      <c r="ED56" s="457">
        <v>0</v>
      </c>
      <c r="EE56" s="457">
        <v>0</v>
      </c>
      <c r="EF56" s="458">
        <v>0</v>
      </c>
      <c r="EG56" s="458"/>
      <c r="EH56" s="457">
        <v>0</v>
      </c>
      <c r="EI56" s="457">
        <v>0</v>
      </c>
      <c r="EJ56" s="457">
        <v>0</v>
      </c>
      <c r="EK56" s="459">
        <v>0</v>
      </c>
      <c r="EL56" s="460">
        <v>0</v>
      </c>
      <c r="EM56" s="458">
        <v>0</v>
      </c>
      <c r="EN56" s="460">
        <v>0</v>
      </c>
      <c r="EO56" s="457">
        <v>0</v>
      </c>
      <c r="EP56" s="458">
        <v>0</v>
      </c>
      <c r="EQ56" s="460">
        <v>0</v>
      </c>
      <c r="ER56" s="457">
        <v>0</v>
      </c>
      <c r="ES56" s="456">
        <v>0</v>
      </c>
      <c r="ET56" s="456"/>
      <c r="EU56" s="456"/>
      <c r="EV56" s="456"/>
      <c r="EW56" s="456"/>
      <c r="EX56" s="456"/>
      <c r="EY56" s="456"/>
      <c r="EZ56" s="456"/>
      <c r="FA56" s="456"/>
      <c r="FB56" s="456"/>
      <c r="FC56" s="456"/>
      <c r="FD56" s="456"/>
      <c r="FE56" s="456"/>
      <c r="FF56" s="456"/>
      <c r="FG56" s="456"/>
      <c r="FH56" s="456"/>
      <c r="FI56" s="456"/>
      <c r="FJ56" s="457">
        <v>0</v>
      </c>
      <c r="FK56" s="457">
        <v>0</v>
      </c>
      <c r="FL56" s="457">
        <v>0</v>
      </c>
      <c r="FM56" s="457">
        <v>0</v>
      </c>
      <c r="FN56" s="457">
        <v>0</v>
      </c>
      <c r="FO56" s="457"/>
      <c r="FP56" s="457">
        <v>0</v>
      </c>
      <c r="FQ56" s="457"/>
      <c r="FR56" s="457"/>
      <c r="FS56" s="457">
        <v>0</v>
      </c>
      <c r="FT56" s="457">
        <v>0</v>
      </c>
      <c r="FU56" s="457">
        <v>0</v>
      </c>
      <c r="FV56" s="457"/>
      <c r="FW56" s="457"/>
      <c r="FX56" s="457"/>
      <c r="FY56" s="457">
        <v>0</v>
      </c>
      <c r="FZ56" s="457">
        <v>0</v>
      </c>
      <c r="GA56" s="457">
        <v>0</v>
      </c>
      <c r="GB56" s="457">
        <v>0</v>
      </c>
      <c r="GC56" s="457">
        <v>0</v>
      </c>
    </row>
    <row r="57" spans="1:185" x14ac:dyDescent="0.35">
      <c r="A57" s="17" t="s">
        <v>85</v>
      </c>
      <c r="B57" s="440">
        <v>6</v>
      </c>
      <c r="C57" s="440">
        <v>12</v>
      </c>
      <c r="D57" s="440">
        <v>6</v>
      </c>
      <c r="E57" s="440">
        <v>0</v>
      </c>
      <c r="F57" s="440">
        <v>0</v>
      </c>
      <c r="G57" s="440">
        <v>0</v>
      </c>
      <c r="H57" s="440"/>
      <c r="I57" s="441">
        <v>0</v>
      </c>
      <c r="J57" s="442">
        <v>0</v>
      </c>
      <c r="K57" s="192">
        <f>States!B52</f>
        <v>1E-4</v>
      </c>
      <c r="L57" s="192">
        <f>'Cte Keq'!L70</f>
        <v>1E-4</v>
      </c>
      <c r="M57" s="259">
        <f>'Cte Keq'!L70</f>
        <v>1E-4</v>
      </c>
      <c r="N57" s="272">
        <f t="shared" ref="N57:O94" si="88">LN(L57)</f>
        <v>-9.2103403719761818</v>
      </c>
      <c r="O57" s="273">
        <f t="shared" si="80"/>
        <v>-9.2103403719761818</v>
      </c>
      <c r="P57" s="274">
        <f t="shared" ref="P57:P95" si="89">P4</f>
        <v>-917.22</v>
      </c>
      <c r="Q57" s="274">
        <f t="shared" ref="Q57:Q95" si="90">(I57^2)*SQRT($B$127)/(1+$B$129*SQRT($B$127))</f>
        <v>0</v>
      </c>
      <c r="R57" s="282">
        <f t="shared" ref="R57:R95" si="91">(J57^2)*SQRT($B$127)/(1+$B$129*SQRT($B$127))</f>
        <v>0</v>
      </c>
      <c r="S57" s="283">
        <f t="shared" ref="S57:S95" si="92">$B$120*$B$121*N57+I57*$B$122*$B$125</f>
        <v>-22.830767631555663</v>
      </c>
      <c r="T57" s="282">
        <f t="shared" ref="T57:T95" si="93">$B$120*$B$121*O57+J57*$B$122*$B$125</f>
        <v>-22.830767631555663</v>
      </c>
      <c r="U57" s="3"/>
      <c r="V57" s="456">
        <v>0</v>
      </c>
      <c r="W57" s="456"/>
      <c r="X57" s="511">
        <f>-V4/$V$56</f>
        <v>0.20333333333333334</v>
      </c>
      <c r="Y57" s="755"/>
      <c r="Z57" s="457">
        <v>0</v>
      </c>
      <c r="AA57" s="457">
        <v>0</v>
      </c>
      <c r="AB57" s="456">
        <v>0</v>
      </c>
      <c r="AC57" s="456">
        <v>0</v>
      </c>
      <c r="AD57" s="591">
        <v>0</v>
      </c>
      <c r="AE57" s="591">
        <v>0</v>
      </c>
      <c r="AF57" s="591"/>
      <c r="AG57" s="591">
        <v>0</v>
      </c>
      <c r="AH57" s="456">
        <v>0</v>
      </c>
      <c r="AI57" s="591">
        <v>0</v>
      </c>
      <c r="AJ57" s="591">
        <v>0</v>
      </c>
      <c r="AK57" s="591">
        <v>0</v>
      </c>
      <c r="AL57" s="591">
        <v>0</v>
      </c>
      <c r="AM57" s="591">
        <v>0</v>
      </c>
      <c r="AN57" s="591">
        <v>0</v>
      </c>
      <c r="AO57" s="591">
        <v>0</v>
      </c>
      <c r="AP57" s="591"/>
      <c r="AQ57" s="591"/>
      <c r="AR57" s="591"/>
      <c r="AS57" s="591">
        <v>0</v>
      </c>
      <c r="AT57" s="591">
        <v>0</v>
      </c>
      <c r="AU57" s="591">
        <v>0</v>
      </c>
      <c r="AV57" s="591">
        <v>0</v>
      </c>
      <c r="AW57" s="591">
        <v>0</v>
      </c>
      <c r="AX57" s="591">
        <v>0</v>
      </c>
      <c r="AY57" s="591">
        <v>0</v>
      </c>
      <c r="AZ57" s="591">
        <v>0</v>
      </c>
      <c r="BA57" s="591"/>
      <c r="BB57" s="591"/>
      <c r="BC57" s="591"/>
      <c r="BD57" s="591"/>
      <c r="BE57" s="591">
        <f t="shared" si="82"/>
        <v>0</v>
      </c>
      <c r="BF57" s="591">
        <f t="shared" si="83"/>
        <v>0</v>
      </c>
      <c r="BG57" s="591">
        <v>0</v>
      </c>
      <c r="BH57" s="591">
        <f t="shared" si="84"/>
        <v>0</v>
      </c>
      <c r="BI57" s="591">
        <v>0</v>
      </c>
      <c r="BJ57" s="591">
        <f t="shared" si="85"/>
        <v>0</v>
      </c>
      <c r="BK57" s="591">
        <f t="shared" si="86"/>
        <v>0</v>
      </c>
      <c r="BL57" s="591">
        <f t="shared" si="87"/>
        <v>0</v>
      </c>
      <c r="BM57" s="591"/>
      <c r="BN57" s="591"/>
      <c r="BO57" s="591"/>
      <c r="BP57" s="591"/>
      <c r="BQ57" s="591">
        <v>0</v>
      </c>
      <c r="BR57" s="591">
        <v>0</v>
      </c>
      <c r="BS57" s="591">
        <v>0</v>
      </c>
      <c r="BT57" s="591">
        <v>0</v>
      </c>
      <c r="BU57" s="591">
        <v>0</v>
      </c>
      <c r="BV57" s="591">
        <v>0</v>
      </c>
      <c r="BW57" s="591">
        <v>0</v>
      </c>
      <c r="BX57" s="591">
        <v>0</v>
      </c>
      <c r="BY57" s="591"/>
      <c r="BZ57" s="591"/>
      <c r="CA57" s="591"/>
      <c r="CB57" s="591"/>
      <c r="CC57" s="591"/>
      <c r="CD57" s="591"/>
      <c r="CE57" s="591"/>
      <c r="CF57" s="591"/>
      <c r="CG57" s="591"/>
      <c r="CH57" s="591">
        <v>0</v>
      </c>
      <c r="CI57" s="591">
        <v>0</v>
      </c>
      <c r="CJ57" s="591">
        <v>0</v>
      </c>
      <c r="CK57" s="591">
        <v>0</v>
      </c>
      <c r="CL57" s="591">
        <v>0</v>
      </c>
      <c r="CM57" s="591">
        <v>0</v>
      </c>
      <c r="CN57" s="591">
        <v>0</v>
      </c>
      <c r="CO57" s="591">
        <v>0</v>
      </c>
      <c r="CP57" s="591"/>
      <c r="CQ57" s="591"/>
      <c r="CR57" s="591"/>
      <c r="CS57" s="591">
        <v>0</v>
      </c>
      <c r="CT57" s="591"/>
      <c r="CU57" s="591"/>
      <c r="CV57" s="591"/>
      <c r="CW57" s="591"/>
      <c r="CX57" s="591"/>
      <c r="CY57" s="591"/>
      <c r="CZ57" s="591"/>
      <c r="DA57" s="591"/>
      <c r="DB57" s="591"/>
      <c r="DC57" s="591"/>
      <c r="DD57" s="591"/>
      <c r="DE57" s="591"/>
      <c r="DF57" s="591"/>
      <c r="DG57" s="591"/>
      <c r="DH57" s="591"/>
      <c r="DI57" s="591"/>
      <c r="DJ57" s="591"/>
      <c r="DK57" s="591"/>
      <c r="DL57" s="591"/>
      <c r="DM57" s="591"/>
      <c r="DN57" s="591"/>
      <c r="DO57" s="591"/>
      <c r="DP57" s="457">
        <v>0</v>
      </c>
      <c r="DQ57" s="457">
        <v>0</v>
      </c>
      <c r="DR57" s="457">
        <v>0</v>
      </c>
      <c r="DS57" s="457">
        <v>0</v>
      </c>
      <c r="DT57" s="457">
        <v>0</v>
      </c>
      <c r="DU57" s="457">
        <v>0</v>
      </c>
      <c r="DV57" s="457">
        <v>0</v>
      </c>
      <c r="DW57" s="457">
        <v>0</v>
      </c>
      <c r="DX57" s="457">
        <v>0</v>
      </c>
      <c r="DY57" s="457">
        <v>0</v>
      </c>
      <c r="DZ57" s="457">
        <v>0</v>
      </c>
      <c r="EA57" s="457">
        <v>0</v>
      </c>
      <c r="EB57" s="457">
        <v>0</v>
      </c>
      <c r="EC57" s="457">
        <v>0</v>
      </c>
      <c r="ED57" s="457">
        <v>0</v>
      </c>
      <c r="EE57" s="457">
        <v>0</v>
      </c>
      <c r="EF57" s="458">
        <v>0</v>
      </c>
      <c r="EG57" s="458"/>
      <c r="EH57" s="457">
        <v>0</v>
      </c>
      <c r="EI57" s="457">
        <v>0</v>
      </c>
      <c r="EJ57" s="457">
        <v>0</v>
      </c>
      <c r="EK57" s="459">
        <v>0</v>
      </c>
      <c r="EL57" s="460">
        <v>0</v>
      </c>
      <c r="EM57" s="458">
        <v>0</v>
      </c>
      <c r="EN57" s="460">
        <v>0</v>
      </c>
      <c r="EO57" s="457">
        <v>0</v>
      </c>
      <c r="EP57" s="458">
        <v>0</v>
      </c>
      <c r="EQ57" s="460">
        <v>1</v>
      </c>
      <c r="ER57" s="457">
        <v>0</v>
      </c>
      <c r="ES57" s="456">
        <v>0</v>
      </c>
      <c r="ET57" s="456"/>
      <c r="EU57" s="456"/>
      <c r="EV57" s="456"/>
      <c r="EW57" s="456"/>
      <c r="EX57" s="456"/>
      <c r="EY57" s="456"/>
      <c r="EZ57" s="456"/>
      <c r="FA57" s="456"/>
      <c r="FB57" s="456"/>
      <c r="FC57" s="456"/>
      <c r="FD57" s="456"/>
      <c r="FE57" s="456"/>
      <c r="FF57" s="456"/>
      <c r="FG57" s="456"/>
      <c r="FH57" s="456"/>
      <c r="FI57" s="456"/>
      <c r="FJ57" s="457">
        <v>0</v>
      </c>
      <c r="FK57" s="457">
        <v>0</v>
      </c>
      <c r="FL57" s="457">
        <v>0</v>
      </c>
      <c r="FM57" s="457">
        <v>0</v>
      </c>
      <c r="FN57" s="457">
        <v>0</v>
      </c>
      <c r="FO57" s="457"/>
      <c r="FP57" s="457">
        <v>0</v>
      </c>
      <c r="FQ57" s="457"/>
      <c r="FR57" s="457"/>
      <c r="FS57" s="457">
        <v>0</v>
      </c>
      <c r="FT57" s="457">
        <v>0</v>
      </c>
      <c r="FU57" s="457">
        <v>0</v>
      </c>
      <c r="FV57" s="457"/>
      <c r="FW57" s="457"/>
      <c r="FX57" s="457"/>
      <c r="FY57" s="457">
        <v>0</v>
      </c>
      <c r="FZ57" s="457">
        <v>0</v>
      </c>
      <c r="GA57" s="457">
        <v>0</v>
      </c>
      <c r="GB57" s="457">
        <v>0</v>
      </c>
      <c r="GC57" s="457">
        <v>0</v>
      </c>
    </row>
    <row r="58" spans="1:185" x14ac:dyDescent="0.35">
      <c r="A58" s="17" t="s">
        <v>86</v>
      </c>
      <c r="B58" s="440">
        <v>3</v>
      </c>
      <c r="C58" s="440">
        <v>3</v>
      </c>
      <c r="D58" s="440">
        <v>3</v>
      </c>
      <c r="E58" s="440">
        <v>0</v>
      </c>
      <c r="F58" s="440">
        <v>0</v>
      </c>
      <c r="G58" s="440">
        <v>0</v>
      </c>
      <c r="H58" s="440"/>
      <c r="I58" s="441">
        <v>-1</v>
      </c>
      <c r="J58" s="442">
        <v>0</v>
      </c>
      <c r="K58" s="192">
        <f>States!B53</f>
        <v>9.9999999999999995E-21</v>
      </c>
      <c r="L58" s="192">
        <f>'Cte Keq'!M71</f>
        <v>9.9997486616299686E-21</v>
      </c>
      <c r="M58" s="259">
        <v>1</v>
      </c>
      <c r="N58" s="272">
        <f t="shared" si="88"/>
        <v>-46.051726994033778</v>
      </c>
      <c r="O58" s="273">
        <f t="shared" si="80"/>
        <v>0</v>
      </c>
      <c r="P58" s="274">
        <f t="shared" si="89"/>
        <v>-472.3</v>
      </c>
      <c r="Q58" s="274">
        <f t="shared" si="90"/>
        <v>0.18108322418382827</v>
      </c>
      <c r="R58" s="282">
        <f t="shared" si="91"/>
        <v>0</v>
      </c>
      <c r="S58" s="283">
        <f t="shared" si="92"/>
        <v>-114.15390046079651</v>
      </c>
      <c r="T58" s="282">
        <f t="shared" si="93"/>
        <v>0</v>
      </c>
      <c r="U58" s="3"/>
      <c r="V58" s="456">
        <v>0</v>
      </c>
      <c r="W58" s="456"/>
      <c r="X58" s="456">
        <f>-V58/$V$56</f>
        <v>0</v>
      </c>
      <c r="Y58" s="755">
        <v>0</v>
      </c>
      <c r="Z58" s="457">
        <v>0</v>
      </c>
      <c r="AA58" s="457">
        <v>0</v>
      </c>
      <c r="AB58" s="456">
        <v>0</v>
      </c>
      <c r="AC58" s="456">
        <v>0</v>
      </c>
      <c r="AD58" s="591">
        <v>0</v>
      </c>
      <c r="AE58" s="591">
        <v>0</v>
      </c>
      <c r="AF58" s="591"/>
      <c r="AG58" s="591">
        <v>0</v>
      </c>
      <c r="AH58" s="456">
        <v>0</v>
      </c>
      <c r="AI58" s="591">
        <v>0</v>
      </c>
      <c r="AJ58" s="591">
        <v>0</v>
      </c>
      <c r="AK58" s="591">
        <v>0</v>
      </c>
      <c r="AL58" s="591">
        <v>0</v>
      </c>
      <c r="AM58" s="591">
        <v>0</v>
      </c>
      <c r="AN58" s="591">
        <v>0</v>
      </c>
      <c r="AO58" s="591">
        <v>0</v>
      </c>
      <c r="AP58" s="591"/>
      <c r="AQ58" s="591"/>
      <c r="AR58" s="591"/>
      <c r="AS58" s="591">
        <v>0</v>
      </c>
      <c r="AT58" s="591">
        <v>0</v>
      </c>
      <c r="AU58" s="591">
        <v>0</v>
      </c>
      <c r="AV58" s="591">
        <v>0</v>
      </c>
      <c r="AW58" s="591">
        <v>0</v>
      </c>
      <c r="AX58" s="591">
        <v>0</v>
      </c>
      <c r="AY58" s="591">
        <v>0</v>
      </c>
      <c r="AZ58" s="591">
        <v>0</v>
      </c>
      <c r="BA58" s="591"/>
      <c r="BB58" s="591"/>
      <c r="BC58" s="591"/>
      <c r="BD58" s="591"/>
      <c r="BE58" s="591">
        <f t="shared" si="82"/>
        <v>0</v>
      </c>
      <c r="BF58" s="591">
        <f t="shared" si="83"/>
        <v>0</v>
      </c>
      <c r="BG58" s="591">
        <v>0</v>
      </c>
      <c r="BH58" s="591">
        <f t="shared" si="84"/>
        <v>0</v>
      </c>
      <c r="BI58" s="591">
        <v>0</v>
      </c>
      <c r="BJ58" s="591">
        <f t="shared" si="85"/>
        <v>0</v>
      </c>
      <c r="BK58" s="591">
        <f t="shared" si="86"/>
        <v>0</v>
      </c>
      <c r="BL58" s="591">
        <f t="shared" si="87"/>
        <v>0</v>
      </c>
      <c r="BM58" s="591"/>
      <c r="BN58" s="591"/>
      <c r="BO58" s="591"/>
      <c r="BP58" s="591"/>
      <c r="BQ58" s="591">
        <v>0</v>
      </c>
      <c r="BR58" s="591">
        <v>0</v>
      </c>
      <c r="BS58" s="591">
        <v>0</v>
      </c>
      <c r="BT58" s="591">
        <v>0</v>
      </c>
      <c r="BU58" s="591">
        <v>0</v>
      </c>
      <c r="BV58" s="591">
        <v>0</v>
      </c>
      <c r="BW58" s="591">
        <v>0</v>
      </c>
      <c r="BX58" s="591">
        <v>0</v>
      </c>
      <c r="BY58" s="591"/>
      <c r="BZ58" s="591"/>
      <c r="CA58" s="591"/>
      <c r="CB58" s="591"/>
      <c r="CC58" s="591"/>
      <c r="CD58" s="591"/>
      <c r="CE58" s="591"/>
      <c r="CF58" s="591"/>
      <c r="CG58" s="591"/>
      <c r="CH58" s="591">
        <v>0</v>
      </c>
      <c r="CI58" s="591">
        <v>0</v>
      </c>
      <c r="CJ58" s="591">
        <v>0</v>
      </c>
      <c r="CK58" s="591">
        <v>0</v>
      </c>
      <c r="CL58" s="591">
        <v>0</v>
      </c>
      <c r="CM58" s="591">
        <v>0</v>
      </c>
      <c r="CN58" s="591">
        <v>0</v>
      </c>
      <c r="CO58" s="591">
        <v>0</v>
      </c>
      <c r="CP58" s="591"/>
      <c r="CQ58" s="591"/>
      <c r="CR58" s="591"/>
      <c r="CS58" s="591">
        <v>0</v>
      </c>
      <c r="CT58" s="591"/>
      <c r="CU58" s="591"/>
      <c r="CV58" s="591"/>
      <c r="CW58" s="591"/>
      <c r="CX58" s="591"/>
      <c r="CY58" s="591"/>
      <c r="CZ58" s="591"/>
      <c r="DA58" s="591"/>
      <c r="DB58" s="591"/>
      <c r="DC58" s="591"/>
      <c r="DD58" s="591"/>
      <c r="DE58" s="591"/>
      <c r="DF58" s="591"/>
      <c r="DG58" s="591"/>
      <c r="DH58" s="591"/>
      <c r="DI58" s="591"/>
      <c r="DJ58" s="591"/>
      <c r="DK58" s="591"/>
      <c r="DL58" s="591"/>
      <c r="DM58" s="591"/>
      <c r="DN58" s="591"/>
      <c r="DO58" s="591"/>
      <c r="DP58" s="457">
        <v>0</v>
      </c>
      <c r="DQ58" s="457">
        <v>0</v>
      </c>
      <c r="DR58" s="457">
        <v>0</v>
      </c>
      <c r="DS58" s="457">
        <v>0</v>
      </c>
      <c r="DT58" s="457">
        <v>0</v>
      </c>
      <c r="DU58" s="457">
        <v>0</v>
      </c>
      <c r="DV58" s="457">
        <v>0</v>
      </c>
      <c r="DW58" s="457">
        <v>0</v>
      </c>
      <c r="DX58" s="457">
        <v>0</v>
      </c>
      <c r="DY58" s="457">
        <v>0</v>
      </c>
      <c r="DZ58" s="457">
        <v>0</v>
      </c>
      <c r="EA58" s="457">
        <v>0</v>
      </c>
      <c r="EB58" s="457">
        <v>0</v>
      </c>
      <c r="EC58" s="457">
        <v>0</v>
      </c>
      <c r="ED58" s="457">
        <v>0</v>
      </c>
      <c r="EE58" s="457">
        <v>0</v>
      </c>
      <c r="EF58" s="458">
        <v>0</v>
      </c>
      <c r="EG58" s="458"/>
      <c r="EH58" s="457">
        <v>0</v>
      </c>
      <c r="EI58" s="457">
        <v>0</v>
      </c>
      <c r="EJ58" s="457">
        <v>0</v>
      </c>
      <c r="EK58" s="459">
        <v>0</v>
      </c>
      <c r="EL58" s="460">
        <v>0</v>
      </c>
      <c r="EM58" s="458">
        <v>0</v>
      </c>
      <c r="EN58" s="460">
        <v>0</v>
      </c>
      <c r="EO58" s="457">
        <v>0</v>
      </c>
      <c r="EP58" s="458">
        <v>0</v>
      </c>
      <c r="EQ58" s="460">
        <v>0</v>
      </c>
      <c r="ER58" s="457">
        <v>1</v>
      </c>
      <c r="ES58" s="460">
        <v>0</v>
      </c>
      <c r="ET58" s="456"/>
      <c r="EU58" s="456"/>
      <c r="EV58" s="456"/>
      <c r="EW58" s="456"/>
      <c r="EX58" s="456"/>
      <c r="EY58" s="456"/>
      <c r="EZ58" s="456"/>
      <c r="FA58" s="456"/>
      <c r="FB58" s="456"/>
      <c r="FC58" s="456"/>
      <c r="FD58" s="456"/>
      <c r="FE58" s="456"/>
      <c r="FF58" s="456"/>
      <c r="FG58" s="456"/>
      <c r="FH58" s="456"/>
      <c r="FI58" s="456"/>
      <c r="FJ58" s="457">
        <v>0</v>
      </c>
      <c r="FK58" s="457">
        <v>0</v>
      </c>
      <c r="FL58" s="457">
        <v>0</v>
      </c>
      <c r="FM58" s="457">
        <v>0</v>
      </c>
      <c r="FN58" s="457">
        <v>0</v>
      </c>
      <c r="FO58" s="457"/>
      <c r="FP58" s="457">
        <v>0</v>
      </c>
      <c r="FQ58" s="457"/>
      <c r="FR58" s="457"/>
      <c r="FS58" s="457">
        <v>0</v>
      </c>
      <c r="FT58" s="457">
        <v>0</v>
      </c>
      <c r="FU58" s="457">
        <v>0</v>
      </c>
      <c r="FV58" s="457"/>
      <c r="FW58" s="457"/>
      <c r="FX58" s="457"/>
      <c r="FY58" s="457">
        <v>0</v>
      </c>
      <c r="FZ58" s="457">
        <v>0</v>
      </c>
      <c r="GA58" s="457">
        <v>0</v>
      </c>
      <c r="GB58" s="457">
        <v>0</v>
      </c>
      <c r="GC58" s="457">
        <v>0</v>
      </c>
    </row>
    <row r="59" spans="1:185" x14ac:dyDescent="0.35">
      <c r="A59" s="17" t="s">
        <v>895</v>
      </c>
      <c r="B59" s="434">
        <v>6</v>
      </c>
      <c r="C59" s="434">
        <v>15</v>
      </c>
      <c r="D59" s="434">
        <v>2</v>
      </c>
      <c r="E59" s="434">
        <v>4</v>
      </c>
      <c r="F59" s="434">
        <v>0</v>
      </c>
      <c r="G59" s="434">
        <v>0</v>
      </c>
      <c r="H59" s="434"/>
      <c r="I59" s="435">
        <v>1</v>
      </c>
      <c r="J59" s="442">
        <v>0</v>
      </c>
      <c r="K59" s="192">
        <f>States!B54</f>
        <v>1E-4</v>
      </c>
      <c r="L59" s="192">
        <f>'Cte Keq'!M72</f>
        <v>9.9228054238135487E-5</v>
      </c>
      <c r="M59" s="259">
        <f>'Cte Keq'!N72</f>
        <v>7.6934601362272023E-7</v>
      </c>
      <c r="N59" s="272">
        <f t="shared" ref="N59:O62" si="94">LN(L59)</f>
        <v>-9.218089778835278</v>
      </c>
      <c r="O59" s="273">
        <f t="shared" si="94"/>
        <v>-14.077725015943781</v>
      </c>
      <c r="P59" s="274">
        <f t="shared" si="89"/>
        <v>-281.2</v>
      </c>
      <c r="Q59" s="274">
        <f t="shared" si="90"/>
        <v>0.18108322418382827</v>
      </c>
      <c r="R59" s="282">
        <f t="shared" si="91"/>
        <v>0</v>
      </c>
      <c r="S59" s="283">
        <f t="shared" si="92"/>
        <v>-22.849977009291663</v>
      </c>
      <c r="T59" s="282">
        <f t="shared" si="93"/>
        <v>-34.896133654069246</v>
      </c>
      <c r="U59" s="3"/>
      <c r="V59" s="456">
        <v>0</v>
      </c>
      <c r="W59" s="456"/>
      <c r="X59" s="456">
        <v>0</v>
      </c>
      <c r="Y59" s="761">
        <f t="shared" ref="Y59:Y75" ca="1" si="95">-W6/$W$56</f>
        <v>1.5082956259426851E-2</v>
      </c>
      <c r="Z59" s="457">
        <v>0</v>
      </c>
      <c r="AA59" s="457">
        <v>0</v>
      </c>
      <c r="AB59" s="456">
        <v>0</v>
      </c>
      <c r="AC59" s="456">
        <v>0</v>
      </c>
      <c r="AD59" s="591">
        <v>0</v>
      </c>
      <c r="AE59" s="591">
        <v>0</v>
      </c>
      <c r="AF59" s="591"/>
      <c r="AG59" s="591">
        <v>0</v>
      </c>
      <c r="AH59" s="456">
        <v>0</v>
      </c>
      <c r="AI59" s="591">
        <v>0</v>
      </c>
      <c r="AJ59" s="591">
        <v>0</v>
      </c>
      <c r="AK59" s="591">
        <v>0</v>
      </c>
      <c r="AL59" s="591">
        <v>0</v>
      </c>
      <c r="AM59" s="591">
        <v>0</v>
      </c>
      <c r="AN59" s="591">
        <v>0</v>
      </c>
      <c r="AO59" s="591">
        <v>0</v>
      </c>
      <c r="AP59" s="591"/>
      <c r="AQ59" s="591"/>
      <c r="AR59" s="591"/>
      <c r="AS59" s="591">
        <v>0</v>
      </c>
      <c r="AT59" s="591">
        <v>0</v>
      </c>
      <c r="AU59" s="591">
        <v>0</v>
      </c>
      <c r="AV59" s="591">
        <v>0</v>
      </c>
      <c r="AW59" s="591">
        <v>0</v>
      </c>
      <c r="AX59" s="591">
        <v>0</v>
      </c>
      <c r="AY59" s="591">
        <v>0</v>
      </c>
      <c r="AZ59" s="591">
        <v>0</v>
      </c>
      <c r="BA59" s="591"/>
      <c r="BB59" s="591"/>
      <c r="BC59" s="591"/>
      <c r="BD59" s="591"/>
      <c r="BE59" s="591">
        <f t="shared" si="82"/>
        <v>0</v>
      </c>
      <c r="BF59" s="591">
        <f t="shared" si="83"/>
        <v>0</v>
      </c>
      <c r="BG59" s="591">
        <v>0</v>
      </c>
      <c r="BH59" s="591">
        <f t="shared" si="84"/>
        <v>0</v>
      </c>
      <c r="BI59" s="591">
        <v>0</v>
      </c>
      <c r="BJ59" s="591">
        <f t="shared" si="85"/>
        <v>0</v>
      </c>
      <c r="BK59" s="591">
        <f t="shared" si="86"/>
        <v>0</v>
      </c>
      <c r="BL59" s="591">
        <f t="shared" si="87"/>
        <v>0</v>
      </c>
      <c r="BM59" s="591"/>
      <c r="BN59" s="591"/>
      <c r="BO59" s="591"/>
      <c r="BP59" s="591"/>
      <c r="BQ59" s="591">
        <v>0</v>
      </c>
      <c r="BR59" s="591">
        <v>0</v>
      </c>
      <c r="BS59" s="591">
        <v>0</v>
      </c>
      <c r="BT59" s="591">
        <v>0</v>
      </c>
      <c r="BU59" s="591">
        <v>0</v>
      </c>
      <c r="BV59" s="591">
        <v>0</v>
      </c>
      <c r="BW59" s="591">
        <v>0</v>
      </c>
      <c r="BX59" s="591">
        <v>0</v>
      </c>
      <c r="BY59" s="591"/>
      <c r="BZ59" s="591"/>
      <c r="CA59" s="591"/>
      <c r="CB59" s="591"/>
      <c r="CC59" s="591"/>
      <c r="CD59" s="591"/>
      <c r="CE59" s="591"/>
      <c r="CF59" s="591"/>
      <c r="CG59" s="591"/>
      <c r="CH59" s="591">
        <v>0</v>
      </c>
      <c r="CI59" s="591">
        <v>0</v>
      </c>
      <c r="CJ59" s="591">
        <v>0</v>
      </c>
      <c r="CK59" s="591">
        <v>0</v>
      </c>
      <c r="CL59" s="591">
        <v>0</v>
      </c>
      <c r="CM59" s="591">
        <v>0</v>
      </c>
      <c r="CN59" s="591">
        <v>0</v>
      </c>
      <c r="CO59" s="591">
        <v>0</v>
      </c>
      <c r="CP59" s="591"/>
      <c r="CQ59" s="591"/>
      <c r="CR59" s="591"/>
      <c r="CS59" s="591">
        <v>0</v>
      </c>
      <c r="CT59" s="591"/>
      <c r="CU59" s="591"/>
      <c r="CV59" s="591"/>
      <c r="CW59" s="591"/>
      <c r="CX59" s="591"/>
      <c r="CY59" s="591"/>
      <c r="CZ59" s="591"/>
      <c r="DA59" s="591"/>
      <c r="DB59" s="591"/>
      <c r="DC59" s="591"/>
      <c r="DD59" s="591"/>
      <c r="DE59" s="591"/>
      <c r="DF59" s="591"/>
      <c r="DG59" s="591"/>
      <c r="DH59" s="591"/>
      <c r="DI59" s="591"/>
      <c r="DJ59" s="591"/>
      <c r="DK59" s="591"/>
      <c r="DL59" s="591"/>
      <c r="DM59" s="591"/>
      <c r="DN59" s="591"/>
      <c r="DO59" s="591"/>
      <c r="DP59" s="457">
        <v>0</v>
      </c>
      <c r="DQ59" s="457">
        <v>0</v>
      </c>
      <c r="DR59" s="457">
        <v>0</v>
      </c>
      <c r="DS59" s="457">
        <v>0</v>
      </c>
      <c r="DT59" s="457">
        <v>0</v>
      </c>
      <c r="DU59" s="457">
        <v>0</v>
      </c>
      <c r="DV59" s="457">
        <v>0</v>
      </c>
      <c r="DW59" s="457">
        <v>0</v>
      </c>
      <c r="DX59" s="457">
        <v>0</v>
      </c>
      <c r="DY59" s="457">
        <v>0</v>
      </c>
      <c r="DZ59" s="457">
        <v>0</v>
      </c>
      <c r="EA59" s="457">
        <v>0</v>
      </c>
      <c r="EB59" s="457">
        <v>0</v>
      </c>
      <c r="EC59" s="457">
        <v>0</v>
      </c>
      <c r="ED59" s="457">
        <v>0</v>
      </c>
      <c r="EE59" s="457">
        <v>0</v>
      </c>
      <c r="EF59" s="458">
        <v>0</v>
      </c>
      <c r="EG59" s="458"/>
      <c r="EH59" s="457">
        <v>0</v>
      </c>
      <c r="EI59" s="457">
        <v>0</v>
      </c>
      <c r="EJ59" s="457">
        <v>0</v>
      </c>
      <c r="EK59" s="459">
        <v>0</v>
      </c>
      <c r="EL59" s="460">
        <v>0</v>
      </c>
      <c r="EM59" s="458">
        <v>0</v>
      </c>
      <c r="EN59" s="460">
        <v>0</v>
      </c>
      <c r="EO59" s="457">
        <v>0</v>
      </c>
      <c r="EP59" s="458">
        <v>0</v>
      </c>
      <c r="EQ59" s="460">
        <v>0</v>
      </c>
      <c r="ER59" s="457">
        <v>0</v>
      </c>
      <c r="ES59" s="456">
        <v>1</v>
      </c>
      <c r="ET59" s="456"/>
      <c r="EU59" s="456"/>
      <c r="EV59" s="456"/>
      <c r="EW59" s="456"/>
      <c r="EX59" s="456"/>
      <c r="EY59" s="456"/>
      <c r="EZ59" s="456"/>
      <c r="FA59" s="456"/>
      <c r="FB59" s="456"/>
      <c r="FC59" s="456"/>
      <c r="FD59" s="456"/>
      <c r="FE59" s="456"/>
      <c r="FF59" s="456"/>
      <c r="FG59" s="456"/>
      <c r="FH59" s="456"/>
      <c r="FI59" s="456"/>
      <c r="FJ59" s="457">
        <v>0</v>
      </c>
      <c r="FK59" s="457">
        <v>0</v>
      </c>
      <c r="FL59" s="457">
        <v>0</v>
      </c>
      <c r="FM59" s="457">
        <v>0</v>
      </c>
      <c r="FN59" s="457">
        <v>0</v>
      </c>
      <c r="FO59" s="457"/>
      <c r="FP59" s="457">
        <v>0</v>
      </c>
      <c r="FQ59" s="457"/>
      <c r="FR59" s="457"/>
      <c r="FS59" s="457">
        <v>0</v>
      </c>
      <c r="FT59" s="457">
        <v>0</v>
      </c>
      <c r="FU59" s="457">
        <v>0</v>
      </c>
      <c r="FV59" s="457"/>
      <c r="FW59" s="457"/>
      <c r="FX59" s="457"/>
      <c r="FY59" s="457">
        <v>0</v>
      </c>
      <c r="FZ59" s="457">
        <v>0</v>
      </c>
      <c r="GA59" s="457">
        <v>0</v>
      </c>
      <c r="GB59" s="457">
        <v>0</v>
      </c>
      <c r="GC59" s="457">
        <v>0</v>
      </c>
    </row>
    <row r="60" spans="1:185" x14ac:dyDescent="0.35">
      <c r="A60" s="17" t="s">
        <v>910</v>
      </c>
      <c r="B60" s="596">
        <v>3</v>
      </c>
      <c r="C60" s="596">
        <v>7</v>
      </c>
      <c r="D60" s="596">
        <v>2</v>
      </c>
      <c r="E60" s="596">
        <v>1</v>
      </c>
      <c r="F60" s="596">
        <v>0</v>
      </c>
      <c r="G60" s="596">
        <v>0</v>
      </c>
      <c r="H60" s="596"/>
      <c r="I60" s="597">
        <v>0</v>
      </c>
      <c r="J60" s="442">
        <v>0</v>
      </c>
      <c r="K60" s="192">
        <f>States!B55</f>
        <v>1E-4</v>
      </c>
      <c r="L60" s="192">
        <f>'Cte Keq'!M73</f>
        <v>9.9665958025916981E-5</v>
      </c>
      <c r="M60" s="259">
        <f>'Cte Keq'!M73</f>
        <v>9.9665958025916981E-5</v>
      </c>
      <c r="N60" s="272">
        <f t="shared" si="94"/>
        <v>-9.2136863833748315</v>
      </c>
      <c r="O60" s="273">
        <f t="shared" si="94"/>
        <v>-9.2136863833748315</v>
      </c>
      <c r="P60" s="274">
        <f t="shared" si="89"/>
        <v>-332.85339999999997</v>
      </c>
      <c r="Q60" s="274">
        <f t="shared" si="90"/>
        <v>0</v>
      </c>
      <c r="R60" s="282">
        <f t="shared" si="91"/>
        <v>0</v>
      </c>
      <c r="S60" s="283">
        <f t="shared" si="92"/>
        <v>-22.839061788519455</v>
      </c>
      <c r="T60" s="282">
        <f t="shared" si="93"/>
        <v>-22.839061788519455</v>
      </c>
      <c r="U60" s="3"/>
      <c r="V60" s="456"/>
      <c r="W60" s="456"/>
      <c r="X60" s="456"/>
      <c r="Y60" s="761">
        <f t="shared" ca="1" si="95"/>
        <v>1.5082956259426851E-2</v>
      </c>
      <c r="Z60" s="457"/>
      <c r="AA60" s="457">
        <v>1</v>
      </c>
      <c r="AB60" s="456">
        <v>1</v>
      </c>
      <c r="AC60" s="456">
        <v>1</v>
      </c>
      <c r="AD60" s="591">
        <v>1</v>
      </c>
      <c r="AE60" s="591"/>
      <c r="AF60" s="591"/>
      <c r="AG60" s="591">
        <v>0</v>
      </c>
      <c r="AH60" s="456">
        <v>0</v>
      </c>
      <c r="AI60" s="591">
        <v>0</v>
      </c>
      <c r="AJ60" s="591">
        <v>0</v>
      </c>
      <c r="AK60" s="591">
        <v>0</v>
      </c>
      <c r="AL60" s="591">
        <v>0</v>
      </c>
      <c r="AM60" s="591">
        <v>0</v>
      </c>
      <c r="AN60" s="591">
        <v>0</v>
      </c>
      <c r="AO60" s="591">
        <v>0</v>
      </c>
      <c r="AP60" s="591"/>
      <c r="AQ60" s="591"/>
      <c r="AR60" s="591"/>
      <c r="AS60" s="591">
        <v>0</v>
      </c>
      <c r="AT60" s="591">
        <v>0</v>
      </c>
      <c r="AU60" s="591">
        <v>0</v>
      </c>
      <c r="AV60" s="591">
        <v>0</v>
      </c>
      <c r="AW60" s="591">
        <v>0</v>
      </c>
      <c r="AX60" s="591">
        <v>0</v>
      </c>
      <c r="AY60" s="591">
        <v>0</v>
      </c>
      <c r="AZ60" s="591">
        <v>0</v>
      </c>
      <c r="BA60" s="591"/>
      <c r="BB60" s="591"/>
      <c r="BC60" s="591"/>
      <c r="BD60" s="591"/>
      <c r="BE60" s="591">
        <f t="shared" si="82"/>
        <v>0</v>
      </c>
      <c r="BF60" s="591">
        <f t="shared" si="83"/>
        <v>0</v>
      </c>
      <c r="BG60" s="591">
        <v>0</v>
      </c>
      <c r="BH60" s="591">
        <f t="shared" si="84"/>
        <v>0</v>
      </c>
      <c r="BI60" s="591">
        <v>0</v>
      </c>
      <c r="BJ60" s="591">
        <f t="shared" si="85"/>
        <v>0</v>
      </c>
      <c r="BK60" s="591">
        <f t="shared" si="86"/>
        <v>0</v>
      </c>
      <c r="BL60" s="591">
        <f t="shared" si="87"/>
        <v>0</v>
      </c>
      <c r="BM60" s="591"/>
      <c r="BN60" s="591"/>
      <c r="BO60" s="591"/>
      <c r="BP60" s="591"/>
      <c r="BQ60" s="591">
        <v>0</v>
      </c>
      <c r="BR60" s="591">
        <v>0</v>
      </c>
      <c r="BS60" s="591">
        <v>0</v>
      </c>
      <c r="BT60" s="591">
        <v>0</v>
      </c>
      <c r="BU60" s="591">
        <v>0</v>
      </c>
      <c r="BV60" s="591">
        <v>0</v>
      </c>
      <c r="BW60" s="591">
        <v>0</v>
      </c>
      <c r="BX60" s="591">
        <v>0</v>
      </c>
      <c r="BY60" s="591"/>
      <c r="BZ60" s="591"/>
      <c r="CA60" s="591"/>
      <c r="CB60" s="591"/>
      <c r="CC60" s="591"/>
      <c r="CD60" s="591"/>
      <c r="CE60" s="591"/>
      <c r="CF60" s="591"/>
      <c r="CG60" s="591"/>
      <c r="CH60" s="591">
        <v>0</v>
      </c>
      <c r="CI60" s="591">
        <v>0</v>
      </c>
      <c r="CJ60" s="591">
        <v>0</v>
      </c>
      <c r="CK60" s="591">
        <v>0</v>
      </c>
      <c r="CL60" s="591">
        <v>0</v>
      </c>
      <c r="CM60" s="591">
        <v>0</v>
      </c>
      <c r="CN60" s="591">
        <v>0</v>
      </c>
      <c r="CO60" s="591">
        <v>0</v>
      </c>
      <c r="CP60" s="591"/>
      <c r="CQ60" s="591"/>
      <c r="CR60" s="591"/>
      <c r="CS60" s="591">
        <v>0</v>
      </c>
      <c r="CT60" s="591"/>
      <c r="CU60" s="591"/>
      <c r="CV60" s="591"/>
      <c r="CW60" s="591"/>
      <c r="CX60" s="591"/>
      <c r="CY60" s="591"/>
      <c r="CZ60" s="591"/>
      <c r="DA60" s="591"/>
      <c r="DB60" s="591"/>
      <c r="DC60" s="591"/>
      <c r="DD60" s="591"/>
      <c r="DE60" s="591"/>
      <c r="DF60" s="591"/>
      <c r="DG60" s="591"/>
      <c r="DH60" s="591"/>
      <c r="DI60" s="591"/>
      <c r="DJ60" s="591"/>
      <c r="DK60" s="591"/>
      <c r="DL60" s="591"/>
      <c r="DM60" s="591"/>
      <c r="DN60" s="591"/>
      <c r="DO60" s="591"/>
      <c r="DP60" s="457"/>
      <c r="DQ60" s="457"/>
      <c r="DR60" s="457"/>
      <c r="DS60" s="457"/>
      <c r="DT60" s="457"/>
      <c r="DU60" s="457"/>
      <c r="DV60" s="457"/>
      <c r="DW60" s="457"/>
      <c r="DX60" s="457"/>
      <c r="DY60" s="457"/>
      <c r="DZ60" s="457"/>
      <c r="EA60" s="457"/>
      <c r="EB60" s="457"/>
      <c r="EC60" s="457"/>
      <c r="ED60" s="457"/>
      <c r="EE60" s="457"/>
      <c r="EF60" s="458"/>
      <c r="EG60" s="458"/>
      <c r="EH60" s="457"/>
      <c r="EI60" s="457"/>
      <c r="EJ60" s="457"/>
      <c r="EK60" s="459"/>
      <c r="EL60" s="460"/>
      <c r="EM60" s="458"/>
      <c r="EN60" s="460"/>
      <c r="EO60" s="457"/>
      <c r="EP60" s="458"/>
      <c r="EQ60" s="460"/>
      <c r="ER60" s="457"/>
      <c r="ES60" s="456"/>
      <c r="ET60" s="456">
        <v>1</v>
      </c>
      <c r="EU60" s="456"/>
      <c r="EV60" s="456"/>
      <c r="EW60" s="456"/>
      <c r="EX60" s="456"/>
      <c r="EY60" s="456"/>
      <c r="EZ60" s="456"/>
      <c r="FA60" s="456"/>
      <c r="FB60" s="456"/>
      <c r="FC60" s="456"/>
      <c r="FD60" s="456"/>
      <c r="FE60" s="456"/>
      <c r="FF60" s="456"/>
      <c r="FG60" s="456"/>
      <c r="FH60" s="456"/>
      <c r="FI60" s="456"/>
      <c r="FJ60" s="457"/>
      <c r="FK60" s="457"/>
      <c r="FL60" s="457"/>
      <c r="FM60" s="457"/>
      <c r="FN60" s="457"/>
      <c r="FO60" s="457"/>
      <c r="FP60" s="457"/>
      <c r="FQ60" s="457"/>
      <c r="FR60" s="457"/>
      <c r="FS60" s="457"/>
      <c r="FT60" s="457"/>
      <c r="FU60" s="457"/>
      <c r="FV60" s="457"/>
      <c r="FW60" s="457"/>
      <c r="FX60" s="457"/>
      <c r="FY60" s="457"/>
      <c r="FZ60" s="457"/>
      <c r="GA60" s="457"/>
      <c r="GB60" s="457"/>
      <c r="GC60" s="457"/>
    </row>
    <row r="61" spans="1:185" x14ac:dyDescent="0.35">
      <c r="A61" s="17" t="s">
        <v>942</v>
      </c>
      <c r="B61" s="596">
        <v>4</v>
      </c>
      <c r="C61" s="596">
        <v>6</v>
      </c>
      <c r="D61" s="596">
        <v>4</v>
      </c>
      <c r="E61" s="596">
        <v>1</v>
      </c>
      <c r="F61" s="596">
        <v>0</v>
      </c>
      <c r="G61" s="596">
        <v>0</v>
      </c>
      <c r="H61" s="596"/>
      <c r="I61" s="597">
        <v>-1</v>
      </c>
      <c r="J61" s="598">
        <v>0</v>
      </c>
      <c r="K61" s="192">
        <f>States!B56</f>
        <v>1E-4</v>
      </c>
      <c r="L61" s="192">
        <f>'Cte Keq'!N74</f>
        <v>9.8527106718747826E-5</v>
      </c>
      <c r="M61" s="259">
        <f>'Cte Keq'!M74</f>
        <v>1.2357733812949455E-6</v>
      </c>
      <c r="N61" s="272">
        <f t="shared" si="94"/>
        <v>-9.2251788525312701</v>
      </c>
      <c r="O61" s="273">
        <f t="shared" si="94"/>
        <v>-13.603813564206032</v>
      </c>
      <c r="P61" s="274">
        <f t="shared" si="89"/>
        <v>-658.18280000000004</v>
      </c>
      <c r="Q61" s="274">
        <f t="shared" si="90"/>
        <v>0.18108322418382827</v>
      </c>
      <c r="R61" s="282">
        <f t="shared" si="91"/>
        <v>0</v>
      </c>
      <c r="S61" s="283">
        <f t="shared" si="92"/>
        <v>-22.867549540570597</v>
      </c>
      <c r="T61" s="282">
        <f t="shared" si="93"/>
        <v>-33.721392895792988</v>
      </c>
      <c r="U61" s="3"/>
      <c r="V61" s="456"/>
      <c r="W61" s="456"/>
      <c r="X61" s="456"/>
      <c r="Y61" s="761">
        <f t="shared" ca="1" si="95"/>
        <v>1.5082956259426851E-2</v>
      </c>
      <c r="Z61" s="457"/>
      <c r="AA61" s="457"/>
      <c r="AB61" s="456"/>
      <c r="AC61" s="456"/>
      <c r="AD61" s="591"/>
      <c r="AE61" s="591"/>
      <c r="AF61" s="591"/>
      <c r="AG61" s="591"/>
      <c r="AH61" s="456"/>
      <c r="AI61" s="591"/>
      <c r="AJ61" s="591"/>
      <c r="AK61" s="591"/>
      <c r="AL61" s="591"/>
      <c r="AM61" s="591"/>
      <c r="AN61" s="591"/>
      <c r="AO61" s="591"/>
      <c r="AP61" s="591"/>
      <c r="AQ61" s="591"/>
      <c r="AR61" s="591"/>
      <c r="AS61" s="591">
        <v>0</v>
      </c>
      <c r="AT61" s="591">
        <v>0</v>
      </c>
      <c r="AU61" s="591">
        <v>0</v>
      </c>
      <c r="AV61" s="591">
        <v>0</v>
      </c>
      <c r="AW61" s="591">
        <v>0</v>
      </c>
      <c r="AX61" s="591">
        <v>0</v>
      </c>
      <c r="AY61" s="591">
        <v>0</v>
      </c>
      <c r="AZ61" s="591">
        <v>0</v>
      </c>
      <c r="BA61" s="591"/>
      <c r="BB61" s="591"/>
      <c r="BC61" s="591"/>
      <c r="BD61" s="591"/>
      <c r="BE61" s="591">
        <f t="shared" si="82"/>
        <v>0</v>
      </c>
      <c r="BF61" s="591">
        <f t="shared" si="83"/>
        <v>0</v>
      </c>
      <c r="BG61" s="591">
        <v>0</v>
      </c>
      <c r="BH61" s="591">
        <f t="shared" si="84"/>
        <v>0</v>
      </c>
      <c r="BI61" s="591">
        <v>0</v>
      </c>
      <c r="BJ61" s="591">
        <f t="shared" si="85"/>
        <v>0</v>
      </c>
      <c r="BK61" s="591">
        <f t="shared" si="86"/>
        <v>0</v>
      </c>
      <c r="BL61" s="591">
        <f t="shared" si="87"/>
        <v>0</v>
      </c>
      <c r="BM61" s="591"/>
      <c r="BN61" s="591"/>
      <c r="BO61" s="591"/>
      <c r="BP61" s="591"/>
      <c r="BQ61" s="591">
        <v>0</v>
      </c>
      <c r="BR61" s="591">
        <v>0</v>
      </c>
      <c r="BS61" s="591">
        <v>0</v>
      </c>
      <c r="BT61" s="591">
        <v>0</v>
      </c>
      <c r="BU61" s="591">
        <v>0</v>
      </c>
      <c r="BV61" s="591">
        <v>0</v>
      </c>
      <c r="BW61" s="591">
        <v>0</v>
      </c>
      <c r="BX61" s="591">
        <v>0</v>
      </c>
      <c r="BY61" s="591"/>
      <c r="BZ61" s="591"/>
      <c r="CA61" s="591"/>
      <c r="CB61" s="591"/>
      <c r="CC61" s="591"/>
      <c r="CD61" s="591"/>
      <c r="CE61" s="591"/>
      <c r="CF61" s="591"/>
      <c r="CG61" s="591"/>
      <c r="CH61" s="591">
        <v>0</v>
      </c>
      <c r="CI61" s="591">
        <v>0</v>
      </c>
      <c r="CJ61" s="591">
        <v>0</v>
      </c>
      <c r="CK61" s="591">
        <v>0</v>
      </c>
      <c r="CL61" s="591">
        <v>0</v>
      </c>
      <c r="CM61" s="591">
        <v>0</v>
      </c>
      <c r="CN61" s="591">
        <v>0</v>
      </c>
      <c r="CO61" s="591">
        <v>0</v>
      </c>
      <c r="CP61" s="591"/>
      <c r="CQ61" s="591"/>
      <c r="CR61" s="591"/>
      <c r="CS61" s="591">
        <v>0</v>
      </c>
      <c r="CT61" s="591"/>
      <c r="CU61" s="591"/>
      <c r="CV61" s="591"/>
      <c r="CW61" s="591"/>
      <c r="CX61" s="591"/>
      <c r="CY61" s="591"/>
      <c r="CZ61" s="591"/>
      <c r="DA61" s="591"/>
      <c r="DB61" s="591"/>
      <c r="DC61" s="591"/>
      <c r="DD61" s="591"/>
      <c r="DE61" s="591"/>
      <c r="DF61" s="591"/>
      <c r="DG61" s="591"/>
      <c r="DH61" s="591"/>
      <c r="DI61" s="591"/>
      <c r="DJ61" s="591"/>
      <c r="DK61" s="591"/>
      <c r="DL61" s="591"/>
      <c r="DM61" s="591"/>
      <c r="DN61" s="591">
        <v>1</v>
      </c>
      <c r="DO61" s="591"/>
      <c r="DP61" s="457"/>
      <c r="DQ61" s="457"/>
      <c r="DR61" s="457"/>
      <c r="DS61" s="457"/>
      <c r="DT61" s="457"/>
      <c r="DU61" s="457"/>
      <c r="DV61" s="457"/>
      <c r="DW61" s="457"/>
      <c r="DX61" s="457"/>
      <c r="DY61" s="457"/>
      <c r="DZ61" s="457"/>
      <c r="EA61" s="457"/>
      <c r="EB61" s="457"/>
      <c r="EC61" s="457"/>
      <c r="ED61" s="457"/>
      <c r="EE61" s="457"/>
      <c r="EF61" s="458"/>
      <c r="EG61" s="458"/>
      <c r="EH61" s="457"/>
      <c r="EI61" s="457"/>
      <c r="EJ61" s="457"/>
      <c r="EK61" s="459"/>
      <c r="EL61" s="460"/>
      <c r="EM61" s="458"/>
      <c r="EN61" s="460"/>
      <c r="EO61" s="457"/>
      <c r="EP61" s="458"/>
      <c r="EQ61" s="460"/>
      <c r="ER61" s="457"/>
      <c r="ES61" s="456"/>
      <c r="ET61" s="456"/>
      <c r="EU61" s="456">
        <v>1</v>
      </c>
      <c r="EV61" s="456"/>
      <c r="EW61" s="456"/>
      <c r="EX61" s="456"/>
      <c r="EY61" s="456"/>
      <c r="EZ61" s="456"/>
      <c r="FA61" s="456"/>
      <c r="FB61" s="456"/>
      <c r="FC61" s="456"/>
      <c r="FD61" s="456"/>
      <c r="FE61" s="456"/>
      <c r="FF61" s="456"/>
      <c r="FG61" s="456"/>
      <c r="FH61" s="456"/>
      <c r="FI61" s="456"/>
      <c r="FJ61" s="457"/>
      <c r="FK61" s="457"/>
      <c r="FL61" s="457"/>
      <c r="FM61" s="457"/>
      <c r="FN61" s="457"/>
      <c r="FO61" s="457"/>
      <c r="FP61" s="457"/>
      <c r="FQ61" s="457"/>
      <c r="FR61" s="457"/>
      <c r="FS61" s="457"/>
      <c r="FT61" s="457"/>
      <c r="FU61" s="457"/>
      <c r="FV61" s="457"/>
      <c r="FW61" s="457"/>
      <c r="FX61" s="457"/>
      <c r="FY61" s="457"/>
      <c r="FZ61" s="457"/>
      <c r="GA61" s="457"/>
      <c r="GB61" s="457"/>
      <c r="GC61" s="457"/>
    </row>
    <row r="62" spans="1:185" x14ac:dyDescent="0.35">
      <c r="A62" s="17" t="s">
        <v>967</v>
      </c>
      <c r="B62" s="596">
        <v>6</v>
      </c>
      <c r="C62" s="596">
        <v>15</v>
      </c>
      <c r="D62" s="596">
        <v>2</v>
      </c>
      <c r="E62" s="596">
        <v>2</v>
      </c>
      <c r="F62" s="596">
        <v>0</v>
      </c>
      <c r="G62" s="596">
        <v>0</v>
      </c>
      <c r="H62" s="596"/>
      <c r="I62" s="597">
        <v>1</v>
      </c>
      <c r="J62" s="598">
        <v>0</v>
      </c>
      <c r="K62" s="192">
        <f>States!B57</f>
        <v>1E-4</v>
      </c>
      <c r="L62" s="192">
        <f>'Cte Keq'!M75</f>
        <v>9.9620759871454453E-5</v>
      </c>
      <c r="M62" s="259">
        <f>'Cte Keq'!N75</f>
        <v>3.7365704851216663E-7</v>
      </c>
      <c r="N62" s="272">
        <f t="shared" si="94"/>
        <v>-9.2141399826484243</v>
      </c>
      <c r="O62" s="273">
        <f t="shared" si="94"/>
        <v>-14.799927442805396</v>
      </c>
      <c r="P62" s="274">
        <f t="shared" si="89"/>
        <v>-281.98279999999994</v>
      </c>
      <c r="Q62" s="274">
        <f t="shared" si="90"/>
        <v>0.18108322418382827</v>
      </c>
      <c r="R62" s="282">
        <f t="shared" si="91"/>
        <v>0</v>
      </c>
      <c r="S62" s="283">
        <f t="shared" si="92"/>
        <v>-22.840186179062581</v>
      </c>
      <c r="T62" s="282">
        <f t="shared" si="93"/>
        <v>-36.686342823840171</v>
      </c>
      <c r="U62" s="3"/>
      <c r="V62" s="456"/>
      <c r="W62" s="456"/>
      <c r="X62" s="456"/>
      <c r="Y62" s="761">
        <f t="shared" ca="1" si="95"/>
        <v>1.5082956259426851E-2</v>
      </c>
      <c r="Z62" s="457"/>
      <c r="AA62" s="457"/>
      <c r="AB62" s="456"/>
      <c r="AC62" s="456"/>
      <c r="AD62" s="591"/>
      <c r="AE62" s="591"/>
      <c r="AF62" s="591"/>
      <c r="AG62" s="591"/>
      <c r="AH62" s="456"/>
      <c r="AI62" s="591"/>
      <c r="AJ62" s="591"/>
      <c r="AK62" s="591"/>
      <c r="AL62" s="591"/>
      <c r="AM62" s="591"/>
      <c r="AN62" s="591"/>
      <c r="AO62" s="591"/>
      <c r="AP62" s="591"/>
      <c r="AQ62" s="591"/>
      <c r="AR62" s="591"/>
      <c r="AS62" s="591"/>
      <c r="AT62" s="591"/>
      <c r="AU62" s="591"/>
      <c r="AV62" s="591"/>
      <c r="AW62" s="591"/>
      <c r="AX62" s="591"/>
      <c r="AY62" s="591"/>
      <c r="AZ62" s="591"/>
      <c r="BA62" s="591"/>
      <c r="BB62" s="591"/>
      <c r="BC62" s="591"/>
      <c r="BD62" s="591"/>
      <c r="BE62" s="591">
        <f t="shared" si="82"/>
        <v>0</v>
      </c>
      <c r="BF62" s="591">
        <f t="shared" si="83"/>
        <v>0</v>
      </c>
      <c r="BG62" s="591">
        <v>0</v>
      </c>
      <c r="BH62" s="591">
        <f t="shared" si="84"/>
        <v>0</v>
      </c>
      <c r="BI62" s="591">
        <v>0</v>
      </c>
      <c r="BJ62" s="591">
        <f t="shared" si="85"/>
        <v>0</v>
      </c>
      <c r="BK62" s="591">
        <f t="shared" si="86"/>
        <v>0</v>
      </c>
      <c r="BL62" s="591">
        <f t="shared" si="87"/>
        <v>0</v>
      </c>
      <c r="BM62" s="591"/>
      <c r="BN62" s="591"/>
      <c r="BO62" s="591"/>
      <c r="BP62" s="591"/>
      <c r="BQ62" s="591">
        <v>0</v>
      </c>
      <c r="BR62" s="591">
        <v>0</v>
      </c>
      <c r="BS62" s="591">
        <v>0</v>
      </c>
      <c r="BT62" s="591">
        <v>0</v>
      </c>
      <c r="BU62" s="591">
        <v>0</v>
      </c>
      <c r="BV62" s="591">
        <v>0</v>
      </c>
      <c r="BW62" s="591">
        <v>0</v>
      </c>
      <c r="BX62" s="591">
        <v>0</v>
      </c>
      <c r="BY62" s="591"/>
      <c r="BZ62" s="591"/>
      <c r="CA62" s="591"/>
      <c r="CB62" s="591"/>
      <c r="CC62" s="591"/>
      <c r="CD62" s="591"/>
      <c r="CE62" s="591"/>
      <c r="CF62" s="591"/>
      <c r="CG62" s="591"/>
      <c r="CH62" s="591">
        <v>0</v>
      </c>
      <c r="CI62" s="591">
        <v>0</v>
      </c>
      <c r="CJ62" s="591">
        <v>0</v>
      </c>
      <c r="CK62" s="591">
        <v>0</v>
      </c>
      <c r="CL62" s="591">
        <v>0</v>
      </c>
      <c r="CM62" s="591">
        <v>0</v>
      </c>
      <c r="CN62" s="591">
        <v>0</v>
      </c>
      <c r="CO62" s="591">
        <v>0</v>
      </c>
      <c r="CP62" s="591"/>
      <c r="CQ62" s="591"/>
      <c r="CR62" s="591"/>
      <c r="CS62" s="591">
        <v>0</v>
      </c>
      <c r="CT62" s="591"/>
      <c r="CU62" s="591"/>
      <c r="CV62" s="591"/>
      <c r="CW62" s="591"/>
      <c r="CX62" s="591"/>
      <c r="CY62" s="591"/>
      <c r="CZ62" s="591"/>
      <c r="DA62" s="591"/>
      <c r="DB62" s="591"/>
      <c r="DC62" s="591"/>
      <c r="DD62" s="591"/>
      <c r="DE62" s="591"/>
      <c r="DF62" s="591"/>
      <c r="DG62" s="591"/>
      <c r="DH62" s="591"/>
      <c r="DI62" s="591"/>
      <c r="DJ62" s="591"/>
      <c r="DK62" s="591"/>
      <c r="DL62" s="591"/>
      <c r="DM62" s="591"/>
      <c r="DN62" s="591"/>
      <c r="DO62" s="591"/>
      <c r="DP62" s="457"/>
      <c r="DQ62" s="457"/>
      <c r="DR62" s="457"/>
      <c r="DS62" s="457"/>
      <c r="DT62" s="457"/>
      <c r="DU62" s="457"/>
      <c r="DV62" s="457"/>
      <c r="DW62" s="457"/>
      <c r="DX62" s="457"/>
      <c r="DY62" s="457"/>
      <c r="DZ62" s="457"/>
      <c r="EA62" s="457"/>
      <c r="EB62" s="457"/>
      <c r="EC62" s="457"/>
      <c r="ED62" s="457"/>
      <c r="EE62" s="457"/>
      <c r="EF62" s="458"/>
      <c r="EG62" s="458"/>
      <c r="EH62" s="457"/>
      <c r="EI62" s="457"/>
      <c r="EJ62" s="457"/>
      <c r="EK62" s="459"/>
      <c r="EL62" s="460"/>
      <c r="EM62" s="458"/>
      <c r="EN62" s="460"/>
      <c r="EO62" s="457"/>
      <c r="EP62" s="458"/>
      <c r="EQ62" s="460"/>
      <c r="ER62" s="457"/>
      <c r="ES62" s="456"/>
      <c r="ET62" s="456"/>
      <c r="EU62" s="456"/>
      <c r="EV62" s="456">
        <v>1</v>
      </c>
      <c r="EW62" s="456"/>
      <c r="EX62" s="456"/>
      <c r="EY62" s="456"/>
      <c r="EZ62" s="456"/>
      <c r="FA62" s="456"/>
      <c r="FB62" s="456"/>
      <c r="FC62" s="456"/>
      <c r="FD62" s="456"/>
      <c r="FE62" s="456"/>
      <c r="FF62" s="456"/>
      <c r="FG62" s="456"/>
      <c r="FH62" s="456"/>
      <c r="FI62" s="456"/>
      <c r="FJ62" s="457"/>
      <c r="FK62" s="457"/>
      <c r="FL62" s="457"/>
      <c r="FM62" s="457"/>
      <c r="FN62" s="457"/>
      <c r="FO62" s="457"/>
      <c r="FP62" s="457"/>
      <c r="FQ62" s="457"/>
      <c r="FR62" s="457"/>
      <c r="FS62" s="457"/>
      <c r="FT62" s="457"/>
      <c r="FU62" s="457"/>
      <c r="FV62" s="457"/>
      <c r="FW62" s="457"/>
      <c r="FX62" s="457"/>
      <c r="FY62" s="457"/>
      <c r="FZ62" s="457"/>
      <c r="GA62" s="457"/>
      <c r="GB62" s="457"/>
      <c r="GC62" s="457"/>
    </row>
    <row r="63" spans="1:185" x14ac:dyDescent="0.35">
      <c r="A63" s="17" t="s">
        <v>978</v>
      </c>
      <c r="B63" s="596">
        <v>5</v>
      </c>
      <c r="C63" s="596">
        <v>8</v>
      </c>
      <c r="D63" s="596">
        <v>4</v>
      </c>
      <c r="E63" s="596">
        <v>1</v>
      </c>
      <c r="F63" s="596">
        <v>0</v>
      </c>
      <c r="G63" s="596">
        <v>0</v>
      </c>
      <c r="H63" s="596"/>
      <c r="I63" s="597">
        <v>-1</v>
      </c>
      <c r="J63" s="598">
        <v>0</v>
      </c>
      <c r="K63" s="192">
        <f>States!B58</f>
        <v>1E-4</v>
      </c>
      <c r="L63" s="192">
        <f>'Cte Keq'!N76</f>
        <v>9.9526914562732128E-5</v>
      </c>
      <c r="M63" s="259">
        <f>'Cte Keq'!M76</f>
        <v>1.8003346402890399E-7</v>
      </c>
      <c r="N63" s="272">
        <f t="shared" ref="N63:O65" si="96">LN(L63)</f>
        <v>-9.2150824522598356</v>
      </c>
      <c r="O63" s="273">
        <f t="shared" si="96"/>
        <v>-15.530123092063871</v>
      </c>
      <c r="P63" s="274">
        <f t="shared" si="89"/>
        <v>-675.71119999999996</v>
      </c>
      <c r="Q63" s="274">
        <f t="shared" si="90"/>
        <v>0.18108322418382827</v>
      </c>
      <c r="R63" s="282">
        <f t="shared" si="91"/>
        <v>0</v>
      </c>
      <c r="S63" s="283">
        <f t="shared" si="92"/>
        <v>-22.842522390736519</v>
      </c>
      <c r="T63" s="282">
        <f t="shared" si="93"/>
        <v>-38.496365745958983</v>
      </c>
      <c r="U63" s="3"/>
      <c r="V63" s="456"/>
      <c r="W63" s="456"/>
      <c r="X63" s="456"/>
      <c r="Y63" s="761">
        <f t="shared" ca="1" si="95"/>
        <v>1.5082956259426851E-2</v>
      </c>
      <c r="Z63" s="457"/>
      <c r="AA63" s="457"/>
      <c r="AB63" s="456"/>
      <c r="AC63" s="456"/>
      <c r="AD63" s="591"/>
      <c r="AE63" s="591"/>
      <c r="AF63" s="591"/>
      <c r="AG63" s="591"/>
      <c r="AH63" s="456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>
        <f t="shared" si="82"/>
        <v>0</v>
      </c>
      <c r="BF63" s="591">
        <f t="shared" si="83"/>
        <v>0</v>
      </c>
      <c r="BG63" s="591">
        <v>0</v>
      </c>
      <c r="BH63" s="591">
        <f t="shared" si="84"/>
        <v>0</v>
      </c>
      <c r="BI63" s="591">
        <v>0</v>
      </c>
      <c r="BJ63" s="591">
        <f t="shared" si="85"/>
        <v>0</v>
      </c>
      <c r="BK63" s="591">
        <f t="shared" si="86"/>
        <v>0</v>
      </c>
      <c r="BL63" s="591">
        <f t="shared" si="87"/>
        <v>0</v>
      </c>
      <c r="BM63" s="591"/>
      <c r="BN63" s="591"/>
      <c r="BO63" s="591"/>
      <c r="BP63" s="591"/>
      <c r="BQ63" s="591">
        <v>0</v>
      </c>
      <c r="BR63" s="591">
        <v>0</v>
      </c>
      <c r="BS63" s="591">
        <v>0</v>
      </c>
      <c r="BT63" s="591">
        <v>0</v>
      </c>
      <c r="BU63" s="591">
        <v>0</v>
      </c>
      <c r="BV63" s="591">
        <v>0</v>
      </c>
      <c r="BW63" s="591">
        <v>0</v>
      </c>
      <c r="BX63" s="591">
        <v>0</v>
      </c>
      <c r="BY63" s="591"/>
      <c r="BZ63" s="591"/>
      <c r="CA63" s="591"/>
      <c r="CB63" s="591"/>
      <c r="CC63" s="591"/>
      <c r="CD63" s="591"/>
      <c r="CE63" s="591"/>
      <c r="CF63" s="591"/>
      <c r="CG63" s="591"/>
      <c r="CH63" s="591">
        <v>0</v>
      </c>
      <c r="CI63" s="591">
        <v>0</v>
      </c>
      <c r="CJ63" s="591">
        <v>0</v>
      </c>
      <c r="CK63" s="591">
        <v>0</v>
      </c>
      <c r="CL63" s="591">
        <v>0</v>
      </c>
      <c r="CM63" s="591">
        <v>0</v>
      </c>
      <c r="CN63" s="591">
        <v>0</v>
      </c>
      <c r="CO63" s="591">
        <v>0</v>
      </c>
      <c r="CP63" s="591"/>
      <c r="CQ63" s="591"/>
      <c r="CR63" s="591"/>
      <c r="CS63" s="591">
        <v>0</v>
      </c>
      <c r="CT63" s="591"/>
      <c r="CU63" s="591"/>
      <c r="CV63" s="591"/>
      <c r="CW63" s="591"/>
      <c r="CX63" s="591"/>
      <c r="CY63" s="591"/>
      <c r="CZ63" s="591"/>
      <c r="DA63" s="591"/>
      <c r="DB63" s="591"/>
      <c r="DC63" s="591"/>
      <c r="DD63" s="591"/>
      <c r="DE63" s="591"/>
      <c r="DF63" s="591"/>
      <c r="DG63" s="591"/>
      <c r="DH63" s="591"/>
      <c r="DI63" s="591"/>
      <c r="DJ63" s="591"/>
      <c r="DK63" s="591"/>
      <c r="DL63" s="591"/>
      <c r="DM63" s="591">
        <v>1</v>
      </c>
      <c r="DN63" s="591"/>
      <c r="DO63" s="591">
        <v>1</v>
      </c>
      <c r="DP63" s="457"/>
      <c r="DQ63" s="457"/>
      <c r="DR63" s="457"/>
      <c r="DS63" s="457"/>
      <c r="DT63" s="457"/>
      <c r="DU63" s="457"/>
      <c r="DV63" s="457"/>
      <c r="DW63" s="457"/>
      <c r="DX63" s="457"/>
      <c r="DY63" s="457"/>
      <c r="DZ63" s="457"/>
      <c r="EA63" s="457"/>
      <c r="EB63" s="457"/>
      <c r="EC63" s="457"/>
      <c r="ED63" s="457"/>
      <c r="EE63" s="457"/>
      <c r="EF63" s="458"/>
      <c r="EG63" s="458"/>
      <c r="EH63" s="457"/>
      <c r="EI63" s="457"/>
      <c r="EJ63" s="457"/>
      <c r="EK63" s="459"/>
      <c r="EL63" s="460"/>
      <c r="EM63" s="458"/>
      <c r="EN63" s="460"/>
      <c r="EO63" s="457"/>
      <c r="EP63" s="458"/>
      <c r="EQ63" s="460"/>
      <c r="ER63" s="457"/>
      <c r="ES63" s="456"/>
      <c r="ET63" s="456"/>
      <c r="EU63" s="456"/>
      <c r="EV63" s="456"/>
      <c r="EW63" s="456">
        <v>1</v>
      </c>
      <c r="EX63" s="456"/>
      <c r="EY63" s="456"/>
      <c r="EZ63" s="456"/>
      <c r="FA63" s="456"/>
      <c r="FB63" s="456"/>
      <c r="FC63" s="456"/>
      <c r="FD63" s="456"/>
      <c r="FE63" s="456"/>
      <c r="FF63" s="456"/>
      <c r="FG63" s="456"/>
      <c r="FH63" s="456"/>
      <c r="FI63" s="456"/>
      <c r="FJ63" s="457"/>
      <c r="FK63" s="457"/>
      <c r="FL63" s="457"/>
      <c r="FM63" s="457"/>
      <c r="FN63" s="457"/>
      <c r="FO63" s="457"/>
      <c r="FP63" s="457"/>
      <c r="FQ63" s="457"/>
      <c r="FR63" s="457"/>
      <c r="FS63" s="457"/>
      <c r="FT63" s="457"/>
      <c r="FU63" s="457"/>
      <c r="FV63" s="457"/>
      <c r="FW63" s="457"/>
      <c r="FX63" s="457"/>
      <c r="FY63" s="457"/>
      <c r="FZ63" s="457"/>
      <c r="GA63" s="457"/>
      <c r="GB63" s="457"/>
      <c r="GC63" s="457"/>
    </row>
    <row r="64" spans="1:185" x14ac:dyDescent="0.35">
      <c r="A64" s="17" t="s">
        <v>1006</v>
      </c>
      <c r="B64" s="596">
        <v>3</v>
      </c>
      <c r="C64" s="596">
        <v>7</v>
      </c>
      <c r="D64" s="596">
        <v>3</v>
      </c>
      <c r="E64" s="596">
        <v>1</v>
      </c>
      <c r="F64" s="596">
        <v>0</v>
      </c>
      <c r="G64" s="596">
        <v>0</v>
      </c>
      <c r="H64" s="596"/>
      <c r="I64" s="597">
        <v>0</v>
      </c>
      <c r="J64" s="598">
        <v>0</v>
      </c>
      <c r="K64" s="192">
        <f>States!B59</f>
        <v>1E-4</v>
      </c>
      <c r="L64" s="192">
        <f>'Cte Keq'!M77</f>
        <v>9.8804979204883964E-5</v>
      </c>
      <c r="M64" s="259">
        <f>'Cte Keq'!M77</f>
        <v>9.8804979204883964E-5</v>
      </c>
      <c r="N64" s="272">
        <f t="shared" si="96"/>
        <v>-9.2223625576697614</v>
      </c>
      <c r="O64" s="273">
        <f t="shared" si="96"/>
        <v>-9.2223625576697614</v>
      </c>
      <c r="P64" s="274">
        <f t="shared" si="89"/>
        <v>-484.29479999999995</v>
      </c>
      <c r="Q64" s="274">
        <f t="shared" si="90"/>
        <v>0</v>
      </c>
      <c r="R64" s="282">
        <f t="shared" si="91"/>
        <v>0</v>
      </c>
      <c r="S64" s="283">
        <f t="shared" si="92"/>
        <v>-22.860568455076656</v>
      </c>
      <c r="T64" s="282">
        <f t="shared" si="93"/>
        <v>-22.860568455076656</v>
      </c>
      <c r="U64" s="3"/>
      <c r="V64" s="456"/>
      <c r="W64" s="456"/>
      <c r="X64" s="456"/>
      <c r="Y64" s="761">
        <f t="shared" ca="1" si="95"/>
        <v>1.5082956259426851E-2</v>
      </c>
      <c r="Z64" s="457"/>
      <c r="AA64" s="457"/>
      <c r="AB64" s="456"/>
      <c r="AC64" s="456"/>
      <c r="AD64" s="591"/>
      <c r="AE64" s="591"/>
      <c r="AF64" s="591"/>
      <c r="AG64" s="591"/>
      <c r="AH64" s="456"/>
      <c r="AI64" s="591"/>
      <c r="AJ64" s="591"/>
      <c r="AK64" s="591"/>
      <c r="AL64" s="591"/>
      <c r="AM64" s="591"/>
      <c r="AN64" s="591"/>
      <c r="AO64" s="591"/>
      <c r="AP64" s="591"/>
      <c r="AQ64" s="591"/>
      <c r="AR64" s="591"/>
      <c r="AS64" s="591"/>
      <c r="AT64" s="591"/>
      <c r="AU64" s="591"/>
      <c r="AV64" s="591"/>
      <c r="AW64" s="591"/>
      <c r="AX64" s="591"/>
      <c r="AY64" s="591"/>
      <c r="AZ64" s="591"/>
      <c r="BA64" s="591"/>
      <c r="BB64" s="591"/>
      <c r="BC64" s="591"/>
      <c r="BD64" s="591"/>
      <c r="BE64" s="591">
        <f t="shared" si="82"/>
        <v>0</v>
      </c>
      <c r="BF64" s="591">
        <f t="shared" si="83"/>
        <v>0</v>
      </c>
      <c r="BG64" s="591">
        <v>0</v>
      </c>
      <c r="BH64" s="591">
        <f t="shared" si="84"/>
        <v>0</v>
      </c>
      <c r="BI64" s="591">
        <v>0</v>
      </c>
      <c r="BJ64" s="591">
        <f t="shared" si="85"/>
        <v>0</v>
      </c>
      <c r="BK64" s="591">
        <f t="shared" si="86"/>
        <v>0</v>
      </c>
      <c r="BL64" s="591">
        <f t="shared" si="87"/>
        <v>0</v>
      </c>
      <c r="BM64" s="591"/>
      <c r="BN64" s="591"/>
      <c r="BO64" s="591"/>
      <c r="BP64" s="591"/>
      <c r="BQ64" s="591">
        <v>0</v>
      </c>
      <c r="BR64" s="591">
        <v>0</v>
      </c>
      <c r="BS64" s="591">
        <v>0</v>
      </c>
      <c r="BT64" s="591">
        <v>0</v>
      </c>
      <c r="BU64" s="591">
        <v>0</v>
      </c>
      <c r="BV64" s="591">
        <v>0</v>
      </c>
      <c r="BW64" s="591">
        <v>0</v>
      </c>
      <c r="BX64" s="591">
        <v>0</v>
      </c>
      <c r="BY64" s="591"/>
      <c r="BZ64" s="591"/>
      <c r="CA64" s="591"/>
      <c r="CB64" s="591"/>
      <c r="CC64" s="591"/>
      <c r="CD64" s="591"/>
      <c r="CE64" s="591"/>
      <c r="CF64" s="591"/>
      <c r="CG64" s="591"/>
      <c r="CH64" s="591">
        <v>0</v>
      </c>
      <c r="CI64" s="591">
        <v>0</v>
      </c>
      <c r="CJ64" s="591">
        <v>0</v>
      </c>
      <c r="CK64" s="591">
        <v>0</v>
      </c>
      <c r="CL64" s="591">
        <v>0</v>
      </c>
      <c r="CM64" s="591">
        <v>0</v>
      </c>
      <c r="CN64" s="591">
        <v>0</v>
      </c>
      <c r="CO64" s="591">
        <v>0</v>
      </c>
      <c r="CP64" s="591"/>
      <c r="CQ64" s="591"/>
      <c r="CR64" s="591"/>
      <c r="CS64" s="591">
        <v>0</v>
      </c>
      <c r="CT64" s="591"/>
      <c r="CU64" s="591"/>
      <c r="CV64" s="591"/>
      <c r="CW64" s="591"/>
      <c r="CX64" s="591"/>
      <c r="CY64" s="591"/>
      <c r="CZ64" s="591"/>
      <c r="DA64" s="591"/>
      <c r="DB64" s="591"/>
      <c r="DC64" s="591"/>
      <c r="DD64" s="591"/>
      <c r="DE64" s="591"/>
      <c r="DF64" s="591"/>
      <c r="DG64" s="591"/>
      <c r="DH64" s="591"/>
      <c r="DI64" s="591"/>
      <c r="DJ64" s="591"/>
      <c r="DK64" s="591"/>
      <c r="DL64" s="591"/>
      <c r="DM64" s="591"/>
      <c r="DN64" s="591"/>
      <c r="DO64" s="591"/>
      <c r="DP64" s="457"/>
      <c r="DQ64" s="457"/>
      <c r="DR64" s="457"/>
      <c r="DS64" s="457"/>
      <c r="DT64" s="457"/>
      <c r="DU64" s="457"/>
      <c r="DV64" s="457"/>
      <c r="DW64" s="457"/>
      <c r="DX64" s="457"/>
      <c r="DY64" s="457"/>
      <c r="DZ64" s="457"/>
      <c r="EA64" s="457"/>
      <c r="EB64" s="457"/>
      <c r="EC64" s="457"/>
      <c r="ED64" s="457"/>
      <c r="EE64" s="457"/>
      <c r="EF64" s="458"/>
      <c r="EG64" s="458"/>
      <c r="EH64" s="457"/>
      <c r="EI64" s="457"/>
      <c r="EJ64" s="457"/>
      <c r="EK64" s="459"/>
      <c r="EL64" s="460"/>
      <c r="EM64" s="458"/>
      <c r="EN64" s="460"/>
      <c r="EO64" s="457"/>
      <c r="EP64" s="458"/>
      <c r="EQ64" s="460"/>
      <c r="ER64" s="457"/>
      <c r="ES64" s="456"/>
      <c r="ET64" s="456"/>
      <c r="EU64" s="456"/>
      <c r="EV64" s="456"/>
      <c r="EW64" s="456"/>
      <c r="EX64" s="456">
        <v>1</v>
      </c>
      <c r="EY64" s="456"/>
      <c r="EZ64" s="456"/>
      <c r="FA64" s="456"/>
      <c r="FB64" s="456"/>
      <c r="FC64" s="456"/>
      <c r="FD64" s="456"/>
      <c r="FE64" s="456"/>
      <c r="FF64" s="456"/>
      <c r="FG64" s="456"/>
      <c r="FH64" s="456"/>
      <c r="FI64" s="456"/>
      <c r="FJ64" s="457"/>
      <c r="FK64" s="457"/>
      <c r="FL64" s="457"/>
      <c r="FM64" s="457"/>
      <c r="FN64" s="457"/>
      <c r="FO64" s="457"/>
      <c r="FP64" s="457"/>
      <c r="FQ64" s="457"/>
      <c r="FR64" s="457"/>
      <c r="FS64" s="457"/>
      <c r="FT64" s="457"/>
      <c r="FU64" s="457"/>
      <c r="FV64" s="457"/>
      <c r="FW64" s="457"/>
      <c r="FX64" s="457"/>
      <c r="FY64" s="457"/>
      <c r="FZ64" s="457"/>
      <c r="GA64" s="457"/>
      <c r="GB64" s="457"/>
      <c r="GC64" s="457"/>
    </row>
    <row r="65" spans="1:185" x14ac:dyDescent="0.35">
      <c r="A65" s="17" t="s">
        <v>1032</v>
      </c>
      <c r="B65" s="596">
        <v>4</v>
      </c>
      <c r="C65" s="596">
        <v>9</v>
      </c>
      <c r="D65" s="596">
        <v>3</v>
      </c>
      <c r="E65" s="596">
        <v>1</v>
      </c>
      <c r="F65" s="596">
        <v>0</v>
      </c>
      <c r="G65" s="596">
        <v>0</v>
      </c>
      <c r="H65" s="596"/>
      <c r="I65" s="597">
        <v>0</v>
      </c>
      <c r="J65" s="598">
        <v>0</v>
      </c>
      <c r="K65" s="192">
        <f>States!B60</f>
        <v>1E-4</v>
      </c>
      <c r="L65" s="192">
        <f>'Cte Keq'!M78</f>
        <v>9.9020415677540048E-5</v>
      </c>
      <c r="M65" s="259">
        <f>'Cte Keq'!M78</f>
        <v>9.9020415677540048E-5</v>
      </c>
      <c r="N65" s="272">
        <f t="shared" si="96"/>
        <v>-9.2201845101248416</v>
      </c>
      <c r="O65" s="273">
        <f t="shared" si="96"/>
        <v>-9.2201845101248416</v>
      </c>
      <c r="P65" s="274">
        <f t="shared" si="89"/>
        <v>-485.08899999999994</v>
      </c>
      <c r="Q65" s="274">
        <f t="shared" si="90"/>
        <v>0</v>
      </c>
      <c r="R65" s="282">
        <f t="shared" si="91"/>
        <v>0</v>
      </c>
      <c r="S65" s="283">
        <f t="shared" si="92"/>
        <v>-22.8551694692216</v>
      </c>
      <c r="T65" s="282">
        <f t="shared" si="93"/>
        <v>-22.8551694692216</v>
      </c>
      <c r="U65" s="3"/>
      <c r="V65" s="456"/>
      <c r="W65" s="456"/>
      <c r="X65" s="456"/>
      <c r="Y65" s="761">
        <f t="shared" ca="1" si="95"/>
        <v>1.5082956259426851E-2</v>
      </c>
      <c r="Z65" s="457"/>
      <c r="AA65" s="457"/>
      <c r="AB65" s="456"/>
      <c r="AC65" s="456"/>
      <c r="AD65" s="591"/>
      <c r="AE65" s="591"/>
      <c r="AF65" s="591"/>
      <c r="AG65" s="591"/>
      <c r="AH65" s="456"/>
      <c r="AI65" s="591"/>
      <c r="AJ65" s="591"/>
      <c r="AK65" s="591"/>
      <c r="AL65" s="591"/>
      <c r="AM65" s="591"/>
      <c r="AN65" s="591"/>
      <c r="AO65" s="591"/>
      <c r="AP65" s="591"/>
      <c r="AQ65" s="591"/>
      <c r="AR65" s="591"/>
      <c r="AS65" s="591"/>
      <c r="AT65" s="591"/>
      <c r="AU65" s="591"/>
      <c r="AV65" s="591"/>
      <c r="AW65" s="591"/>
      <c r="AX65" s="591"/>
      <c r="AY65" s="591"/>
      <c r="AZ65" s="591"/>
      <c r="BA65" s="591"/>
      <c r="BB65" s="591"/>
      <c r="BC65" s="591"/>
      <c r="BD65" s="591"/>
      <c r="BE65" s="591">
        <f t="shared" si="82"/>
        <v>0</v>
      </c>
      <c r="BF65" s="591">
        <f t="shared" si="83"/>
        <v>0</v>
      </c>
      <c r="BG65" s="591">
        <v>0</v>
      </c>
      <c r="BH65" s="591">
        <f t="shared" si="84"/>
        <v>0</v>
      </c>
      <c r="BI65" s="591">
        <v>0</v>
      </c>
      <c r="BJ65" s="591">
        <f t="shared" si="85"/>
        <v>0</v>
      </c>
      <c r="BK65" s="591">
        <f t="shared" si="86"/>
        <v>0</v>
      </c>
      <c r="BL65" s="591">
        <f t="shared" si="87"/>
        <v>0</v>
      </c>
      <c r="BM65" s="591"/>
      <c r="BN65" s="591"/>
      <c r="BO65" s="591"/>
      <c r="BP65" s="591"/>
      <c r="BQ65" s="591"/>
      <c r="BR65" s="591"/>
      <c r="BS65" s="591"/>
      <c r="BT65" s="591"/>
      <c r="BU65" s="591"/>
      <c r="BV65" s="591"/>
      <c r="BW65" s="591"/>
      <c r="BX65" s="591"/>
      <c r="BY65" s="591"/>
      <c r="BZ65" s="591"/>
      <c r="CA65" s="591"/>
      <c r="CB65" s="591"/>
      <c r="CC65" s="591"/>
      <c r="CD65" s="591"/>
      <c r="CE65" s="591"/>
      <c r="CF65" s="591"/>
      <c r="CG65" s="591"/>
      <c r="CH65" s="591">
        <v>0</v>
      </c>
      <c r="CI65" s="591">
        <v>0</v>
      </c>
      <c r="CJ65" s="591">
        <v>0</v>
      </c>
      <c r="CK65" s="591">
        <v>0</v>
      </c>
      <c r="CL65" s="591">
        <v>0</v>
      </c>
      <c r="CM65" s="591">
        <v>0</v>
      </c>
      <c r="CN65" s="591">
        <v>0</v>
      </c>
      <c r="CO65" s="591">
        <v>0</v>
      </c>
      <c r="CP65" s="591"/>
      <c r="CQ65" s="591"/>
      <c r="CR65" s="591"/>
      <c r="CS65" s="591">
        <v>0</v>
      </c>
      <c r="CT65" s="591"/>
      <c r="CU65" s="591"/>
      <c r="CV65" s="591"/>
      <c r="CW65" s="591"/>
      <c r="CX65" s="591"/>
      <c r="CY65" s="591"/>
      <c r="CZ65" s="591"/>
      <c r="DA65" s="591"/>
      <c r="DB65" s="591"/>
      <c r="DC65" s="591"/>
      <c r="DD65" s="591"/>
      <c r="DE65" s="591"/>
      <c r="DF65" s="591"/>
      <c r="DG65" s="591"/>
      <c r="DH65" s="591"/>
      <c r="DI65" s="591"/>
      <c r="DJ65" s="591"/>
      <c r="DK65" s="591"/>
      <c r="DL65" s="591"/>
      <c r="DM65" s="591"/>
      <c r="DN65" s="591"/>
      <c r="DO65" s="591"/>
      <c r="DP65" s="457"/>
      <c r="DQ65" s="457"/>
      <c r="DR65" s="457"/>
      <c r="DS65" s="457"/>
      <c r="DT65" s="457"/>
      <c r="DU65" s="457"/>
      <c r="DV65" s="457"/>
      <c r="DW65" s="457"/>
      <c r="DX65" s="457"/>
      <c r="DY65" s="457"/>
      <c r="DZ65" s="457"/>
      <c r="EA65" s="457"/>
      <c r="EB65" s="457"/>
      <c r="EC65" s="457"/>
      <c r="ED65" s="457"/>
      <c r="EE65" s="457"/>
      <c r="EF65" s="458"/>
      <c r="EG65" s="458"/>
      <c r="EH65" s="457"/>
      <c r="EI65" s="457"/>
      <c r="EJ65" s="457"/>
      <c r="EK65" s="459"/>
      <c r="EL65" s="460"/>
      <c r="EM65" s="458"/>
      <c r="EN65" s="460"/>
      <c r="EO65" s="457"/>
      <c r="EP65" s="458"/>
      <c r="EQ65" s="460"/>
      <c r="ER65" s="457"/>
      <c r="ES65" s="456"/>
      <c r="ET65" s="456"/>
      <c r="EU65" s="456"/>
      <c r="EV65" s="456"/>
      <c r="EW65" s="456"/>
      <c r="EX65" s="456"/>
      <c r="EY65" s="456">
        <v>1</v>
      </c>
      <c r="EZ65" s="456"/>
      <c r="FA65" s="456"/>
      <c r="FB65" s="456"/>
      <c r="FC65" s="456"/>
      <c r="FD65" s="456"/>
      <c r="FE65" s="456"/>
      <c r="FF65" s="456"/>
      <c r="FG65" s="456"/>
      <c r="FH65" s="456"/>
      <c r="FI65" s="456"/>
      <c r="FJ65" s="457"/>
      <c r="FK65" s="457"/>
      <c r="FL65" s="457"/>
      <c r="FM65" s="457"/>
      <c r="FN65" s="457"/>
      <c r="FO65" s="457"/>
      <c r="FP65" s="457"/>
      <c r="FQ65" s="457"/>
      <c r="FR65" s="457"/>
      <c r="FS65" s="457"/>
      <c r="FT65" s="457"/>
      <c r="FU65" s="457"/>
      <c r="FV65" s="457"/>
      <c r="FW65" s="457"/>
      <c r="FX65" s="457"/>
      <c r="FY65" s="457"/>
      <c r="FZ65" s="457"/>
      <c r="GA65" s="457"/>
      <c r="GB65" s="457"/>
      <c r="GC65" s="457"/>
    </row>
    <row r="66" spans="1:185" x14ac:dyDescent="0.35">
      <c r="A66" s="17" t="s">
        <v>1047</v>
      </c>
      <c r="B66" s="596">
        <v>3</v>
      </c>
      <c r="C66" s="596">
        <v>7</v>
      </c>
      <c r="D66" s="596">
        <v>2</v>
      </c>
      <c r="E66" s="596">
        <v>1</v>
      </c>
      <c r="F66" s="596">
        <v>0</v>
      </c>
      <c r="G66" s="596">
        <v>0</v>
      </c>
      <c r="H66" s="596">
        <v>1</v>
      </c>
      <c r="I66" s="597">
        <v>0</v>
      </c>
      <c r="J66" s="598">
        <v>0</v>
      </c>
      <c r="K66" s="192">
        <f>States!B61</f>
        <v>1E-4</v>
      </c>
      <c r="L66" s="192">
        <f>'Cte Keq'!M79</f>
        <v>9.913032254837559E-5</v>
      </c>
      <c r="M66" s="259">
        <f>'Cte Keq'!M79</f>
        <v>9.913032254837559E-5</v>
      </c>
      <c r="N66" s="272">
        <f t="shared" ref="N66" si="97">LN(L66)</f>
        <v>-9.2190751841330183</v>
      </c>
      <c r="O66" s="273">
        <f t="shared" ref="O66" si="98">LN(M66)</f>
        <v>-9.2190751841330183</v>
      </c>
      <c r="P66" s="274">
        <f t="shared" si="89"/>
        <v>-313.93471999999997</v>
      </c>
      <c r="Q66" s="274">
        <f t="shared" si="90"/>
        <v>0</v>
      </c>
      <c r="R66" s="282">
        <f t="shared" si="91"/>
        <v>0</v>
      </c>
      <c r="S66" s="283">
        <f t="shared" si="92"/>
        <v>-22.852419650764944</v>
      </c>
      <c r="T66" s="282">
        <f t="shared" si="93"/>
        <v>-22.852419650764944</v>
      </c>
      <c r="U66" s="3"/>
      <c r="V66" s="456"/>
      <c r="W66" s="456"/>
      <c r="X66" s="456"/>
      <c r="Y66" s="761">
        <f t="shared" ca="1" si="95"/>
        <v>1.5082956259426851E-2</v>
      </c>
      <c r="Z66" s="457"/>
      <c r="AA66" s="457"/>
      <c r="AB66" s="456"/>
      <c r="AC66" s="456"/>
      <c r="AD66" s="591"/>
      <c r="AE66" s="591"/>
      <c r="AF66" s="591"/>
      <c r="AG66" s="591"/>
      <c r="AH66" s="456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>
        <f t="shared" si="82"/>
        <v>0</v>
      </c>
      <c r="BF66" s="591">
        <f t="shared" si="83"/>
        <v>0</v>
      </c>
      <c r="BG66" s="591">
        <v>0</v>
      </c>
      <c r="BH66" s="591">
        <f t="shared" si="84"/>
        <v>0</v>
      </c>
      <c r="BI66" s="591">
        <v>0</v>
      </c>
      <c r="BJ66" s="591">
        <f t="shared" si="85"/>
        <v>0</v>
      </c>
      <c r="BK66" s="591">
        <f t="shared" si="86"/>
        <v>0</v>
      </c>
      <c r="BL66" s="591">
        <f t="shared" si="87"/>
        <v>0</v>
      </c>
      <c r="BM66" s="591"/>
      <c r="BN66" s="591"/>
      <c r="BO66" s="591"/>
      <c r="BP66" s="591"/>
      <c r="BQ66" s="591"/>
      <c r="BR66" s="591"/>
      <c r="BS66" s="591"/>
      <c r="BT66" s="591"/>
      <c r="BU66" s="591"/>
      <c r="BV66" s="591"/>
      <c r="BW66" s="591"/>
      <c r="BX66" s="591"/>
      <c r="BY66" s="591"/>
      <c r="BZ66" s="591"/>
      <c r="CA66" s="591"/>
      <c r="CB66" s="591"/>
      <c r="CC66" s="591"/>
      <c r="CD66" s="591"/>
      <c r="CE66" s="591"/>
      <c r="CF66" s="591"/>
      <c r="CG66" s="591"/>
      <c r="CH66" s="591">
        <v>0</v>
      </c>
      <c r="CI66" s="591">
        <v>0</v>
      </c>
      <c r="CJ66" s="591">
        <v>0</v>
      </c>
      <c r="CK66" s="591">
        <v>0</v>
      </c>
      <c r="CL66" s="591">
        <v>0</v>
      </c>
      <c r="CM66" s="591">
        <v>0</v>
      </c>
      <c r="CN66" s="591">
        <v>0</v>
      </c>
      <c r="CO66" s="591">
        <v>0</v>
      </c>
      <c r="CP66" s="591"/>
      <c r="CQ66" s="591"/>
      <c r="CR66" s="591"/>
      <c r="CS66" s="591">
        <v>0</v>
      </c>
      <c r="CT66" s="591"/>
      <c r="CU66" s="591"/>
      <c r="CV66" s="591"/>
      <c r="CW66" s="591"/>
      <c r="CX66" s="591"/>
      <c r="CY66" s="591"/>
      <c r="CZ66" s="591"/>
      <c r="DA66" s="591"/>
      <c r="DB66" s="591"/>
      <c r="DC66" s="591"/>
      <c r="DD66" s="591"/>
      <c r="DE66" s="591"/>
      <c r="DF66" s="591"/>
      <c r="DG66" s="591"/>
      <c r="DH66" s="591"/>
      <c r="DI66" s="591"/>
      <c r="DJ66" s="591"/>
      <c r="DK66" s="591"/>
      <c r="DL66" s="591"/>
      <c r="DM66" s="591"/>
      <c r="DN66" s="591"/>
      <c r="DO66" s="591"/>
      <c r="DP66" s="457"/>
      <c r="DQ66" s="457"/>
      <c r="DR66" s="457"/>
      <c r="DS66" s="457"/>
      <c r="DT66" s="457"/>
      <c r="DU66" s="457"/>
      <c r="DV66" s="457"/>
      <c r="DW66" s="457"/>
      <c r="DX66" s="457"/>
      <c r="DY66" s="457"/>
      <c r="DZ66" s="457"/>
      <c r="EA66" s="457"/>
      <c r="EB66" s="457"/>
      <c r="EC66" s="457"/>
      <c r="ED66" s="457"/>
      <c r="EE66" s="457"/>
      <c r="EF66" s="458"/>
      <c r="EG66" s="458"/>
      <c r="EH66" s="457"/>
      <c r="EI66" s="457"/>
      <c r="EJ66" s="457"/>
      <c r="EK66" s="459"/>
      <c r="EL66" s="460"/>
      <c r="EM66" s="458"/>
      <c r="EN66" s="460"/>
      <c r="EO66" s="457"/>
      <c r="EP66" s="458"/>
      <c r="EQ66" s="460"/>
      <c r="ER66" s="457"/>
      <c r="ES66" s="456"/>
      <c r="ET66" s="456"/>
      <c r="EU66" s="456"/>
      <c r="EV66" s="456"/>
      <c r="EW66" s="456"/>
      <c r="EX66" s="456"/>
      <c r="EY66" s="456"/>
      <c r="EZ66" s="456">
        <v>1</v>
      </c>
      <c r="FA66" s="456"/>
      <c r="FB66" s="456"/>
      <c r="FC66" s="456"/>
      <c r="FD66" s="456"/>
      <c r="FE66" s="456"/>
      <c r="FF66" s="456"/>
      <c r="FG66" s="456"/>
      <c r="FH66" s="456"/>
      <c r="FI66" s="456"/>
      <c r="FJ66" s="457"/>
      <c r="FK66" s="457"/>
      <c r="FL66" s="457"/>
      <c r="FM66" s="457"/>
      <c r="FN66" s="457"/>
      <c r="FO66" s="457"/>
      <c r="FP66" s="457"/>
      <c r="FQ66" s="457"/>
      <c r="FR66" s="457"/>
      <c r="FS66" s="457"/>
      <c r="FT66" s="457"/>
      <c r="FU66" s="457"/>
      <c r="FV66" s="457"/>
      <c r="FW66" s="457"/>
      <c r="FX66" s="457"/>
      <c r="FY66" s="457"/>
      <c r="FZ66" s="457"/>
      <c r="GA66" s="457"/>
      <c r="GB66" s="457"/>
      <c r="GC66" s="457"/>
    </row>
    <row r="67" spans="1:185" x14ac:dyDescent="0.35">
      <c r="A67" s="17" t="s">
        <v>1081</v>
      </c>
      <c r="B67" s="596">
        <v>2</v>
      </c>
      <c r="C67" s="596">
        <v>5</v>
      </c>
      <c r="D67" s="596">
        <v>2</v>
      </c>
      <c r="E67" s="596">
        <v>1</v>
      </c>
      <c r="F67" s="596">
        <v>0</v>
      </c>
      <c r="G67" s="596">
        <v>0</v>
      </c>
      <c r="H67" s="596"/>
      <c r="I67" s="597">
        <v>0</v>
      </c>
      <c r="J67" s="598">
        <v>0</v>
      </c>
      <c r="K67" s="192">
        <f>States!B62</f>
        <v>1E-4</v>
      </c>
      <c r="L67" s="192">
        <f>'Cte Keq'!M80</f>
        <v>9.9416784661596696E-5</v>
      </c>
      <c r="M67" s="259">
        <f>'Cte Keq'!M80</f>
        <v>9.9416784661596696E-5</v>
      </c>
      <c r="N67" s="272">
        <f t="shared" ref="N67" si="99">LN(L67)</f>
        <v>-9.2161895987823375</v>
      </c>
      <c r="O67" s="273">
        <f t="shared" ref="O67" si="100">LN(M67)</f>
        <v>-9.2161895987823375</v>
      </c>
      <c r="P67" s="274">
        <f t="shared" si="89"/>
        <v>-332.05919999999998</v>
      </c>
      <c r="Q67" s="274">
        <f t="shared" si="90"/>
        <v>0</v>
      </c>
      <c r="R67" s="282">
        <f t="shared" si="91"/>
        <v>0</v>
      </c>
      <c r="S67" s="283">
        <f t="shared" si="92"/>
        <v>-22.845266806682993</v>
      </c>
      <c r="T67" s="282">
        <f t="shared" si="93"/>
        <v>-22.845266806682993</v>
      </c>
      <c r="U67" s="3"/>
      <c r="V67" s="456"/>
      <c r="W67" s="456"/>
      <c r="X67" s="456"/>
      <c r="Y67" s="761">
        <f t="shared" ca="1" si="95"/>
        <v>1.5082956259426851E-2</v>
      </c>
      <c r="Z67" s="457"/>
      <c r="AA67" s="457"/>
      <c r="AB67" s="456"/>
      <c r="AC67" s="456"/>
      <c r="AD67" s="591"/>
      <c r="AE67" s="591"/>
      <c r="AF67" s="591"/>
      <c r="AG67" s="591"/>
      <c r="AH67" s="456"/>
      <c r="AI67" s="591"/>
      <c r="AJ67" s="591"/>
      <c r="AK67" s="591"/>
      <c r="AL67" s="591"/>
      <c r="AM67" s="591"/>
      <c r="AN67" s="591"/>
      <c r="AO67" s="591"/>
      <c r="AP67" s="591"/>
      <c r="AQ67" s="591"/>
      <c r="AR67" s="591"/>
      <c r="AS67" s="591"/>
      <c r="AT67" s="591"/>
      <c r="AU67" s="591"/>
      <c r="AV67" s="591"/>
      <c r="AW67" s="591"/>
      <c r="AX67" s="591"/>
      <c r="AY67" s="591"/>
      <c r="AZ67" s="591"/>
      <c r="BA67" s="591"/>
      <c r="BB67" s="591"/>
      <c r="BC67" s="591"/>
      <c r="BD67" s="591"/>
      <c r="BE67" s="591">
        <f t="shared" si="82"/>
        <v>0</v>
      </c>
      <c r="BF67" s="591">
        <f t="shared" si="83"/>
        <v>0</v>
      </c>
      <c r="BG67" s="591">
        <v>0</v>
      </c>
      <c r="BH67" s="591">
        <f t="shared" si="84"/>
        <v>0</v>
      </c>
      <c r="BI67" s="591">
        <v>0</v>
      </c>
      <c r="BJ67" s="591">
        <f t="shared" si="85"/>
        <v>0</v>
      </c>
      <c r="BK67" s="591">
        <f t="shared" si="86"/>
        <v>0</v>
      </c>
      <c r="BL67" s="591">
        <f t="shared" si="87"/>
        <v>0</v>
      </c>
      <c r="BM67" s="591"/>
      <c r="BN67" s="591"/>
      <c r="BO67" s="591"/>
      <c r="BP67" s="591"/>
      <c r="BQ67" s="591"/>
      <c r="BR67" s="591"/>
      <c r="BS67" s="591"/>
      <c r="BT67" s="591"/>
      <c r="BU67" s="591"/>
      <c r="BV67" s="591"/>
      <c r="BW67" s="591"/>
      <c r="BX67" s="591"/>
      <c r="BY67" s="591"/>
      <c r="BZ67" s="591">
        <v>1</v>
      </c>
      <c r="CA67" s="591">
        <v>1</v>
      </c>
      <c r="CB67" s="591">
        <v>1</v>
      </c>
      <c r="CC67" s="591">
        <v>1</v>
      </c>
      <c r="CD67" s="591"/>
      <c r="CE67" s="591"/>
      <c r="CF67" s="591"/>
      <c r="CG67" s="591"/>
      <c r="CH67" s="591"/>
      <c r="CI67" s="591"/>
      <c r="CJ67" s="591"/>
      <c r="CK67" s="591"/>
      <c r="CL67" s="591"/>
      <c r="CM67" s="591"/>
      <c r="CN67" s="591"/>
      <c r="CO67" s="591"/>
      <c r="CP67" s="591"/>
      <c r="CQ67" s="591"/>
      <c r="CR67" s="591"/>
      <c r="CS67" s="591">
        <v>0</v>
      </c>
      <c r="CT67" s="591"/>
      <c r="CU67" s="591"/>
      <c r="CV67" s="591"/>
      <c r="CW67" s="591"/>
      <c r="CX67" s="591"/>
      <c r="CY67" s="591"/>
      <c r="CZ67" s="591"/>
      <c r="DA67" s="591"/>
      <c r="DB67" s="591"/>
      <c r="DC67" s="591"/>
      <c r="DD67" s="591"/>
      <c r="DE67" s="591"/>
      <c r="DF67" s="591"/>
      <c r="DG67" s="591"/>
      <c r="DH67" s="591"/>
      <c r="DI67" s="591"/>
      <c r="DJ67" s="591"/>
      <c r="DK67" s="591"/>
      <c r="DL67" s="591"/>
      <c r="DM67" s="591"/>
      <c r="DN67" s="591"/>
      <c r="DO67" s="591"/>
      <c r="DP67" s="457"/>
      <c r="DQ67" s="457"/>
      <c r="DR67" s="457"/>
      <c r="DS67" s="457"/>
      <c r="DT67" s="457"/>
      <c r="DU67" s="457"/>
      <c r="DV67" s="457"/>
      <c r="DW67" s="457"/>
      <c r="DX67" s="457"/>
      <c r="DY67" s="457"/>
      <c r="DZ67" s="457"/>
      <c r="EA67" s="457"/>
      <c r="EB67" s="457"/>
      <c r="EC67" s="457"/>
      <c r="ED67" s="457"/>
      <c r="EE67" s="457"/>
      <c r="EF67" s="458"/>
      <c r="EG67" s="458"/>
      <c r="EH67" s="457"/>
      <c r="EI67" s="457"/>
      <c r="EJ67" s="457"/>
      <c r="EK67" s="459"/>
      <c r="EL67" s="460"/>
      <c r="EM67" s="458"/>
      <c r="EN67" s="460"/>
      <c r="EO67" s="457"/>
      <c r="EP67" s="458"/>
      <c r="EQ67" s="460"/>
      <c r="ER67" s="457"/>
      <c r="ES67" s="456"/>
      <c r="ET67" s="456"/>
      <c r="EU67" s="456"/>
      <c r="EV67" s="456"/>
      <c r="EW67" s="456"/>
      <c r="EX67" s="456"/>
      <c r="EY67" s="456"/>
      <c r="EZ67" s="456"/>
      <c r="FA67" s="456">
        <v>1</v>
      </c>
      <c r="FB67" s="456"/>
      <c r="FC67" s="456"/>
      <c r="FD67" s="456"/>
      <c r="FE67" s="456"/>
      <c r="FF67" s="456"/>
      <c r="FG67" s="456"/>
      <c r="FH67" s="456"/>
      <c r="FI67" s="456"/>
      <c r="FJ67" s="457"/>
      <c r="FK67" s="457"/>
      <c r="FL67" s="457"/>
      <c r="FM67" s="457"/>
      <c r="FN67" s="457"/>
      <c r="FO67" s="457"/>
      <c r="FP67" s="457"/>
      <c r="FQ67" s="457"/>
      <c r="FR67" s="457"/>
      <c r="FS67" s="457"/>
      <c r="FT67" s="457"/>
      <c r="FU67" s="457"/>
      <c r="FV67" s="457"/>
      <c r="FW67" s="457"/>
      <c r="FX67" s="457"/>
      <c r="FY67" s="457"/>
      <c r="FZ67" s="457"/>
      <c r="GA67" s="457"/>
      <c r="GB67" s="457"/>
      <c r="GC67" s="457"/>
    </row>
    <row r="68" spans="1:185" x14ac:dyDescent="0.35">
      <c r="A68" s="17" t="s">
        <v>1096</v>
      </c>
      <c r="B68" s="596">
        <v>5</v>
      </c>
      <c r="C68" s="596">
        <v>9</v>
      </c>
      <c r="D68" s="596">
        <v>2</v>
      </c>
      <c r="E68" s="596">
        <v>1</v>
      </c>
      <c r="F68" s="596">
        <v>0</v>
      </c>
      <c r="G68" s="596">
        <v>0</v>
      </c>
      <c r="H68" s="596"/>
      <c r="I68" s="597">
        <v>0</v>
      </c>
      <c r="J68" s="598">
        <v>0</v>
      </c>
      <c r="K68" s="192">
        <f>States!B63</f>
        <v>1E-4</v>
      </c>
      <c r="L68" s="192">
        <f>'Cte Keq'!M81</f>
        <v>9.999431206550994E-5</v>
      </c>
      <c r="M68" s="259">
        <f>'Cte Keq'!M81</f>
        <v>9.999431206550994E-5</v>
      </c>
      <c r="N68" s="272">
        <f t="shared" ref="N68" si="101">LN(L68)</f>
        <v>-9.2103972529387743</v>
      </c>
      <c r="O68" s="273">
        <f t="shared" ref="O68" si="102">LN(M68)</f>
        <v>-9.2103972529387743</v>
      </c>
      <c r="P68" s="274">
        <f t="shared" si="89"/>
        <v>-261.41719999999998</v>
      </c>
      <c r="Q68" s="274">
        <f t="shared" si="90"/>
        <v>0</v>
      </c>
      <c r="R68" s="282">
        <f t="shared" si="91"/>
        <v>0</v>
      </c>
      <c r="S68" s="283">
        <f t="shared" si="92"/>
        <v>-22.830908629172164</v>
      </c>
      <c r="T68" s="282">
        <f t="shared" si="93"/>
        <v>-22.830908629172164</v>
      </c>
      <c r="U68" s="3"/>
      <c r="V68" s="456"/>
      <c r="W68" s="456"/>
      <c r="X68" s="456"/>
      <c r="Y68" s="761">
        <f t="shared" ca="1" si="95"/>
        <v>1.5082956259426851E-2</v>
      </c>
      <c r="Z68" s="457"/>
      <c r="AA68" s="457"/>
      <c r="AB68" s="456"/>
      <c r="AC68" s="456"/>
      <c r="AD68" s="591"/>
      <c r="AE68" s="591"/>
      <c r="AF68" s="591"/>
      <c r="AG68" s="591"/>
      <c r="AH68" s="456"/>
      <c r="AI68" s="591"/>
      <c r="AJ68" s="591"/>
      <c r="AK68" s="591"/>
      <c r="AL68" s="591"/>
      <c r="AM68" s="591"/>
      <c r="AN68" s="591"/>
      <c r="AO68" s="591"/>
      <c r="AP68" s="591"/>
      <c r="AQ68" s="591"/>
      <c r="AR68" s="591"/>
      <c r="AS68" s="591"/>
      <c r="AT68" s="591"/>
      <c r="AU68" s="591"/>
      <c r="AV68" s="591"/>
      <c r="AW68" s="591"/>
      <c r="AX68" s="591"/>
      <c r="AY68" s="591"/>
      <c r="AZ68" s="591"/>
      <c r="BA68" s="591"/>
      <c r="BB68" s="591"/>
      <c r="BC68" s="591"/>
      <c r="BD68" s="591"/>
      <c r="BE68" s="591">
        <f t="shared" si="82"/>
        <v>0</v>
      </c>
      <c r="BF68" s="591">
        <f t="shared" si="83"/>
        <v>0</v>
      </c>
      <c r="BG68" s="591">
        <v>0</v>
      </c>
      <c r="BH68" s="591">
        <f t="shared" si="84"/>
        <v>0</v>
      </c>
      <c r="BI68" s="591">
        <v>0</v>
      </c>
      <c r="BJ68" s="591">
        <f t="shared" si="85"/>
        <v>0</v>
      </c>
      <c r="BK68" s="591">
        <f t="shared" si="86"/>
        <v>0</v>
      </c>
      <c r="BL68" s="591">
        <f t="shared" si="87"/>
        <v>0</v>
      </c>
      <c r="BM68" s="591"/>
      <c r="BN68" s="591"/>
      <c r="BO68" s="591"/>
      <c r="BP68" s="591"/>
      <c r="BQ68" s="591"/>
      <c r="BR68" s="591"/>
      <c r="BS68" s="591"/>
      <c r="BT68" s="591"/>
      <c r="BU68" s="591"/>
      <c r="BV68" s="591"/>
      <c r="BW68" s="591"/>
      <c r="BX68" s="591"/>
      <c r="BY68" s="591"/>
      <c r="BZ68" s="591"/>
      <c r="CA68" s="591"/>
      <c r="CB68" s="591"/>
      <c r="CC68" s="591"/>
      <c r="CD68" s="591"/>
      <c r="CE68" s="591"/>
      <c r="CF68" s="591"/>
      <c r="CG68" s="591"/>
      <c r="CH68" s="591"/>
      <c r="CI68" s="591"/>
      <c r="CJ68" s="591"/>
      <c r="CK68" s="591"/>
      <c r="CL68" s="591"/>
      <c r="CM68" s="591"/>
      <c r="CN68" s="591"/>
      <c r="CO68" s="591"/>
      <c r="CP68" s="591"/>
      <c r="CQ68" s="591"/>
      <c r="CR68" s="591"/>
      <c r="CS68" s="591">
        <v>0</v>
      </c>
      <c r="CT68" s="591"/>
      <c r="CU68" s="591"/>
      <c r="CV68" s="591"/>
      <c r="CW68" s="591"/>
      <c r="CX68" s="591"/>
      <c r="CY68" s="591"/>
      <c r="CZ68" s="591"/>
      <c r="DA68" s="591"/>
      <c r="DB68" s="591"/>
      <c r="DC68" s="591"/>
      <c r="DD68" s="591"/>
      <c r="DE68" s="591"/>
      <c r="DF68" s="591"/>
      <c r="DG68" s="591"/>
      <c r="DH68" s="591"/>
      <c r="DI68" s="591"/>
      <c r="DJ68" s="591"/>
      <c r="DK68" s="591"/>
      <c r="DL68" s="591"/>
      <c r="DM68" s="591"/>
      <c r="DN68" s="591"/>
      <c r="DO68" s="591"/>
      <c r="DP68" s="457"/>
      <c r="DQ68" s="457"/>
      <c r="DR68" s="457"/>
      <c r="DS68" s="457"/>
      <c r="DT68" s="457"/>
      <c r="DU68" s="457"/>
      <c r="DV68" s="457"/>
      <c r="DW68" s="457"/>
      <c r="DX68" s="457"/>
      <c r="DY68" s="457"/>
      <c r="DZ68" s="457"/>
      <c r="EA68" s="457"/>
      <c r="EB68" s="457"/>
      <c r="EC68" s="457"/>
      <c r="ED68" s="457"/>
      <c r="EE68" s="457"/>
      <c r="EF68" s="458"/>
      <c r="EG68" s="458"/>
      <c r="EH68" s="457"/>
      <c r="EI68" s="457"/>
      <c r="EJ68" s="457"/>
      <c r="EK68" s="459"/>
      <c r="EL68" s="460"/>
      <c r="EM68" s="458"/>
      <c r="EN68" s="460"/>
      <c r="EO68" s="457"/>
      <c r="EP68" s="458"/>
      <c r="EQ68" s="460"/>
      <c r="ER68" s="457"/>
      <c r="ES68" s="456"/>
      <c r="ET68" s="456"/>
      <c r="EU68" s="456"/>
      <c r="EV68" s="456"/>
      <c r="EW68" s="456"/>
      <c r="EX68" s="456"/>
      <c r="EY68" s="456"/>
      <c r="EZ68" s="456"/>
      <c r="FA68" s="456"/>
      <c r="FB68" s="456">
        <v>1</v>
      </c>
      <c r="FC68" s="456"/>
      <c r="FD68" s="456"/>
      <c r="FE68" s="456"/>
      <c r="FF68" s="456"/>
      <c r="FG68" s="456"/>
      <c r="FH68" s="456"/>
      <c r="FI68" s="456"/>
      <c r="FJ68" s="457"/>
      <c r="FK68" s="457"/>
      <c r="FL68" s="457"/>
      <c r="FM68" s="457"/>
      <c r="FN68" s="457"/>
      <c r="FO68" s="457"/>
      <c r="FP68" s="457"/>
      <c r="FQ68" s="457"/>
      <c r="FR68" s="457"/>
      <c r="FS68" s="457"/>
      <c r="FT68" s="457"/>
      <c r="FU68" s="457"/>
      <c r="FV68" s="457"/>
      <c r="FW68" s="457"/>
      <c r="FX68" s="457"/>
      <c r="FY68" s="457"/>
      <c r="FZ68" s="457"/>
      <c r="GA68" s="457"/>
      <c r="GB68" s="457"/>
      <c r="GC68" s="457"/>
    </row>
    <row r="69" spans="1:185" x14ac:dyDescent="0.35">
      <c r="A69" s="17" t="s">
        <v>1121</v>
      </c>
      <c r="B69" s="596">
        <v>5</v>
      </c>
      <c r="C69" s="596">
        <v>11</v>
      </c>
      <c r="D69" s="596">
        <v>2</v>
      </c>
      <c r="E69" s="596">
        <v>1</v>
      </c>
      <c r="F69" s="596">
        <v>0</v>
      </c>
      <c r="G69" s="596">
        <v>0</v>
      </c>
      <c r="H69" s="596"/>
      <c r="I69" s="597">
        <v>0</v>
      </c>
      <c r="J69" s="598">
        <v>0</v>
      </c>
      <c r="K69" s="192">
        <f>States!B64</f>
        <v>1E-4</v>
      </c>
      <c r="L69" s="192">
        <f>'Cte Keq'!M82</f>
        <v>9.9744891458456735E-5</v>
      </c>
      <c r="M69" s="259">
        <f>'Cte Keq'!M82</f>
        <v>9.9744891458456735E-5</v>
      </c>
      <c r="N69" s="272">
        <f t="shared" ref="N69:N71" si="103">LN(L69)</f>
        <v>-9.2128947169548105</v>
      </c>
      <c r="O69" s="273">
        <f t="shared" ref="O69:O71" si="104">LN(M69)</f>
        <v>-9.2128947169548105</v>
      </c>
      <c r="P69" s="274">
        <f t="shared" si="89"/>
        <v>-326.87599999999998</v>
      </c>
      <c r="Q69" s="274">
        <f t="shared" si="90"/>
        <v>0</v>
      </c>
      <c r="R69" s="282">
        <f t="shared" si="91"/>
        <v>0</v>
      </c>
      <c r="S69" s="283">
        <f t="shared" si="92"/>
        <v>-22.837099390676677</v>
      </c>
      <c r="T69" s="282">
        <f t="shared" si="93"/>
        <v>-22.837099390676677</v>
      </c>
      <c r="U69" s="3"/>
      <c r="V69" s="456"/>
      <c r="W69" s="456"/>
      <c r="X69" s="456"/>
      <c r="Y69" s="761">
        <f t="shared" ca="1" si="95"/>
        <v>1.5082956259426851E-2</v>
      </c>
      <c r="Z69" s="457"/>
      <c r="AA69" s="457"/>
      <c r="AB69" s="456"/>
      <c r="AC69" s="456"/>
      <c r="AD69" s="591"/>
      <c r="AE69" s="591"/>
      <c r="AF69" s="591"/>
      <c r="AG69" s="591"/>
      <c r="AH69" s="456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>
        <f t="shared" si="82"/>
        <v>0</v>
      </c>
      <c r="BF69" s="591">
        <f t="shared" si="83"/>
        <v>0</v>
      </c>
      <c r="BG69" s="591">
        <v>0</v>
      </c>
      <c r="BH69" s="591">
        <f t="shared" si="84"/>
        <v>0</v>
      </c>
      <c r="BI69" s="591">
        <v>0</v>
      </c>
      <c r="BJ69" s="591">
        <f t="shared" si="85"/>
        <v>0</v>
      </c>
      <c r="BK69" s="591">
        <f t="shared" si="86"/>
        <v>0</v>
      </c>
      <c r="BL69" s="591">
        <f t="shared" si="87"/>
        <v>0</v>
      </c>
      <c r="BM69" s="591"/>
      <c r="BN69" s="591"/>
      <c r="BO69" s="591"/>
      <c r="BP69" s="591"/>
      <c r="BQ69" s="591"/>
      <c r="BR69" s="591"/>
      <c r="BS69" s="591"/>
      <c r="BT69" s="591"/>
      <c r="BU69" s="591"/>
      <c r="BV69" s="591"/>
      <c r="BW69" s="591"/>
      <c r="BX69" s="591"/>
      <c r="BY69" s="591"/>
      <c r="BZ69" s="591"/>
      <c r="CA69" s="591"/>
      <c r="CB69" s="591"/>
      <c r="CC69" s="591"/>
      <c r="CD69" s="591"/>
      <c r="CE69" s="591"/>
      <c r="CF69" s="591"/>
      <c r="CG69" s="591"/>
      <c r="CH69" s="591"/>
      <c r="CI69" s="591"/>
      <c r="CJ69" s="591"/>
      <c r="CK69" s="591"/>
      <c r="CL69" s="591"/>
      <c r="CM69" s="591"/>
      <c r="CN69" s="591"/>
      <c r="CO69" s="591"/>
      <c r="CP69" s="591"/>
      <c r="CQ69" s="591"/>
      <c r="CR69" s="591"/>
      <c r="CS69" s="591">
        <v>0</v>
      </c>
      <c r="CT69" s="591"/>
      <c r="CU69" s="591"/>
      <c r="CV69" s="591"/>
      <c r="CW69" s="591"/>
      <c r="CX69" s="591"/>
      <c r="CY69" s="591"/>
      <c r="CZ69" s="591"/>
      <c r="DA69" s="591"/>
      <c r="DB69" s="591"/>
      <c r="DC69" s="591"/>
      <c r="DD69" s="591"/>
      <c r="DE69" s="591"/>
      <c r="DF69" s="591"/>
      <c r="DG69" s="591"/>
      <c r="DH69" s="591"/>
      <c r="DI69" s="591"/>
      <c r="DJ69" s="591"/>
      <c r="DK69" s="591"/>
      <c r="DL69" s="591"/>
      <c r="DM69" s="591"/>
      <c r="DN69" s="591"/>
      <c r="DO69" s="591"/>
      <c r="DP69" s="457"/>
      <c r="DQ69" s="457"/>
      <c r="DR69" s="457"/>
      <c r="DS69" s="457"/>
      <c r="DT69" s="457"/>
      <c r="DU69" s="457"/>
      <c r="DV69" s="457"/>
      <c r="DW69" s="457"/>
      <c r="DX69" s="457"/>
      <c r="DY69" s="457"/>
      <c r="DZ69" s="457"/>
      <c r="EA69" s="457"/>
      <c r="EB69" s="457"/>
      <c r="EC69" s="457"/>
      <c r="ED69" s="457"/>
      <c r="EE69" s="457"/>
      <c r="EF69" s="458"/>
      <c r="EG69" s="458"/>
      <c r="EH69" s="457"/>
      <c r="EI69" s="457"/>
      <c r="EJ69" s="457"/>
      <c r="EK69" s="459"/>
      <c r="EL69" s="460"/>
      <c r="EM69" s="458"/>
      <c r="EN69" s="460"/>
      <c r="EO69" s="457"/>
      <c r="EP69" s="458"/>
      <c r="EQ69" s="460"/>
      <c r="ER69" s="457"/>
      <c r="ES69" s="456"/>
      <c r="ET69" s="456"/>
      <c r="EU69" s="456"/>
      <c r="EV69" s="456"/>
      <c r="EW69" s="456"/>
      <c r="EX69" s="456"/>
      <c r="EY69" s="456"/>
      <c r="EZ69" s="456"/>
      <c r="FA69" s="456"/>
      <c r="FB69" s="456"/>
      <c r="FC69" s="456">
        <v>1</v>
      </c>
      <c r="FD69" s="456"/>
      <c r="FE69" s="456"/>
      <c r="FF69" s="456"/>
      <c r="FG69" s="456"/>
      <c r="FH69" s="456"/>
      <c r="FI69" s="456"/>
      <c r="FJ69" s="457"/>
      <c r="FK69" s="457"/>
      <c r="FL69" s="457"/>
      <c r="FM69" s="457"/>
      <c r="FN69" s="457"/>
      <c r="FO69" s="457"/>
      <c r="FP69" s="457"/>
      <c r="FQ69" s="457"/>
      <c r="FR69" s="457"/>
      <c r="FS69" s="457"/>
      <c r="FT69" s="457"/>
      <c r="FU69" s="457"/>
      <c r="FV69" s="457"/>
      <c r="FW69" s="457"/>
      <c r="FX69" s="457"/>
      <c r="FY69" s="457"/>
      <c r="FZ69" s="457"/>
      <c r="GA69" s="457"/>
      <c r="GB69" s="457"/>
      <c r="GC69" s="457"/>
    </row>
    <row r="70" spans="1:185" x14ac:dyDescent="0.35">
      <c r="A70" s="17" t="s">
        <v>1139</v>
      </c>
      <c r="B70" s="596">
        <v>6</v>
      </c>
      <c r="C70" s="596">
        <v>13</v>
      </c>
      <c r="D70" s="596">
        <v>2</v>
      </c>
      <c r="E70" s="596">
        <v>1</v>
      </c>
      <c r="F70" s="596">
        <v>0</v>
      </c>
      <c r="G70" s="596">
        <v>0</v>
      </c>
      <c r="H70" s="596"/>
      <c r="I70" s="597">
        <v>0</v>
      </c>
      <c r="J70" s="598">
        <v>0</v>
      </c>
      <c r="K70" s="192">
        <f>States!B65</f>
        <v>1E-4</v>
      </c>
      <c r="L70" s="192">
        <f>'Cte Keq'!M83</f>
        <v>9.973372515560935E-5</v>
      </c>
      <c r="M70" s="259">
        <f>'Cte Keq'!M83</f>
        <v>9.973372515560935E-5</v>
      </c>
      <c r="N70" s="272">
        <f t="shared" si="103"/>
        <v>-9.2130066718404873</v>
      </c>
      <c r="O70" s="273">
        <f t="shared" si="104"/>
        <v>-9.2130066718404873</v>
      </c>
      <c r="P70" s="274">
        <f t="shared" si="89"/>
        <v>-320.1044</v>
      </c>
      <c r="Q70" s="274">
        <f t="shared" si="90"/>
        <v>0</v>
      </c>
      <c r="R70" s="282">
        <f t="shared" si="91"/>
        <v>0</v>
      </c>
      <c r="S70" s="283">
        <f t="shared" si="92"/>
        <v>-22.837376906585632</v>
      </c>
      <c r="T70" s="282">
        <f t="shared" si="93"/>
        <v>-22.837376906585632</v>
      </c>
      <c r="U70" s="3"/>
      <c r="V70" s="456"/>
      <c r="W70" s="456"/>
      <c r="X70" s="456"/>
      <c r="Y70" s="761">
        <f t="shared" ca="1" si="95"/>
        <v>1.5082956259426851E-2</v>
      </c>
      <c r="Z70" s="457"/>
      <c r="AA70" s="457"/>
      <c r="AB70" s="456"/>
      <c r="AC70" s="456"/>
      <c r="AD70" s="591"/>
      <c r="AE70" s="591"/>
      <c r="AF70" s="591"/>
      <c r="AG70" s="591"/>
      <c r="AH70" s="456"/>
      <c r="AI70" s="591"/>
      <c r="AJ70" s="591"/>
      <c r="AK70" s="591"/>
      <c r="AL70" s="591"/>
      <c r="AM70" s="591"/>
      <c r="AN70" s="591"/>
      <c r="AO70" s="591"/>
      <c r="AP70" s="591"/>
      <c r="AQ70" s="591"/>
      <c r="AR70" s="591"/>
      <c r="AS70" s="591"/>
      <c r="AT70" s="591"/>
      <c r="AU70" s="591"/>
      <c r="AV70" s="591"/>
      <c r="AW70" s="591"/>
      <c r="AX70" s="591"/>
      <c r="AY70" s="591"/>
      <c r="AZ70" s="591"/>
      <c r="BA70" s="591"/>
      <c r="BB70" s="591"/>
      <c r="BC70" s="591"/>
      <c r="BD70" s="591"/>
      <c r="BE70" s="591">
        <f t="shared" si="82"/>
        <v>0</v>
      </c>
      <c r="BF70" s="591">
        <f t="shared" si="83"/>
        <v>0</v>
      </c>
      <c r="BG70" s="591">
        <v>0</v>
      </c>
      <c r="BH70" s="591">
        <f t="shared" si="84"/>
        <v>0</v>
      </c>
      <c r="BI70" s="591">
        <v>0</v>
      </c>
      <c r="BJ70" s="591">
        <f t="shared" si="85"/>
        <v>0</v>
      </c>
      <c r="BK70" s="591">
        <f t="shared" si="86"/>
        <v>0</v>
      </c>
      <c r="BL70" s="591">
        <f t="shared" si="87"/>
        <v>0</v>
      </c>
      <c r="BM70" s="591"/>
      <c r="BN70" s="591"/>
      <c r="BO70" s="591"/>
      <c r="BP70" s="591"/>
      <c r="BQ70" s="591"/>
      <c r="BR70" s="591"/>
      <c r="BS70" s="591"/>
      <c r="BT70" s="591"/>
      <c r="BU70" s="591"/>
      <c r="BV70" s="591"/>
      <c r="BW70" s="591"/>
      <c r="BX70" s="591"/>
      <c r="BY70" s="591"/>
      <c r="BZ70" s="591"/>
      <c r="CA70" s="591"/>
      <c r="CB70" s="591"/>
      <c r="CC70" s="591"/>
      <c r="CD70" s="591"/>
      <c r="CE70" s="591"/>
      <c r="CF70" s="591"/>
      <c r="CG70" s="591"/>
      <c r="CH70" s="591"/>
      <c r="CI70" s="591"/>
      <c r="CJ70" s="591"/>
      <c r="CK70" s="591"/>
      <c r="CL70" s="591"/>
      <c r="CM70" s="591"/>
      <c r="CN70" s="591"/>
      <c r="CO70" s="591"/>
      <c r="CP70" s="591"/>
      <c r="CQ70" s="591"/>
      <c r="CR70" s="591"/>
      <c r="CS70" s="591">
        <v>0</v>
      </c>
      <c r="CT70" s="591"/>
      <c r="CU70" s="591"/>
      <c r="CV70" s="591"/>
      <c r="CW70" s="591"/>
      <c r="CX70" s="591"/>
      <c r="CY70" s="591"/>
      <c r="CZ70" s="591"/>
      <c r="DA70" s="591"/>
      <c r="DB70" s="591"/>
      <c r="DC70" s="591"/>
      <c r="DD70" s="591"/>
      <c r="DE70" s="591"/>
      <c r="DF70" s="591"/>
      <c r="DG70" s="591"/>
      <c r="DH70" s="591"/>
      <c r="DI70" s="591"/>
      <c r="DJ70" s="591"/>
      <c r="DK70" s="591"/>
      <c r="DL70" s="591"/>
      <c r="DM70" s="591"/>
      <c r="DN70" s="591"/>
      <c r="DO70" s="591"/>
      <c r="DP70" s="457"/>
      <c r="DQ70" s="457"/>
      <c r="DR70" s="457"/>
      <c r="DS70" s="457"/>
      <c r="DT70" s="457"/>
      <c r="DU70" s="457"/>
      <c r="DV70" s="457"/>
      <c r="DW70" s="457"/>
      <c r="DX70" s="457"/>
      <c r="DY70" s="457"/>
      <c r="DZ70" s="457"/>
      <c r="EA70" s="457"/>
      <c r="EB70" s="457"/>
      <c r="EC70" s="457"/>
      <c r="ED70" s="457"/>
      <c r="EE70" s="457"/>
      <c r="EF70" s="458"/>
      <c r="EG70" s="458"/>
      <c r="EH70" s="457"/>
      <c r="EI70" s="457"/>
      <c r="EJ70" s="457"/>
      <c r="EK70" s="459"/>
      <c r="EL70" s="460"/>
      <c r="EM70" s="458"/>
      <c r="EN70" s="460"/>
      <c r="EO70" s="457"/>
      <c r="EP70" s="458"/>
      <c r="EQ70" s="460"/>
      <c r="ER70" s="457"/>
      <c r="ES70" s="456"/>
      <c r="ET70" s="456"/>
      <c r="EU70" s="456"/>
      <c r="EV70" s="456"/>
      <c r="EW70" s="456"/>
      <c r="EX70" s="456"/>
      <c r="EY70" s="456"/>
      <c r="EZ70" s="456"/>
      <c r="FA70" s="456"/>
      <c r="FB70" s="456"/>
      <c r="FC70" s="456"/>
      <c r="FD70" s="456">
        <v>1</v>
      </c>
      <c r="FE70" s="456"/>
      <c r="FF70" s="456"/>
      <c r="FG70" s="456"/>
      <c r="FH70" s="456"/>
      <c r="FI70" s="456"/>
      <c r="FJ70" s="457"/>
      <c r="FK70" s="457"/>
      <c r="FL70" s="457"/>
      <c r="FM70" s="457"/>
      <c r="FN70" s="457"/>
      <c r="FO70" s="457"/>
      <c r="FP70" s="457"/>
      <c r="FQ70" s="457"/>
      <c r="FR70" s="457"/>
      <c r="FS70" s="457"/>
      <c r="FT70" s="457"/>
      <c r="FU70" s="457"/>
      <c r="FV70" s="457"/>
      <c r="FW70" s="457"/>
      <c r="FX70" s="457"/>
      <c r="FY70" s="457"/>
      <c r="FZ70" s="457"/>
      <c r="GA70" s="457"/>
      <c r="GB70" s="457"/>
      <c r="GC70" s="457"/>
    </row>
    <row r="71" spans="1:185" x14ac:dyDescent="0.35">
      <c r="A71" s="17" t="s">
        <v>1123</v>
      </c>
      <c r="B71" s="596">
        <v>6</v>
      </c>
      <c r="C71" s="596">
        <v>13</v>
      </c>
      <c r="D71" s="596">
        <v>2</v>
      </c>
      <c r="E71" s="596">
        <v>1</v>
      </c>
      <c r="F71" s="596">
        <v>0</v>
      </c>
      <c r="G71" s="596">
        <v>0</v>
      </c>
      <c r="H71" s="596"/>
      <c r="I71" s="597">
        <v>0</v>
      </c>
      <c r="J71" s="598">
        <v>0</v>
      </c>
      <c r="K71" s="192">
        <f>States!B66</f>
        <v>1E-4</v>
      </c>
      <c r="L71" s="192">
        <f>'Cte Keq'!M84</f>
        <v>9.9700351646728511E-5</v>
      </c>
      <c r="M71" s="259">
        <f>'Cte Keq'!M84</f>
        <v>9.9700351646728511E-5</v>
      </c>
      <c r="N71" s="272">
        <f t="shared" si="103"/>
        <v>-9.2133413539542719</v>
      </c>
      <c r="O71" s="273">
        <f t="shared" si="104"/>
        <v>-9.2133413539542719</v>
      </c>
      <c r="P71" s="274">
        <f t="shared" si="89"/>
        <v>-320.1044</v>
      </c>
      <c r="Q71" s="274">
        <f t="shared" si="90"/>
        <v>0</v>
      </c>
      <c r="R71" s="282">
        <f t="shared" si="91"/>
        <v>0</v>
      </c>
      <c r="S71" s="283">
        <f t="shared" si="92"/>
        <v>-22.838206523001709</v>
      </c>
      <c r="T71" s="282">
        <f t="shared" si="93"/>
        <v>-22.838206523001709</v>
      </c>
      <c r="U71" s="3"/>
      <c r="V71" s="456"/>
      <c r="W71" s="456"/>
      <c r="X71" s="456"/>
      <c r="Y71" s="761">
        <f t="shared" ca="1" si="95"/>
        <v>1.5082956259426851E-2</v>
      </c>
      <c r="Z71" s="457"/>
      <c r="AA71" s="457"/>
      <c r="AB71" s="456"/>
      <c r="AC71" s="456"/>
      <c r="AD71" s="591"/>
      <c r="AE71" s="591"/>
      <c r="AF71" s="591"/>
      <c r="AG71" s="591"/>
      <c r="AH71" s="456"/>
      <c r="AI71" s="591"/>
      <c r="AJ71" s="591"/>
      <c r="AK71" s="591"/>
      <c r="AL71" s="591"/>
      <c r="AM71" s="591"/>
      <c r="AN71" s="591"/>
      <c r="AO71" s="591"/>
      <c r="AP71" s="591"/>
      <c r="AQ71" s="591"/>
      <c r="AR71" s="591"/>
      <c r="AS71" s="591"/>
      <c r="AT71" s="591"/>
      <c r="AU71" s="591"/>
      <c r="AV71" s="591"/>
      <c r="AW71" s="591"/>
      <c r="AX71" s="591"/>
      <c r="AY71" s="591"/>
      <c r="AZ71" s="591"/>
      <c r="BA71" s="591"/>
      <c r="BB71" s="591"/>
      <c r="BC71" s="591"/>
      <c r="BD71" s="591"/>
      <c r="BE71" s="591">
        <f t="shared" si="82"/>
        <v>0</v>
      </c>
      <c r="BF71" s="591">
        <f t="shared" si="83"/>
        <v>0</v>
      </c>
      <c r="BG71" s="591">
        <v>0</v>
      </c>
      <c r="BH71" s="591">
        <f t="shared" si="84"/>
        <v>0</v>
      </c>
      <c r="BI71" s="591">
        <v>0</v>
      </c>
      <c r="BJ71" s="591">
        <f t="shared" si="85"/>
        <v>0</v>
      </c>
      <c r="BK71" s="591">
        <f t="shared" si="86"/>
        <v>0</v>
      </c>
      <c r="BL71" s="591">
        <f t="shared" si="87"/>
        <v>0</v>
      </c>
      <c r="BM71" s="591"/>
      <c r="BN71" s="591"/>
      <c r="BO71" s="591"/>
      <c r="BP71" s="591"/>
      <c r="BQ71" s="591"/>
      <c r="BR71" s="591"/>
      <c r="BS71" s="591"/>
      <c r="BT71" s="591"/>
      <c r="BU71" s="591"/>
      <c r="BV71" s="591"/>
      <c r="BW71" s="591"/>
      <c r="BX71" s="591"/>
      <c r="BY71" s="591"/>
      <c r="BZ71" s="591"/>
      <c r="CA71" s="591"/>
      <c r="CB71" s="591"/>
      <c r="CC71" s="591"/>
      <c r="CD71" s="591"/>
      <c r="CE71" s="591"/>
      <c r="CF71" s="591"/>
      <c r="CG71" s="591"/>
      <c r="CH71" s="591"/>
      <c r="CI71" s="591"/>
      <c r="CJ71" s="591"/>
      <c r="CK71" s="591"/>
      <c r="CL71" s="591"/>
      <c r="CM71" s="591"/>
      <c r="CN71" s="591"/>
      <c r="CO71" s="591"/>
      <c r="CP71" s="591"/>
      <c r="CQ71" s="591"/>
      <c r="CR71" s="591"/>
      <c r="CS71" s="591">
        <v>0</v>
      </c>
      <c r="CT71" s="591"/>
      <c r="CU71" s="591"/>
      <c r="CV71" s="591"/>
      <c r="CW71" s="591"/>
      <c r="CX71" s="591"/>
      <c r="CY71" s="591"/>
      <c r="CZ71" s="591"/>
      <c r="DA71" s="591"/>
      <c r="DB71" s="591"/>
      <c r="DC71" s="591"/>
      <c r="DD71" s="591"/>
      <c r="DE71" s="591"/>
      <c r="DF71" s="591"/>
      <c r="DG71" s="591"/>
      <c r="DH71" s="591"/>
      <c r="DI71" s="591"/>
      <c r="DJ71" s="591"/>
      <c r="DK71" s="591"/>
      <c r="DL71" s="591"/>
      <c r="DM71" s="591"/>
      <c r="DN71" s="591"/>
      <c r="DO71" s="591"/>
      <c r="DP71" s="457"/>
      <c r="DQ71" s="457"/>
      <c r="DR71" s="457"/>
      <c r="DS71" s="457"/>
      <c r="DT71" s="457"/>
      <c r="DU71" s="457"/>
      <c r="DV71" s="457"/>
      <c r="DW71" s="457"/>
      <c r="DX71" s="457"/>
      <c r="DY71" s="457"/>
      <c r="DZ71" s="457"/>
      <c r="EA71" s="457"/>
      <c r="EB71" s="457"/>
      <c r="EC71" s="457"/>
      <c r="ED71" s="457"/>
      <c r="EE71" s="457"/>
      <c r="EF71" s="458"/>
      <c r="EG71" s="458"/>
      <c r="EH71" s="457"/>
      <c r="EI71" s="457"/>
      <c r="EJ71" s="457"/>
      <c r="EK71" s="459"/>
      <c r="EL71" s="460"/>
      <c r="EM71" s="458"/>
      <c r="EN71" s="460"/>
      <c r="EO71" s="457"/>
      <c r="EP71" s="458"/>
      <c r="EQ71" s="460"/>
      <c r="ER71" s="457"/>
      <c r="ES71" s="456"/>
      <c r="ET71" s="456"/>
      <c r="EU71" s="456"/>
      <c r="EV71" s="456"/>
      <c r="EW71" s="456"/>
      <c r="EX71" s="456"/>
      <c r="EY71" s="456"/>
      <c r="EZ71" s="456"/>
      <c r="FA71" s="456"/>
      <c r="FB71" s="456"/>
      <c r="FC71" s="456"/>
      <c r="FD71" s="456"/>
      <c r="FE71" s="456">
        <v>1</v>
      </c>
      <c r="FF71" s="456"/>
      <c r="FG71" s="456"/>
      <c r="FH71" s="456"/>
      <c r="FI71" s="456"/>
      <c r="FJ71" s="457"/>
      <c r="FK71" s="457"/>
      <c r="FL71" s="457"/>
      <c r="FM71" s="457"/>
      <c r="FN71" s="457"/>
      <c r="FO71" s="457"/>
      <c r="FP71" s="457"/>
      <c r="FQ71" s="457"/>
      <c r="FR71" s="457"/>
      <c r="FS71" s="457"/>
      <c r="FT71" s="457"/>
      <c r="FU71" s="457"/>
      <c r="FV71" s="457"/>
      <c r="FW71" s="457"/>
      <c r="FX71" s="457"/>
      <c r="FY71" s="457"/>
      <c r="FZ71" s="457"/>
      <c r="GA71" s="457"/>
      <c r="GB71" s="457"/>
      <c r="GC71" s="457"/>
    </row>
    <row r="72" spans="1:185" x14ac:dyDescent="0.35">
      <c r="A72" s="17" t="s">
        <v>1182</v>
      </c>
      <c r="B72" s="596">
        <v>5</v>
      </c>
      <c r="C72" s="596">
        <v>11</v>
      </c>
      <c r="D72" s="596">
        <v>2</v>
      </c>
      <c r="E72" s="596">
        <v>1</v>
      </c>
      <c r="F72" s="596">
        <v>0</v>
      </c>
      <c r="G72" s="596">
        <v>0</v>
      </c>
      <c r="H72" s="596">
        <v>1</v>
      </c>
      <c r="I72" s="597">
        <v>0</v>
      </c>
      <c r="J72" s="598">
        <v>0</v>
      </c>
      <c r="K72" s="192">
        <f>States!B67</f>
        <v>1E-4</v>
      </c>
      <c r="L72" s="192">
        <f>'Cte Keq'!M85</f>
        <v>9.9678518264542613E-5</v>
      </c>
      <c r="M72" s="259">
        <f>'Cte Keq'!M85</f>
        <v>9.9678518264542613E-5</v>
      </c>
      <c r="N72" s="272">
        <f t="shared" ref="N72" si="105">LN(L72)</f>
        <v>-9.2135603679579408</v>
      </c>
      <c r="O72" s="273">
        <f t="shared" ref="O72" si="106">LN(M72)</f>
        <v>-9.2135603679579408</v>
      </c>
      <c r="P72" s="274">
        <f t="shared" si="89"/>
        <v>-282.65159999999997</v>
      </c>
      <c r="Q72" s="274">
        <f t="shared" si="90"/>
        <v>0</v>
      </c>
      <c r="R72" s="282">
        <f t="shared" si="91"/>
        <v>0</v>
      </c>
      <c r="S72" s="283">
        <f t="shared" si="92"/>
        <v>-22.838749419097169</v>
      </c>
      <c r="T72" s="282">
        <f t="shared" si="93"/>
        <v>-22.838749419097169</v>
      </c>
      <c r="U72" s="3"/>
      <c r="V72" s="456"/>
      <c r="W72" s="456"/>
      <c r="X72" s="456"/>
      <c r="Y72" s="761">
        <f t="shared" ca="1" si="95"/>
        <v>1.5082956259426851E-2</v>
      </c>
      <c r="Z72" s="457"/>
      <c r="AA72" s="457"/>
      <c r="AB72" s="456"/>
      <c r="AC72" s="456"/>
      <c r="AD72" s="591"/>
      <c r="AE72" s="591"/>
      <c r="AF72" s="591"/>
      <c r="AG72" s="591"/>
      <c r="AH72" s="456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>
        <f t="shared" si="82"/>
        <v>0</v>
      </c>
      <c r="BF72" s="591">
        <f t="shared" si="83"/>
        <v>0</v>
      </c>
      <c r="BG72" s="591">
        <v>0</v>
      </c>
      <c r="BH72" s="591">
        <f t="shared" si="84"/>
        <v>0</v>
      </c>
      <c r="BI72" s="591">
        <v>0</v>
      </c>
      <c r="BJ72" s="591">
        <f t="shared" si="85"/>
        <v>0</v>
      </c>
      <c r="BK72" s="591">
        <f t="shared" si="86"/>
        <v>0</v>
      </c>
      <c r="BL72" s="591">
        <f t="shared" si="87"/>
        <v>0</v>
      </c>
      <c r="BM72" s="591"/>
      <c r="BN72" s="591"/>
      <c r="BO72" s="591"/>
      <c r="BP72" s="591"/>
      <c r="BQ72" s="591"/>
      <c r="BR72" s="591"/>
      <c r="BS72" s="591"/>
      <c r="BT72" s="591"/>
      <c r="BU72" s="591"/>
      <c r="BV72" s="591"/>
      <c r="BW72" s="591"/>
      <c r="BX72" s="591"/>
      <c r="BY72" s="591"/>
      <c r="BZ72" s="591"/>
      <c r="CA72" s="591"/>
      <c r="CB72" s="591"/>
      <c r="CC72" s="591"/>
      <c r="CD72" s="591"/>
      <c r="CE72" s="591"/>
      <c r="CF72" s="591"/>
      <c r="CG72" s="591"/>
      <c r="CH72" s="591"/>
      <c r="CI72" s="591"/>
      <c r="CJ72" s="591"/>
      <c r="CK72" s="591"/>
      <c r="CL72" s="591"/>
      <c r="CM72" s="591"/>
      <c r="CN72" s="591"/>
      <c r="CO72" s="591"/>
      <c r="CP72" s="591"/>
      <c r="CQ72" s="591"/>
      <c r="CR72" s="591"/>
      <c r="CS72" s="591">
        <v>0</v>
      </c>
      <c r="CT72" s="591"/>
      <c r="CU72" s="591"/>
      <c r="CV72" s="591"/>
      <c r="CW72" s="591"/>
      <c r="CX72" s="591"/>
      <c r="CY72" s="591"/>
      <c r="CZ72" s="591"/>
      <c r="DA72" s="591"/>
      <c r="DB72" s="591"/>
      <c r="DC72" s="591"/>
      <c r="DD72" s="591"/>
      <c r="DE72" s="591"/>
      <c r="DF72" s="591"/>
      <c r="DG72" s="591"/>
      <c r="DH72" s="591"/>
      <c r="DI72" s="591"/>
      <c r="DJ72" s="591"/>
      <c r="DK72" s="591"/>
      <c r="DL72" s="591"/>
      <c r="DM72" s="591"/>
      <c r="DN72" s="591"/>
      <c r="DO72" s="591"/>
      <c r="DP72" s="457"/>
      <c r="DQ72" s="457"/>
      <c r="DR72" s="457"/>
      <c r="DS72" s="457"/>
      <c r="DT72" s="457"/>
      <c r="DU72" s="457"/>
      <c r="DV72" s="457"/>
      <c r="DW72" s="457"/>
      <c r="DX72" s="457"/>
      <c r="DY72" s="457"/>
      <c r="DZ72" s="457"/>
      <c r="EA72" s="457"/>
      <c r="EB72" s="457"/>
      <c r="EC72" s="457"/>
      <c r="ED72" s="457"/>
      <c r="EE72" s="457"/>
      <c r="EF72" s="458"/>
      <c r="EG72" s="458"/>
      <c r="EH72" s="457"/>
      <c r="EI72" s="457"/>
      <c r="EJ72" s="457"/>
      <c r="EK72" s="459"/>
      <c r="EL72" s="460"/>
      <c r="EM72" s="458"/>
      <c r="EN72" s="460"/>
      <c r="EO72" s="457"/>
      <c r="EP72" s="458"/>
      <c r="EQ72" s="460"/>
      <c r="ER72" s="457"/>
      <c r="ES72" s="456"/>
      <c r="ET72" s="456"/>
      <c r="EU72" s="456"/>
      <c r="EV72" s="456"/>
      <c r="EW72" s="456"/>
      <c r="EX72" s="456"/>
      <c r="EY72" s="456"/>
      <c r="EZ72" s="456"/>
      <c r="FA72" s="456"/>
      <c r="FB72" s="456"/>
      <c r="FC72" s="456"/>
      <c r="FD72" s="456"/>
      <c r="FE72" s="456"/>
      <c r="FF72" s="456">
        <v>1</v>
      </c>
      <c r="FG72" s="456"/>
      <c r="FH72" s="456"/>
      <c r="FI72" s="456"/>
      <c r="FJ72" s="457"/>
      <c r="FK72" s="457"/>
      <c r="FL72" s="457"/>
      <c r="FM72" s="457"/>
      <c r="FN72" s="457"/>
      <c r="FO72" s="457"/>
      <c r="FP72" s="457"/>
      <c r="FQ72" s="457"/>
      <c r="FR72" s="457"/>
      <c r="FS72" s="457"/>
      <c r="FT72" s="457"/>
      <c r="FU72" s="457"/>
      <c r="FV72" s="457"/>
      <c r="FW72" s="457"/>
      <c r="FX72" s="457"/>
      <c r="FY72" s="457"/>
      <c r="FZ72" s="457"/>
      <c r="GA72" s="457"/>
      <c r="GB72" s="457"/>
      <c r="GC72" s="457"/>
    </row>
    <row r="73" spans="1:185" x14ac:dyDescent="0.35">
      <c r="A73" s="17" t="s">
        <v>1240</v>
      </c>
      <c r="B73" s="596">
        <v>5</v>
      </c>
      <c r="C73" s="596">
        <v>10</v>
      </c>
      <c r="D73" s="596">
        <v>3</v>
      </c>
      <c r="E73" s="596">
        <v>2</v>
      </c>
      <c r="F73" s="596">
        <v>0</v>
      </c>
      <c r="G73" s="596">
        <v>0</v>
      </c>
      <c r="H73" s="596">
        <v>0</v>
      </c>
      <c r="I73" s="597">
        <v>0</v>
      </c>
      <c r="J73" s="598">
        <v>0</v>
      </c>
      <c r="K73" s="192">
        <f>States!B68</f>
        <v>1E-4</v>
      </c>
      <c r="L73" s="192">
        <f>'Cte Keq'!M86</f>
        <v>9.9693211213186666E-5</v>
      </c>
      <c r="M73" s="259">
        <f>'Cte Keq'!M86</f>
        <v>9.9693211213186666E-5</v>
      </c>
      <c r="N73" s="272">
        <f t="shared" ref="N73" si="107">LN(L73)</f>
        <v>-9.2134129754594234</v>
      </c>
      <c r="O73" s="273">
        <f t="shared" ref="O73" si="108">LN(M73)</f>
        <v>-9.2134129754594234</v>
      </c>
      <c r="P73" s="274">
        <f t="shared" si="89"/>
        <v>-474.012</v>
      </c>
      <c r="Q73" s="274">
        <f t="shared" si="90"/>
        <v>0</v>
      </c>
      <c r="R73" s="282">
        <f t="shared" si="91"/>
        <v>0</v>
      </c>
      <c r="S73" s="283">
        <f t="shared" si="92"/>
        <v>-22.838384059756649</v>
      </c>
      <c r="T73" s="282">
        <f t="shared" si="93"/>
        <v>-22.838384059756649</v>
      </c>
      <c r="U73" s="3"/>
      <c r="V73" s="456"/>
      <c r="W73" s="456"/>
      <c r="X73" s="456"/>
      <c r="Y73" s="761">
        <f t="shared" ca="1" si="95"/>
        <v>1.5082956259426851E-2</v>
      </c>
      <c r="Z73" s="457"/>
      <c r="AA73" s="457"/>
      <c r="AB73" s="456"/>
      <c r="AC73" s="456"/>
      <c r="AD73" s="591"/>
      <c r="AE73" s="591"/>
      <c r="AF73" s="591"/>
      <c r="AG73" s="591"/>
      <c r="AH73" s="456"/>
      <c r="AI73" s="591"/>
      <c r="AJ73" s="591"/>
      <c r="AK73" s="591"/>
      <c r="AL73" s="591"/>
      <c r="AM73" s="591"/>
      <c r="AN73" s="591"/>
      <c r="AO73" s="591"/>
      <c r="AP73" s="591"/>
      <c r="AQ73" s="591"/>
      <c r="AR73" s="591"/>
      <c r="AS73" s="591"/>
      <c r="AT73" s="591"/>
      <c r="AU73" s="591"/>
      <c r="AV73" s="591"/>
      <c r="AW73" s="591"/>
      <c r="AX73" s="591"/>
      <c r="AY73" s="591"/>
      <c r="AZ73" s="591"/>
      <c r="BA73" s="591"/>
      <c r="BB73" s="591"/>
      <c r="BC73" s="591"/>
      <c r="BD73" s="591"/>
      <c r="BE73" s="591"/>
      <c r="BF73" s="591"/>
      <c r="BG73" s="591"/>
      <c r="BH73" s="591"/>
      <c r="BI73" s="591"/>
      <c r="BJ73" s="591"/>
      <c r="BK73" s="591"/>
      <c r="BL73" s="591"/>
      <c r="BM73" s="591"/>
      <c r="BN73" s="591"/>
      <c r="BO73" s="591"/>
      <c r="BP73" s="591"/>
      <c r="BQ73" s="591"/>
      <c r="BR73" s="591"/>
      <c r="BS73" s="591"/>
      <c r="BT73" s="591"/>
      <c r="BU73" s="591"/>
      <c r="BV73" s="591"/>
      <c r="BW73" s="591"/>
      <c r="BX73" s="591"/>
      <c r="BY73" s="591"/>
      <c r="BZ73" s="591"/>
      <c r="CA73" s="591"/>
      <c r="CB73" s="591"/>
      <c r="CC73" s="591"/>
      <c r="CD73" s="591"/>
      <c r="CE73" s="591"/>
      <c r="CF73" s="591"/>
      <c r="CG73" s="591"/>
      <c r="CH73" s="591"/>
      <c r="CI73" s="591"/>
      <c r="CJ73" s="591"/>
      <c r="CK73" s="591"/>
      <c r="CL73" s="591"/>
      <c r="CM73" s="591"/>
      <c r="CN73" s="591"/>
      <c r="CO73" s="591"/>
      <c r="CP73" s="591"/>
      <c r="CQ73" s="591"/>
      <c r="CR73" s="591"/>
      <c r="CS73" s="591"/>
      <c r="CT73" s="591"/>
      <c r="CU73" s="591"/>
      <c r="CV73" s="591"/>
      <c r="CW73" s="591"/>
      <c r="CX73" s="591"/>
      <c r="CY73" s="591"/>
      <c r="CZ73" s="591"/>
      <c r="DA73" s="591"/>
      <c r="DB73" s="591"/>
      <c r="DC73" s="591"/>
      <c r="DD73" s="591"/>
      <c r="DE73" s="591"/>
      <c r="DF73" s="591"/>
      <c r="DG73" s="591"/>
      <c r="DH73" s="591"/>
      <c r="DI73" s="591"/>
      <c r="DJ73" s="591"/>
      <c r="DK73" s="591"/>
      <c r="DL73" s="591"/>
      <c r="DM73" s="591"/>
      <c r="DN73" s="591"/>
      <c r="DO73" s="591"/>
      <c r="DP73" s="457"/>
      <c r="DQ73" s="457"/>
      <c r="DR73" s="457"/>
      <c r="DS73" s="457"/>
      <c r="DT73" s="457"/>
      <c r="DU73" s="457"/>
      <c r="DV73" s="457"/>
      <c r="DW73" s="457"/>
      <c r="DX73" s="457"/>
      <c r="DY73" s="457"/>
      <c r="DZ73" s="457"/>
      <c r="EA73" s="457"/>
      <c r="EB73" s="457"/>
      <c r="EC73" s="457"/>
      <c r="ED73" s="457"/>
      <c r="EE73" s="457"/>
      <c r="EF73" s="458"/>
      <c r="EG73" s="458"/>
      <c r="EH73" s="457"/>
      <c r="EI73" s="457"/>
      <c r="EJ73" s="457"/>
      <c r="EK73" s="459"/>
      <c r="EL73" s="460"/>
      <c r="EM73" s="458"/>
      <c r="EN73" s="460"/>
      <c r="EO73" s="457"/>
      <c r="EP73" s="458"/>
      <c r="EQ73" s="460"/>
      <c r="ER73" s="457"/>
      <c r="ES73" s="456"/>
      <c r="ET73" s="456"/>
      <c r="EU73" s="456"/>
      <c r="EV73" s="456"/>
      <c r="EW73" s="456"/>
      <c r="EX73" s="456"/>
      <c r="EY73" s="456"/>
      <c r="EZ73" s="456"/>
      <c r="FA73" s="456"/>
      <c r="FB73" s="456"/>
      <c r="FC73" s="456"/>
      <c r="FD73" s="456"/>
      <c r="FE73" s="456"/>
      <c r="FF73" s="456"/>
      <c r="FG73" s="456">
        <v>1</v>
      </c>
      <c r="FH73" s="456"/>
      <c r="FI73" s="456"/>
      <c r="FJ73" s="457"/>
      <c r="FK73" s="457"/>
      <c r="FL73" s="457"/>
      <c r="FM73" s="457"/>
      <c r="FN73" s="457"/>
      <c r="FO73" s="457"/>
      <c r="FP73" s="457"/>
      <c r="FQ73" s="457"/>
      <c r="FR73" s="457"/>
      <c r="FS73" s="457"/>
      <c r="FT73" s="457"/>
      <c r="FU73" s="457"/>
      <c r="FV73" s="457"/>
      <c r="FW73" s="457"/>
      <c r="FX73" s="457"/>
      <c r="FY73" s="457"/>
      <c r="FZ73" s="457"/>
      <c r="GA73" s="457"/>
      <c r="GB73" s="457"/>
      <c r="GC73" s="457"/>
    </row>
    <row r="74" spans="1:185" x14ac:dyDescent="0.35">
      <c r="A74" s="17" t="s">
        <v>1258</v>
      </c>
      <c r="B74" s="596">
        <v>4</v>
      </c>
      <c r="C74" s="596">
        <v>8</v>
      </c>
      <c r="D74" s="596">
        <v>3</v>
      </c>
      <c r="E74" s="596">
        <v>2</v>
      </c>
      <c r="F74" s="596">
        <v>0</v>
      </c>
      <c r="G74" s="596">
        <v>0</v>
      </c>
      <c r="H74" s="596">
        <v>0</v>
      </c>
      <c r="I74" s="597">
        <v>0</v>
      </c>
      <c r="J74" s="598">
        <v>0</v>
      </c>
      <c r="K74" s="192">
        <f>States!B69</f>
        <v>1E-4</v>
      </c>
      <c r="L74" s="192">
        <f>'Cte Keq'!M87</f>
        <v>9.9680669772421424E-5</v>
      </c>
      <c r="M74" s="259">
        <f>'Cte Keq'!M87</f>
        <v>9.9680669772421424E-5</v>
      </c>
      <c r="N74" s="272">
        <f t="shared" ref="N74" si="109">LN(L74)</f>
        <v>-9.2135387837219689</v>
      </c>
      <c r="O74" s="273">
        <f t="shared" ref="O74" si="110">LN(M74)</f>
        <v>-9.2135387837219689</v>
      </c>
      <c r="P74" s="274">
        <f t="shared" si="89"/>
        <v>-480.78359999999998</v>
      </c>
      <c r="Q74" s="274">
        <f t="shared" si="90"/>
        <v>0</v>
      </c>
      <c r="R74" s="282">
        <f t="shared" si="91"/>
        <v>0</v>
      </c>
      <c r="S74" s="283">
        <f t="shared" si="92"/>
        <v>-22.838695915680784</v>
      </c>
      <c r="T74" s="282">
        <f t="shared" si="93"/>
        <v>-22.838695915680784</v>
      </c>
      <c r="U74" s="3"/>
      <c r="V74" s="456"/>
      <c r="W74" s="456"/>
      <c r="X74" s="456"/>
      <c r="Y74" s="761">
        <f t="shared" ca="1" si="95"/>
        <v>1.5082956259426851E-2</v>
      </c>
      <c r="Z74" s="457"/>
      <c r="AA74" s="457"/>
      <c r="AB74" s="456"/>
      <c r="AC74" s="456"/>
      <c r="AD74" s="591"/>
      <c r="AE74" s="591"/>
      <c r="AF74" s="591"/>
      <c r="AG74" s="591"/>
      <c r="AH74" s="456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1"/>
      <c r="BG74" s="591"/>
      <c r="BH74" s="591"/>
      <c r="BI74" s="591"/>
      <c r="BJ74" s="591"/>
      <c r="BK74" s="591"/>
      <c r="BL74" s="591"/>
      <c r="BM74" s="591"/>
      <c r="BN74" s="591"/>
      <c r="BO74" s="591"/>
      <c r="BP74" s="591"/>
      <c r="BQ74" s="591"/>
      <c r="BR74" s="591"/>
      <c r="BS74" s="591"/>
      <c r="BT74" s="591"/>
      <c r="BU74" s="591"/>
      <c r="BV74" s="591"/>
      <c r="BW74" s="591"/>
      <c r="BX74" s="591"/>
      <c r="BY74" s="591"/>
      <c r="BZ74" s="591"/>
      <c r="CA74" s="591"/>
      <c r="CB74" s="591"/>
      <c r="CC74" s="591"/>
      <c r="CD74" s="591"/>
      <c r="CE74" s="591"/>
      <c r="CF74" s="591"/>
      <c r="CG74" s="591"/>
      <c r="CH74" s="591"/>
      <c r="CI74" s="591"/>
      <c r="CJ74" s="591"/>
      <c r="CK74" s="591"/>
      <c r="CL74" s="591"/>
      <c r="CM74" s="591"/>
      <c r="CN74" s="591"/>
      <c r="CO74" s="591"/>
      <c r="CP74" s="591"/>
      <c r="CQ74" s="591"/>
      <c r="CR74" s="591"/>
      <c r="CS74" s="591"/>
      <c r="CT74" s="591"/>
      <c r="CU74" s="591"/>
      <c r="CV74" s="591"/>
      <c r="CW74" s="591"/>
      <c r="CX74" s="591"/>
      <c r="CY74" s="591"/>
      <c r="CZ74" s="591"/>
      <c r="DA74" s="591"/>
      <c r="DB74" s="591"/>
      <c r="DC74" s="591"/>
      <c r="DD74" s="591"/>
      <c r="DE74" s="591"/>
      <c r="DF74" s="591"/>
      <c r="DG74" s="591"/>
      <c r="DH74" s="591"/>
      <c r="DI74" s="591"/>
      <c r="DJ74" s="591"/>
      <c r="DK74" s="591"/>
      <c r="DL74" s="591"/>
      <c r="DM74" s="591"/>
      <c r="DN74" s="591"/>
      <c r="DO74" s="591"/>
      <c r="DP74" s="457"/>
      <c r="DQ74" s="457"/>
      <c r="DR74" s="457"/>
      <c r="DS74" s="457"/>
      <c r="DT74" s="457"/>
      <c r="DU74" s="457"/>
      <c r="DV74" s="457"/>
      <c r="DW74" s="457"/>
      <c r="DX74" s="457"/>
      <c r="DY74" s="457"/>
      <c r="DZ74" s="457"/>
      <c r="EA74" s="457"/>
      <c r="EB74" s="457"/>
      <c r="EC74" s="457"/>
      <c r="ED74" s="457"/>
      <c r="EE74" s="457"/>
      <c r="EF74" s="458"/>
      <c r="EG74" s="458"/>
      <c r="EH74" s="457"/>
      <c r="EI74" s="457"/>
      <c r="EJ74" s="457"/>
      <c r="EK74" s="459"/>
      <c r="EL74" s="460"/>
      <c r="EM74" s="458"/>
      <c r="EN74" s="460"/>
      <c r="EO74" s="457"/>
      <c r="EP74" s="458"/>
      <c r="EQ74" s="460"/>
      <c r="ER74" s="457"/>
      <c r="ES74" s="456"/>
      <c r="ET74" s="456"/>
      <c r="EU74" s="456"/>
      <c r="EV74" s="456"/>
      <c r="EW74" s="456"/>
      <c r="EX74" s="456"/>
      <c r="EY74" s="456"/>
      <c r="EZ74" s="456"/>
      <c r="FA74" s="456"/>
      <c r="FB74" s="456"/>
      <c r="FC74" s="456"/>
      <c r="FD74" s="456"/>
      <c r="FE74" s="456"/>
      <c r="FF74" s="456"/>
      <c r="FG74" s="456"/>
      <c r="FH74" s="456">
        <v>1</v>
      </c>
      <c r="FI74" s="456"/>
      <c r="FJ74" s="457"/>
      <c r="FK74" s="457"/>
      <c r="FL74" s="457"/>
      <c r="FM74" s="457"/>
      <c r="FN74" s="457"/>
      <c r="FO74" s="457"/>
      <c r="FP74" s="457"/>
      <c r="FQ74" s="457"/>
      <c r="FR74" s="457"/>
      <c r="FS74" s="457"/>
      <c r="FT74" s="457"/>
      <c r="FU74" s="457"/>
      <c r="FV74" s="457"/>
      <c r="FW74" s="457"/>
      <c r="FX74" s="457"/>
      <c r="FY74" s="457"/>
      <c r="FZ74" s="457"/>
      <c r="GA74" s="457"/>
      <c r="GB74" s="457"/>
      <c r="GC74" s="457"/>
    </row>
    <row r="75" spans="1:185" x14ac:dyDescent="0.35">
      <c r="A75" s="17" t="s">
        <v>1272</v>
      </c>
      <c r="B75" s="596">
        <v>6</v>
      </c>
      <c r="C75" s="596">
        <v>9</v>
      </c>
      <c r="D75" s="596">
        <v>2</v>
      </c>
      <c r="E75" s="596">
        <v>3</v>
      </c>
      <c r="F75" s="596">
        <v>0</v>
      </c>
      <c r="G75" s="596">
        <v>0</v>
      </c>
      <c r="H75" s="596">
        <v>0</v>
      </c>
      <c r="I75" s="597">
        <v>0</v>
      </c>
      <c r="J75" s="598">
        <v>0</v>
      </c>
      <c r="K75" s="192">
        <f>States!B70</f>
        <v>1E-4</v>
      </c>
      <c r="L75" s="192">
        <f>'Cte Keq'!M88</f>
        <v>2.9470409905243717E-5</v>
      </c>
      <c r="M75" s="259">
        <f>'Cte Keq'!M88</f>
        <v>2.9470409905243717E-5</v>
      </c>
      <c r="N75" s="272">
        <f t="shared" ref="N75" si="111">LN(L75)</f>
        <v>-10.432123852073408</v>
      </c>
      <c r="O75" s="273">
        <f t="shared" ref="O75" si="112">LN(M75)</f>
        <v>-10.432123852073408</v>
      </c>
      <c r="P75" s="274">
        <f t="shared" si="89"/>
        <v>-193.88119999999998</v>
      </c>
      <c r="Q75" s="274">
        <f t="shared" si="90"/>
        <v>0</v>
      </c>
      <c r="R75" s="282">
        <f t="shared" si="91"/>
        <v>0</v>
      </c>
      <c r="S75" s="283">
        <f t="shared" si="92"/>
        <v>-25.859347858085137</v>
      </c>
      <c r="T75" s="282">
        <f t="shared" si="93"/>
        <v>-25.859347858085137</v>
      </c>
      <c r="U75" s="3"/>
      <c r="V75" s="456"/>
      <c r="W75" s="456"/>
      <c r="X75" s="456"/>
      <c r="Y75" s="761">
        <f t="shared" ca="1" si="95"/>
        <v>1.5082956259426851E-2</v>
      </c>
      <c r="Z75" s="457"/>
      <c r="AA75" s="457"/>
      <c r="AB75" s="456"/>
      <c r="AC75" s="456"/>
      <c r="AD75" s="591"/>
      <c r="AE75" s="591"/>
      <c r="AF75" s="591"/>
      <c r="AG75" s="591"/>
      <c r="AH75" s="456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1"/>
      <c r="BG75" s="591"/>
      <c r="BH75" s="591"/>
      <c r="BI75" s="591"/>
      <c r="BJ75" s="591"/>
      <c r="BK75" s="591"/>
      <c r="BL75" s="591"/>
      <c r="BM75" s="591"/>
      <c r="BN75" s="591"/>
      <c r="BO75" s="591"/>
      <c r="BP75" s="591"/>
      <c r="BQ75" s="591"/>
      <c r="BR75" s="591"/>
      <c r="BS75" s="591"/>
      <c r="BT75" s="591"/>
      <c r="BU75" s="591"/>
      <c r="BV75" s="591"/>
      <c r="BW75" s="591"/>
      <c r="BX75" s="591"/>
      <c r="BY75" s="591"/>
      <c r="BZ75" s="591"/>
      <c r="CA75" s="591"/>
      <c r="CB75" s="591"/>
      <c r="CC75" s="591"/>
      <c r="CD75" s="591"/>
      <c r="CE75" s="591"/>
      <c r="CF75" s="591"/>
      <c r="CG75" s="591"/>
      <c r="CH75" s="591"/>
      <c r="CI75" s="591"/>
      <c r="CJ75" s="591"/>
      <c r="CK75" s="591"/>
      <c r="CL75" s="591"/>
      <c r="CM75" s="591"/>
      <c r="CN75" s="591"/>
      <c r="CO75" s="591"/>
      <c r="CP75" s="591"/>
      <c r="CQ75" s="591"/>
      <c r="CR75" s="591"/>
      <c r="CS75" s="591"/>
      <c r="CT75" s="591"/>
      <c r="CU75" s="591"/>
      <c r="CV75" s="591"/>
      <c r="CW75" s="591"/>
      <c r="CX75" s="591"/>
      <c r="CY75" s="591"/>
      <c r="CZ75" s="591"/>
      <c r="DA75" s="591"/>
      <c r="DB75" s="591"/>
      <c r="DC75" s="591"/>
      <c r="DD75" s="591"/>
      <c r="DE75" s="591"/>
      <c r="DF75" s="591"/>
      <c r="DG75" s="591"/>
      <c r="DH75" s="591"/>
      <c r="DI75" s="591"/>
      <c r="DJ75" s="591"/>
      <c r="DK75" s="591"/>
      <c r="DL75" s="591"/>
      <c r="DM75" s="591"/>
      <c r="DN75" s="591"/>
      <c r="DO75" s="591"/>
      <c r="DP75" s="457"/>
      <c r="DQ75" s="457"/>
      <c r="DR75" s="457"/>
      <c r="DS75" s="457"/>
      <c r="DT75" s="457"/>
      <c r="DU75" s="457"/>
      <c r="DV75" s="457"/>
      <c r="DW75" s="457"/>
      <c r="DX75" s="457"/>
      <c r="DY75" s="457"/>
      <c r="DZ75" s="457"/>
      <c r="EA75" s="457"/>
      <c r="EB75" s="457"/>
      <c r="EC75" s="457"/>
      <c r="ED75" s="457"/>
      <c r="EE75" s="457"/>
      <c r="EF75" s="458"/>
      <c r="EG75" s="458"/>
      <c r="EH75" s="457"/>
      <c r="EI75" s="457"/>
      <c r="EJ75" s="457"/>
      <c r="EK75" s="459"/>
      <c r="EL75" s="460"/>
      <c r="EM75" s="458"/>
      <c r="EN75" s="460"/>
      <c r="EO75" s="457"/>
      <c r="EP75" s="458"/>
      <c r="EQ75" s="460"/>
      <c r="ER75" s="457"/>
      <c r="ES75" s="456"/>
      <c r="ET75" s="456"/>
      <c r="EU75" s="456"/>
      <c r="EV75" s="456"/>
      <c r="EW75" s="456"/>
      <c r="EX75" s="456"/>
      <c r="EY75" s="456"/>
      <c r="EZ75" s="456"/>
      <c r="FA75" s="456"/>
      <c r="FB75" s="456"/>
      <c r="FC75" s="456"/>
      <c r="FD75" s="456"/>
      <c r="FE75" s="456"/>
      <c r="FF75" s="456"/>
      <c r="FG75" s="456"/>
      <c r="FH75" s="456"/>
      <c r="FI75" s="456">
        <v>1</v>
      </c>
      <c r="FJ75" s="457"/>
      <c r="FK75" s="457"/>
      <c r="FL75" s="457"/>
      <c r="FM75" s="457"/>
      <c r="FN75" s="457"/>
      <c r="FO75" s="457"/>
      <c r="FP75" s="457"/>
      <c r="FQ75" s="457"/>
      <c r="FR75" s="457"/>
      <c r="FS75" s="457"/>
      <c r="FT75" s="457"/>
      <c r="FU75" s="457"/>
      <c r="FV75" s="457"/>
      <c r="FW75" s="457"/>
      <c r="FX75" s="457"/>
      <c r="FY75" s="457"/>
      <c r="FZ75" s="457"/>
      <c r="GA75" s="457"/>
      <c r="GB75" s="457"/>
      <c r="GC75" s="457"/>
    </row>
    <row r="76" spans="1:185" x14ac:dyDescent="0.35">
      <c r="A76" s="17" t="s">
        <v>87</v>
      </c>
      <c r="B76" s="440">
        <v>1</v>
      </c>
      <c r="C76" s="440">
        <v>1</v>
      </c>
      <c r="D76" s="440">
        <v>2</v>
      </c>
      <c r="E76" s="440">
        <v>0</v>
      </c>
      <c r="F76" s="440">
        <v>0</v>
      </c>
      <c r="G76" s="440">
        <v>0</v>
      </c>
      <c r="H76" s="440"/>
      <c r="I76" s="441">
        <v>-1</v>
      </c>
      <c r="J76" s="442">
        <v>0</v>
      </c>
      <c r="K76" s="192">
        <f>States!B71</f>
        <v>1E-4</v>
      </c>
      <c r="L76" s="192">
        <f>'Cte Keq'!M89</f>
        <v>9.9943884526300811E-5</v>
      </c>
      <c r="M76" s="259">
        <f>'Cte Keq'!L89</f>
        <v>5.6115473699203177E-8</v>
      </c>
      <c r="N76" s="272">
        <f t="shared" si="88"/>
        <v>-9.2109016842194205</v>
      </c>
      <c r="O76" s="273">
        <f t="shared" si="88"/>
        <v>-16.695854238934864</v>
      </c>
      <c r="P76" s="274">
        <f t="shared" si="89"/>
        <v>-351</v>
      </c>
      <c r="Q76" s="274">
        <f t="shared" si="90"/>
        <v>0.18108322418382827</v>
      </c>
      <c r="R76" s="282">
        <f t="shared" si="91"/>
        <v>0</v>
      </c>
      <c r="S76" s="283">
        <f t="shared" si="92"/>
        <v>-22.832159023065266</v>
      </c>
      <c r="T76" s="282">
        <f t="shared" si="93"/>
        <v>-41.386002378287699</v>
      </c>
      <c r="U76" s="3"/>
      <c r="V76" s="456">
        <v>0</v>
      </c>
      <c r="W76" s="456"/>
      <c r="X76" s="456">
        <f>-V76/$V$56</f>
        <v>0</v>
      </c>
      <c r="Y76" s="753"/>
      <c r="Z76" s="457">
        <v>0</v>
      </c>
      <c r="AA76" s="457">
        <v>0</v>
      </c>
      <c r="AB76" s="456">
        <v>0</v>
      </c>
      <c r="AC76" s="456">
        <v>0</v>
      </c>
      <c r="AD76" s="591">
        <v>0</v>
      </c>
      <c r="AE76" s="591">
        <v>0</v>
      </c>
      <c r="AF76" s="591"/>
      <c r="AG76" s="591">
        <v>0</v>
      </c>
      <c r="AH76" s="456">
        <v>0</v>
      </c>
      <c r="AI76" s="591">
        <v>0</v>
      </c>
      <c r="AJ76" s="591">
        <v>0</v>
      </c>
      <c r="AK76" s="591">
        <v>0</v>
      </c>
      <c r="AL76" s="591">
        <v>0</v>
      </c>
      <c r="AM76" s="591">
        <v>0</v>
      </c>
      <c r="AN76" s="591">
        <v>0</v>
      </c>
      <c r="AO76" s="591">
        <v>0</v>
      </c>
      <c r="AP76" s="591"/>
      <c r="AQ76" s="591"/>
      <c r="AR76" s="591"/>
      <c r="AS76" s="591">
        <v>0</v>
      </c>
      <c r="AT76" s="591">
        <v>0</v>
      </c>
      <c r="AU76" s="591">
        <v>0</v>
      </c>
      <c r="AV76" s="591">
        <v>0</v>
      </c>
      <c r="AW76" s="591">
        <v>0</v>
      </c>
      <c r="AX76" s="591">
        <v>0</v>
      </c>
      <c r="AY76" s="591">
        <v>0</v>
      </c>
      <c r="AZ76" s="591">
        <v>0</v>
      </c>
      <c r="BA76" s="591"/>
      <c r="BB76" s="591"/>
      <c r="BC76" s="591"/>
      <c r="BD76" s="591"/>
      <c r="BE76" s="591">
        <f t="shared" ref="BE76:BE102" si="113">BD76-DP76+DQ76</f>
        <v>0</v>
      </c>
      <c r="BF76" s="591">
        <f t="shared" ref="BF76:BF102" si="114">BD76-DP76+DX76</f>
        <v>0</v>
      </c>
      <c r="BG76" s="591">
        <v>0</v>
      </c>
      <c r="BH76" s="591">
        <f t="shared" ref="BH76:BH102" si="115">BD76-DP76+DY76</f>
        <v>0</v>
      </c>
      <c r="BI76" s="591">
        <v>0</v>
      </c>
      <c r="BJ76" s="591">
        <f t="shared" ref="BJ76:BJ102" si="116">BD76-DP76+DT76</f>
        <v>0</v>
      </c>
      <c r="BK76" s="591">
        <f t="shared" ref="BK76:BK102" si="117">BD76-DP76+DU76</f>
        <v>0</v>
      </c>
      <c r="BL76" s="591">
        <f t="shared" ref="BL76:BL102" si="118">BD76-DP76+EF76</f>
        <v>0</v>
      </c>
      <c r="BM76" s="591"/>
      <c r="BN76" s="591"/>
      <c r="BO76" s="591"/>
      <c r="BP76" s="591"/>
      <c r="BQ76" s="591">
        <v>0</v>
      </c>
      <c r="BR76" s="591">
        <v>0</v>
      </c>
      <c r="BS76" s="591">
        <v>0</v>
      </c>
      <c r="BT76" s="591">
        <v>0</v>
      </c>
      <c r="BU76" s="591">
        <v>0</v>
      </c>
      <c r="BV76" s="591">
        <v>0</v>
      </c>
      <c r="BW76" s="591">
        <v>0</v>
      </c>
      <c r="BX76" s="591">
        <v>0</v>
      </c>
      <c r="BY76" s="591"/>
      <c r="BZ76" s="591"/>
      <c r="CA76" s="591"/>
      <c r="CB76" s="591"/>
      <c r="CC76" s="591"/>
      <c r="CD76" s="591"/>
      <c r="CE76" s="591"/>
      <c r="CF76" s="591"/>
      <c r="CG76" s="591"/>
      <c r="CH76" s="591">
        <v>0</v>
      </c>
      <c r="CI76" s="591">
        <v>0</v>
      </c>
      <c r="CJ76" s="591">
        <v>0</v>
      </c>
      <c r="CK76" s="591">
        <v>0</v>
      </c>
      <c r="CL76" s="591">
        <v>0</v>
      </c>
      <c r="CM76" s="591">
        <v>0</v>
      </c>
      <c r="CN76" s="591">
        <v>0</v>
      </c>
      <c r="CO76" s="591">
        <v>0</v>
      </c>
      <c r="CP76" s="591"/>
      <c r="CQ76" s="591"/>
      <c r="CR76" s="591"/>
      <c r="CS76" s="591">
        <v>0</v>
      </c>
      <c r="CT76" s="591"/>
      <c r="CU76" s="591"/>
      <c r="CV76" s="591"/>
      <c r="CW76" s="591"/>
      <c r="CX76" s="591"/>
      <c r="CY76" s="591"/>
      <c r="CZ76" s="591"/>
      <c r="DA76" s="591"/>
      <c r="DB76" s="591"/>
      <c r="DC76" s="591"/>
      <c r="DD76" s="591"/>
      <c r="DE76" s="591"/>
      <c r="DF76" s="591"/>
      <c r="DG76" s="591"/>
      <c r="DH76" s="591"/>
      <c r="DI76" s="591"/>
      <c r="DJ76" s="591"/>
      <c r="DK76" s="591"/>
      <c r="DL76" s="591"/>
      <c r="DM76" s="591"/>
      <c r="DN76" s="591"/>
      <c r="DO76" s="591"/>
      <c r="DP76" s="457">
        <v>0</v>
      </c>
      <c r="DQ76" s="457">
        <v>0</v>
      </c>
      <c r="DR76" s="457">
        <v>0</v>
      </c>
      <c r="DS76" s="457">
        <v>0</v>
      </c>
      <c r="DT76" s="457">
        <v>0</v>
      </c>
      <c r="DU76" s="457">
        <v>0</v>
      </c>
      <c r="DV76" s="457">
        <v>0</v>
      </c>
      <c r="DW76" s="457">
        <v>0</v>
      </c>
      <c r="DX76" s="457">
        <v>0</v>
      </c>
      <c r="DY76" s="457">
        <v>0</v>
      </c>
      <c r="DZ76" s="457">
        <v>0</v>
      </c>
      <c r="EA76" s="457">
        <v>0</v>
      </c>
      <c r="EB76" s="457">
        <v>0</v>
      </c>
      <c r="EC76" s="457">
        <v>0</v>
      </c>
      <c r="ED76" s="457">
        <v>0</v>
      </c>
      <c r="EE76" s="457">
        <v>0</v>
      </c>
      <c r="EF76" s="458">
        <v>0</v>
      </c>
      <c r="EG76" s="458"/>
      <c r="EH76" s="457">
        <v>0</v>
      </c>
      <c r="EI76" s="457">
        <v>0</v>
      </c>
      <c r="EJ76" s="457">
        <v>0</v>
      </c>
      <c r="EK76" s="459">
        <v>0</v>
      </c>
      <c r="EL76" s="460">
        <v>0</v>
      </c>
      <c r="EM76" s="458">
        <v>0</v>
      </c>
      <c r="EN76" s="460">
        <v>0</v>
      </c>
      <c r="EO76" s="457">
        <v>0</v>
      </c>
      <c r="EP76" s="458">
        <v>0</v>
      </c>
      <c r="EQ76" s="460">
        <v>0</v>
      </c>
      <c r="ER76" s="457">
        <v>0</v>
      </c>
      <c r="ES76" s="460">
        <v>0</v>
      </c>
      <c r="ET76" s="456"/>
      <c r="EU76" s="456"/>
      <c r="EV76" s="456"/>
      <c r="EW76" s="456"/>
      <c r="EX76" s="456"/>
      <c r="EY76" s="456"/>
      <c r="EZ76" s="456"/>
      <c r="FA76" s="456"/>
      <c r="FB76" s="456"/>
      <c r="FC76" s="456"/>
      <c r="FD76" s="456"/>
      <c r="FE76" s="456"/>
      <c r="FF76" s="456"/>
      <c r="FG76" s="456"/>
      <c r="FH76" s="456"/>
      <c r="FI76" s="456"/>
      <c r="FJ76" s="457">
        <v>1</v>
      </c>
      <c r="FK76" s="457">
        <v>0</v>
      </c>
      <c r="FL76" s="457">
        <v>0</v>
      </c>
      <c r="FM76" s="457">
        <v>0</v>
      </c>
      <c r="FN76" s="457">
        <v>0</v>
      </c>
      <c r="FO76" s="457"/>
      <c r="FP76" s="457">
        <v>0</v>
      </c>
      <c r="FQ76" s="457"/>
      <c r="FR76" s="457"/>
      <c r="FS76" s="457">
        <v>0</v>
      </c>
      <c r="FT76" s="457">
        <v>0</v>
      </c>
      <c r="FU76" s="457">
        <v>0</v>
      </c>
      <c r="FV76" s="457"/>
      <c r="FW76" s="457"/>
      <c r="FX76" s="457"/>
      <c r="FY76" s="457">
        <v>0</v>
      </c>
      <c r="FZ76" s="457">
        <v>0</v>
      </c>
      <c r="GA76" s="457">
        <v>0</v>
      </c>
      <c r="GB76" s="457">
        <v>0</v>
      </c>
      <c r="GC76" s="457">
        <v>0</v>
      </c>
    </row>
    <row r="77" spans="1:185" x14ac:dyDescent="0.35">
      <c r="A77" s="17" t="s">
        <v>88</v>
      </c>
      <c r="B77" s="440">
        <v>2</v>
      </c>
      <c r="C77" s="440">
        <v>3</v>
      </c>
      <c r="D77" s="440">
        <v>2</v>
      </c>
      <c r="E77" s="440">
        <v>0</v>
      </c>
      <c r="F77" s="440">
        <v>0</v>
      </c>
      <c r="G77" s="440">
        <v>0</v>
      </c>
      <c r="H77" s="440"/>
      <c r="I77" s="441">
        <v>-1</v>
      </c>
      <c r="J77" s="442">
        <v>0</v>
      </c>
      <c r="K77" s="192">
        <f>States!B72</f>
        <v>1E-4</v>
      </c>
      <c r="L77" s="192">
        <f>'Cte Keq'!M90</f>
        <v>9.9420604144956725E-5</v>
      </c>
      <c r="M77" s="259">
        <f>'Cte Keq'!L90</f>
        <v>5.7939585504327937E-7</v>
      </c>
      <c r="N77" s="272">
        <f t="shared" si="88"/>
        <v>-9.2161511806218162</v>
      </c>
      <c r="O77" s="273">
        <f t="shared" si="88"/>
        <v>-14.361279905514419</v>
      </c>
      <c r="P77" s="274">
        <f t="shared" si="89"/>
        <v>-369.3</v>
      </c>
      <c r="Q77" s="274">
        <f t="shared" si="90"/>
        <v>0.18108322418382827</v>
      </c>
      <c r="R77" s="282">
        <f t="shared" si="91"/>
        <v>0</v>
      </c>
      <c r="S77" s="283">
        <f t="shared" si="92"/>
        <v>-22.845171575012909</v>
      </c>
      <c r="T77" s="282">
        <f t="shared" si="93"/>
        <v>-35.599014930235334</v>
      </c>
      <c r="U77" s="3"/>
      <c r="V77" s="456">
        <v>0</v>
      </c>
      <c r="W77" s="456"/>
      <c r="X77" s="456">
        <f>-V77/$V$56</f>
        <v>0</v>
      </c>
      <c r="Y77" s="753"/>
      <c r="Z77" s="457">
        <v>0</v>
      </c>
      <c r="AA77" s="457">
        <v>0</v>
      </c>
      <c r="AB77" s="456">
        <v>0</v>
      </c>
      <c r="AC77" s="456">
        <v>0</v>
      </c>
      <c r="AD77" s="591">
        <v>0</v>
      </c>
      <c r="AE77" s="591">
        <v>0</v>
      </c>
      <c r="AF77" s="591"/>
      <c r="AG77" s="591">
        <v>0</v>
      </c>
      <c r="AH77" s="456">
        <v>0</v>
      </c>
      <c r="AI77" s="591">
        <v>0</v>
      </c>
      <c r="AJ77" s="591">
        <v>0</v>
      </c>
      <c r="AK77" s="591">
        <v>0</v>
      </c>
      <c r="AL77" s="591">
        <v>0</v>
      </c>
      <c r="AM77" s="591">
        <v>0</v>
      </c>
      <c r="AN77" s="591">
        <v>0</v>
      </c>
      <c r="AO77" s="591">
        <v>0</v>
      </c>
      <c r="AP77" s="591"/>
      <c r="AQ77" s="591"/>
      <c r="AR77" s="591"/>
      <c r="AS77" s="591">
        <v>0</v>
      </c>
      <c r="AT77" s="591">
        <v>0</v>
      </c>
      <c r="AU77" s="591">
        <v>0</v>
      </c>
      <c r="AV77" s="591">
        <v>0</v>
      </c>
      <c r="AW77" s="591">
        <v>0</v>
      </c>
      <c r="AX77" s="591">
        <v>0</v>
      </c>
      <c r="AY77" s="591">
        <v>0</v>
      </c>
      <c r="AZ77" s="591">
        <v>0</v>
      </c>
      <c r="BA77" s="591"/>
      <c r="BB77" s="591"/>
      <c r="BC77" s="591"/>
      <c r="BD77" s="591"/>
      <c r="BE77" s="591">
        <f t="shared" si="113"/>
        <v>0</v>
      </c>
      <c r="BF77" s="591">
        <f t="shared" si="114"/>
        <v>0</v>
      </c>
      <c r="BG77" s="591">
        <v>0</v>
      </c>
      <c r="BH77" s="591">
        <f t="shared" si="115"/>
        <v>0</v>
      </c>
      <c r="BI77" s="591">
        <v>0</v>
      </c>
      <c r="BJ77" s="591">
        <f t="shared" si="116"/>
        <v>0</v>
      </c>
      <c r="BK77" s="591">
        <f t="shared" si="117"/>
        <v>0</v>
      </c>
      <c r="BL77" s="591">
        <f t="shared" si="118"/>
        <v>0</v>
      </c>
      <c r="BM77" s="591"/>
      <c r="BN77" s="591"/>
      <c r="BO77" s="591"/>
      <c r="BP77" s="591"/>
      <c r="BQ77" s="591">
        <v>0</v>
      </c>
      <c r="BR77" s="591">
        <v>0</v>
      </c>
      <c r="BS77" s="591">
        <v>0</v>
      </c>
      <c r="BT77" s="591">
        <v>0</v>
      </c>
      <c r="BU77" s="591">
        <v>0</v>
      </c>
      <c r="BV77" s="591">
        <v>0</v>
      </c>
      <c r="BW77" s="591">
        <v>0</v>
      </c>
      <c r="BX77" s="591">
        <v>0</v>
      </c>
      <c r="BY77" s="591"/>
      <c r="BZ77" s="591"/>
      <c r="CA77" s="591"/>
      <c r="CB77" s="591"/>
      <c r="CC77" s="591"/>
      <c r="CD77" s="591"/>
      <c r="CE77" s="591"/>
      <c r="CF77" s="591"/>
      <c r="CG77" s="591"/>
      <c r="CH77" s="591">
        <v>0</v>
      </c>
      <c r="CI77" s="591">
        <v>0</v>
      </c>
      <c r="CJ77" s="591">
        <v>0</v>
      </c>
      <c r="CK77" s="591">
        <v>0</v>
      </c>
      <c r="CL77" s="591">
        <v>0</v>
      </c>
      <c r="CM77" s="591">
        <v>0</v>
      </c>
      <c r="CN77" s="591">
        <v>0</v>
      </c>
      <c r="CO77" s="591">
        <v>0</v>
      </c>
      <c r="CP77" s="591"/>
      <c r="CQ77" s="591"/>
      <c r="CR77" s="591"/>
      <c r="CS77" s="591">
        <v>0</v>
      </c>
      <c r="CT77" s="591"/>
      <c r="CU77" s="591"/>
      <c r="CV77" s="591"/>
      <c r="CW77" s="591"/>
      <c r="CX77" s="591"/>
      <c r="CY77" s="591"/>
      <c r="CZ77" s="591"/>
      <c r="DA77" s="591"/>
      <c r="DB77" s="591"/>
      <c r="DC77" s="591"/>
      <c r="DD77" s="591"/>
      <c r="DE77" s="591"/>
      <c r="DF77" s="591"/>
      <c r="DG77" s="591"/>
      <c r="DH77" s="591"/>
      <c r="DI77" s="591"/>
      <c r="DJ77" s="591"/>
      <c r="DK77" s="591"/>
      <c r="DL77" s="591"/>
      <c r="DM77" s="591"/>
      <c r="DN77" s="591"/>
      <c r="DO77" s="591"/>
      <c r="DP77" s="457">
        <v>0</v>
      </c>
      <c r="DQ77" s="457">
        <v>0</v>
      </c>
      <c r="DR77" s="457">
        <v>0</v>
      </c>
      <c r="DS77" s="457">
        <v>0</v>
      </c>
      <c r="DT77" s="457">
        <v>0</v>
      </c>
      <c r="DU77" s="457">
        <v>0</v>
      </c>
      <c r="DV77" s="457">
        <v>0</v>
      </c>
      <c r="DW77" s="457">
        <v>0</v>
      </c>
      <c r="DX77" s="457">
        <v>0</v>
      </c>
      <c r="DY77" s="457">
        <v>0</v>
      </c>
      <c r="DZ77" s="457">
        <v>0</v>
      </c>
      <c r="EA77" s="457">
        <v>0</v>
      </c>
      <c r="EB77" s="457">
        <v>0</v>
      </c>
      <c r="EC77" s="457">
        <v>0</v>
      </c>
      <c r="ED77" s="457">
        <v>0</v>
      </c>
      <c r="EE77" s="457">
        <v>0</v>
      </c>
      <c r="EF77" s="458">
        <v>0</v>
      </c>
      <c r="EG77" s="458"/>
      <c r="EH77" s="457">
        <v>0</v>
      </c>
      <c r="EI77" s="457">
        <v>0</v>
      </c>
      <c r="EJ77" s="457">
        <v>0</v>
      </c>
      <c r="EK77" s="459">
        <v>0</v>
      </c>
      <c r="EL77" s="460">
        <v>0</v>
      </c>
      <c r="EM77" s="458">
        <v>0</v>
      </c>
      <c r="EN77" s="460">
        <v>0</v>
      </c>
      <c r="EO77" s="457">
        <v>0</v>
      </c>
      <c r="EP77" s="458">
        <v>0</v>
      </c>
      <c r="EQ77" s="460">
        <v>0</v>
      </c>
      <c r="ER77" s="457">
        <v>0</v>
      </c>
      <c r="ES77" s="460">
        <v>0</v>
      </c>
      <c r="ET77" s="456"/>
      <c r="EU77" s="456"/>
      <c r="EV77" s="456"/>
      <c r="EW77" s="456"/>
      <c r="EX77" s="456"/>
      <c r="EY77" s="456"/>
      <c r="EZ77" s="456"/>
      <c r="FA77" s="456"/>
      <c r="FB77" s="456"/>
      <c r="FC77" s="456"/>
      <c r="FD77" s="456"/>
      <c r="FE77" s="456"/>
      <c r="FF77" s="456"/>
      <c r="FG77" s="456"/>
      <c r="FH77" s="456"/>
      <c r="FI77" s="456"/>
      <c r="FJ77" s="457">
        <v>0</v>
      </c>
      <c r="FK77" s="457">
        <v>1</v>
      </c>
      <c r="FL77" s="457">
        <v>0</v>
      </c>
      <c r="FM77" s="457">
        <v>0</v>
      </c>
      <c r="FN77" s="457">
        <v>0</v>
      </c>
      <c r="FO77" s="457"/>
      <c r="FP77" s="457">
        <v>0</v>
      </c>
      <c r="FQ77" s="457"/>
      <c r="FR77" s="457"/>
      <c r="FS77" s="457">
        <v>0</v>
      </c>
      <c r="FT77" s="457">
        <v>0</v>
      </c>
      <c r="FU77" s="457">
        <v>0</v>
      </c>
      <c r="FV77" s="457"/>
      <c r="FW77" s="457"/>
      <c r="FX77" s="457"/>
      <c r="FY77" s="457">
        <v>0</v>
      </c>
      <c r="FZ77" s="457">
        <v>0</v>
      </c>
      <c r="GA77" s="457">
        <v>0</v>
      </c>
      <c r="GB77" s="457">
        <v>0</v>
      </c>
      <c r="GC77" s="457">
        <v>0</v>
      </c>
    </row>
    <row r="78" spans="1:185" x14ac:dyDescent="0.35">
      <c r="A78" s="17" t="s">
        <v>89</v>
      </c>
      <c r="B78" s="440">
        <v>3</v>
      </c>
      <c r="C78" s="440">
        <v>5</v>
      </c>
      <c r="D78" s="440">
        <v>3</v>
      </c>
      <c r="E78" s="440">
        <v>0</v>
      </c>
      <c r="F78" s="440">
        <v>0</v>
      </c>
      <c r="G78" s="440">
        <v>0</v>
      </c>
      <c r="H78" s="440"/>
      <c r="I78" s="441">
        <v>-1</v>
      </c>
      <c r="J78" s="442">
        <v>0</v>
      </c>
      <c r="K78" s="192">
        <f>States!B73</f>
        <v>1E-4</v>
      </c>
      <c r="L78" s="192">
        <f>'Cte Keq'!M91</f>
        <v>9.993917213275295E-5</v>
      </c>
      <c r="M78" s="259">
        <f>'Cte Keq'!L91</f>
        <v>6.0827867247065602E-8</v>
      </c>
      <c r="N78" s="272">
        <f t="shared" si="88"/>
        <v>-9.2109488357251816</v>
      </c>
      <c r="O78" s="273">
        <f t="shared" si="88"/>
        <v>-16.615217810101935</v>
      </c>
      <c r="P78" s="274">
        <f t="shared" si="89"/>
        <v>-512.20000000000005</v>
      </c>
      <c r="Q78" s="274">
        <f t="shared" si="90"/>
        <v>0.18108322418382827</v>
      </c>
      <c r="R78" s="282">
        <f t="shared" si="91"/>
        <v>0</v>
      </c>
      <c r="S78" s="283">
        <f t="shared" si="92"/>
        <v>-22.832275903118344</v>
      </c>
      <c r="T78" s="282">
        <f t="shared" si="93"/>
        <v>-41.186119258340852</v>
      </c>
      <c r="U78" s="3"/>
      <c r="V78" s="456">
        <v>0</v>
      </c>
      <c r="W78" s="456"/>
      <c r="X78" s="456">
        <f t="shared" ref="X78:X91" si="119">-V78/$V$56</f>
        <v>0</v>
      </c>
      <c r="Y78" s="753"/>
      <c r="Z78" s="457">
        <v>0</v>
      </c>
      <c r="AA78" s="457">
        <v>0</v>
      </c>
      <c r="AB78" s="456">
        <v>0</v>
      </c>
      <c r="AC78" s="456">
        <v>0</v>
      </c>
      <c r="AD78" s="591">
        <v>0</v>
      </c>
      <c r="AE78" s="591">
        <v>0</v>
      </c>
      <c r="AF78" s="591"/>
      <c r="AG78" s="591">
        <v>0</v>
      </c>
      <c r="AH78" s="456">
        <v>0</v>
      </c>
      <c r="AI78" s="591">
        <v>0</v>
      </c>
      <c r="AJ78" s="591">
        <v>0</v>
      </c>
      <c r="AK78" s="591">
        <v>0</v>
      </c>
      <c r="AL78" s="591">
        <v>0</v>
      </c>
      <c r="AM78" s="591">
        <v>0</v>
      </c>
      <c r="AN78" s="591">
        <v>0</v>
      </c>
      <c r="AO78" s="591">
        <v>0</v>
      </c>
      <c r="AP78" s="591"/>
      <c r="AQ78" s="591"/>
      <c r="AR78" s="591"/>
      <c r="AS78" s="591">
        <v>0</v>
      </c>
      <c r="AT78" s="591">
        <v>0</v>
      </c>
      <c r="AU78" s="591">
        <v>0</v>
      </c>
      <c r="AV78" s="591">
        <v>0</v>
      </c>
      <c r="AW78" s="591">
        <v>0</v>
      </c>
      <c r="AX78" s="591">
        <v>0</v>
      </c>
      <c r="AY78" s="591">
        <v>0</v>
      </c>
      <c r="AZ78" s="591">
        <v>0</v>
      </c>
      <c r="BA78" s="591"/>
      <c r="BB78" s="591"/>
      <c r="BC78" s="591"/>
      <c r="BD78" s="591"/>
      <c r="BE78" s="591">
        <f t="shared" si="113"/>
        <v>0</v>
      </c>
      <c r="BF78" s="591">
        <f t="shared" si="114"/>
        <v>0</v>
      </c>
      <c r="BG78" s="591">
        <v>0</v>
      </c>
      <c r="BH78" s="591">
        <f t="shared" si="115"/>
        <v>0</v>
      </c>
      <c r="BI78" s="591">
        <v>0</v>
      </c>
      <c r="BJ78" s="591">
        <f t="shared" si="116"/>
        <v>0</v>
      </c>
      <c r="BK78" s="591">
        <f t="shared" si="117"/>
        <v>0</v>
      </c>
      <c r="BL78" s="591">
        <f t="shared" si="118"/>
        <v>0</v>
      </c>
      <c r="BM78" s="591"/>
      <c r="BN78" s="591"/>
      <c r="BO78" s="591"/>
      <c r="BP78" s="591"/>
      <c r="BQ78" s="591">
        <v>0</v>
      </c>
      <c r="BR78" s="591">
        <v>0</v>
      </c>
      <c r="BS78" s="591">
        <v>0</v>
      </c>
      <c r="BT78" s="591">
        <v>0</v>
      </c>
      <c r="BU78" s="591">
        <v>0</v>
      </c>
      <c r="BV78" s="591">
        <v>0</v>
      </c>
      <c r="BW78" s="591">
        <v>0</v>
      </c>
      <c r="BX78" s="591">
        <v>0</v>
      </c>
      <c r="BY78" s="591"/>
      <c r="BZ78" s="591"/>
      <c r="CA78" s="591"/>
      <c r="CB78" s="591"/>
      <c r="CC78" s="591"/>
      <c r="CD78" s="591"/>
      <c r="CE78" s="591"/>
      <c r="CF78" s="591"/>
      <c r="CG78" s="591"/>
      <c r="CH78" s="591">
        <v>0</v>
      </c>
      <c r="CI78" s="591">
        <v>0</v>
      </c>
      <c r="CJ78" s="591">
        <v>0</v>
      </c>
      <c r="CK78" s="591">
        <v>0</v>
      </c>
      <c r="CL78" s="591">
        <v>0</v>
      </c>
      <c r="CM78" s="591">
        <v>0</v>
      </c>
      <c r="CN78" s="591">
        <v>0</v>
      </c>
      <c r="CO78" s="591">
        <v>0</v>
      </c>
      <c r="CP78" s="591"/>
      <c r="CQ78" s="591"/>
      <c r="CR78" s="591"/>
      <c r="CS78" s="591">
        <v>0</v>
      </c>
      <c r="CT78" s="591"/>
      <c r="CU78" s="591"/>
      <c r="CV78" s="591"/>
      <c r="CW78" s="591"/>
      <c r="CX78" s="591"/>
      <c r="CY78" s="591"/>
      <c r="CZ78" s="591"/>
      <c r="DA78" s="591"/>
      <c r="DB78" s="591"/>
      <c r="DC78" s="591"/>
      <c r="DD78" s="591"/>
      <c r="DE78" s="591"/>
      <c r="DF78" s="591"/>
      <c r="DG78" s="591"/>
      <c r="DH78" s="591"/>
      <c r="DI78" s="591"/>
      <c r="DJ78" s="591"/>
      <c r="DK78" s="591"/>
      <c r="DL78" s="591"/>
      <c r="DM78" s="591"/>
      <c r="DN78" s="591"/>
      <c r="DO78" s="591"/>
      <c r="DP78" s="457">
        <v>0</v>
      </c>
      <c r="DQ78" s="457">
        <v>0</v>
      </c>
      <c r="DR78" s="457">
        <v>0</v>
      </c>
      <c r="DS78" s="457">
        <v>0</v>
      </c>
      <c r="DT78" s="457">
        <v>0</v>
      </c>
      <c r="DU78" s="457">
        <v>0</v>
      </c>
      <c r="DV78" s="457">
        <v>0</v>
      </c>
      <c r="DW78" s="457">
        <v>0</v>
      </c>
      <c r="DX78" s="457">
        <v>0</v>
      </c>
      <c r="DY78" s="457">
        <v>0</v>
      </c>
      <c r="DZ78" s="457">
        <v>0</v>
      </c>
      <c r="EA78" s="457">
        <v>0</v>
      </c>
      <c r="EB78" s="457">
        <v>0</v>
      </c>
      <c r="EC78" s="457">
        <v>0</v>
      </c>
      <c r="ED78" s="457">
        <v>0</v>
      </c>
      <c r="EE78" s="457">
        <v>0</v>
      </c>
      <c r="EF78" s="458">
        <v>0</v>
      </c>
      <c r="EG78" s="458"/>
      <c r="EH78" s="457">
        <v>0</v>
      </c>
      <c r="EI78" s="457">
        <v>0</v>
      </c>
      <c r="EJ78" s="457">
        <v>0</v>
      </c>
      <c r="EK78" s="459">
        <v>0</v>
      </c>
      <c r="EL78" s="460">
        <v>0</v>
      </c>
      <c r="EM78" s="458">
        <v>0</v>
      </c>
      <c r="EN78" s="460">
        <v>0</v>
      </c>
      <c r="EO78" s="457">
        <v>0</v>
      </c>
      <c r="EP78" s="458">
        <v>0</v>
      </c>
      <c r="EQ78" s="460">
        <v>0</v>
      </c>
      <c r="ER78" s="457">
        <v>0</v>
      </c>
      <c r="ES78" s="460">
        <v>0</v>
      </c>
      <c r="ET78" s="456"/>
      <c r="EU78" s="456"/>
      <c r="EV78" s="456"/>
      <c r="EW78" s="456"/>
      <c r="EX78" s="456"/>
      <c r="EY78" s="456"/>
      <c r="EZ78" s="456"/>
      <c r="FA78" s="456"/>
      <c r="FB78" s="456"/>
      <c r="FC78" s="456"/>
      <c r="FD78" s="456"/>
      <c r="FE78" s="456"/>
      <c r="FF78" s="456"/>
      <c r="FG78" s="456"/>
      <c r="FH78" s="456"/>
      <c r="FI78" s="456"/>
      <c r="FJ78" s="457">
        <v>0</v>
      </c>
      <c r="FK78" s="457">
        <v>0</v>
      </c>
      <c r="FL78" s="457">
        <v>1</v>
      </c>
      <c r="FM78" s="457">
        <v>0</v>
      </c>
      <c r="FN78" s="457">
        <v>0</v>
      </c>
      <c r="FO78" s="457"/>
      <c r="FP78" s="457">
        <v>0</v>
      </c>
      <c r="FQ78" s="457"/>
      <c r="FR78" s="457"/>
      <c r="FS78" s="457">
        <v>0</v>
      </c>
      <c r="FT78" s="457">
        <v>0</v>
      </c>
      <c r="FU78" s="457">
        <v>0</v>
      </c>
      <c r="FV78" s="457"/>
      <c r="FW78" s="457"/>
      <c r="FX78" s="457"/>
      <c r="FY78" s="457">
        <v>0</v>
      </c>
      <c r="FZ78" s="457">
        <v>0</v>
      </c>
      <c r="GA78" s="457">
        <v>0</v>
      </c>
      <c r="GB78" s="457">
        <v>0</v>
      </c>
      <c r="GC78" s="457">
        <v>0</v>
      </c>
    </row>
    <row r="79" spans="1:185" x14ac:dyDescent="0.35">
      <c r="A79" s="17" t="s">
        <v>90</v>
      </c>
      <c r="B79" s="440">
        <v>3</v>
      </c>
      <c r="C79" s="440">
        <v>5</v>
      </c>
      <c r="D79" s="440">
        <v>2</v>
      </c>
      <c r="E79" s="440">
        <v>0</v>
      </c>
      <c r="F79" s="440">
        <v>0</v>
      </c>
      <c r="G79" s="440">
        <v>0</v>
      </c>
      <c r="H79" s="440"/>
      <c r="I79" s="441">
        <v>-1</v>
      </c>
      <c r="J79" s="442">
        <v>0</v>
      </c>
      <c r="K79" s="192">
        <f>States!B74</f>
        <v>1E-4</v>
      </c>
      <c r="L79" s="192">
        <f>'Cte Keq'!M92</f>
        <v>9.9226832349175154E-5</v>
      </c>
      <c r="M79" s="259">
        <f>'Cte Keq'!L92</f>
        <v>7.7316765082482716E-7</v>
      </c>
      <c r="N79" s="272">
        <f t="shared" si="88"/>
        <v>-9.2181020928576878</v>
      </c>
      <c r="O79" s="273">
        <f t="shared" si="88"/>
        <v>-14.07276992853089</v>
      </c>
      <c r="P79" s="274">
        <f t="shared" si="89"/>
        <v>-361.08</v>
      </c>
      <c r="Q79" s="274">
        <f t="shared" si="90"/>
        <v>0.18108322418382827</v>
      </c>
      <c r="R79" s="282">
        <f t="shared" si="91"/>
        <v>0</v>
      </c>
      <c r="S79" s="283">
        <f t="shared" si="92"/>
        <v>-22.850007533525609</v>
      </c>
      <c r="T79" s="282">
        <f t="shared" si="93"/>
        <v>-34.883850888748007</v>
      </c>
      <c r="U79" s="3"/>
      <c r="V79" s="456">
        <v>0</v>
      </c>
      <c r="W79" s="456"/>
      <c r="X79" s="456">
        <f t="shared" si="119"/>
        <v>0</v>
      </c>
      <c r="Y79" s="753"/>
      <c r="Z79" s="457">
        <v>0</v>
      </c>
      <c r="AA79" s="457">
        <v>0</v>
      </c>
      <c r="AB79" s="456">
        <v>0</v>
      </c>
      <c r="AC79" s="456">
        <v>0</v>
      </c>
      <c r="AD79" s="591">
        <v>0</v>
      </c>
      <c r="AE79" s="591">
        <v>0</v>
      </c>
      <c r="AF79" s="591"/>
      <c r="AG79" s="591">
        <v>0</v>
      </c>
      <c r="AH79" s="456">
        <v>0</v>
      </c>
      <c r="AI79" s="591">
        <v>0</v>
      </c>
      <c r="AJ79" s="591">
        <v>0</v>
      </c>
      <c r="AK79" s="591">
        <v>0</v>
      </c>
      <c r="AL79" s="591">
        <v>0</v>
      </c>
      <c r="AM79" s="591">
        <v>0</v>
      </c>
      <c r="AN79" s="591">
        <v>0</v>
      </c>
      <c r="AO79" s="591">
        <v>0</v>
      </c>
      <c r="AP79" s="591"/>
      <c r="AQ79" s="591"/>
      <c r="AR79" s="591"/>
      <c r="AS79" s="591">
        <v>0</v>
      </c>
      <c r="AT79" s="591">
        <v>0</v>
      </c>
      <c r="AU79" s="591">
        <v>0</v>
      </c>
      <c r="AV79" s="591">
        <v>0</v>
      </c>
      <c r="AW79" s="591">
        <v>0</v>
      </c>
      <c r="AX79" s="591">
        <v>0</v>
      </c>
      <c r="AY79" s="591">
        <v>0</v>
      </c>
      <c r="AZ79" s="591">
        <v>0</v>
      </c>
      <c r="BA79" s="591"/>
      <c r="BB79" s="591"/>
      <c r="BC79" s="591"/>
      <c r="BD79" s="591"/>
      <c r="BE79" s="591">
        <f t="shared" si="113"/>
        <v>0</v>
      </c>
      <c r="BF79" s="591">
        <f t="shared" si="114"/>
        <v>0</v>
      </c>
      <c r="BG79" s="591">
        <v>0</v>
      </c>
      <c r="BH79" s="591">
        <f t="shared" si="115"/>
        <v>0</v>
      </c>
      <c r="BI79" s="591">
        <v>0</v>
      </c>
      <c r="BJ79" s="591">
        <f t="shared" si="116"/>
        <v>0</v>
      </c>
      <c r="BK79" s="591">
        <f t="shared" si="117"/>
        <v>0</v>
      </c>
      <c r="BL79" s="591">
        <f t="shared" si="118"/>
        <v>0</v>
      </c>
      <c r="BM79" s="591"/>
      <c r="BN79" s="591"/>
      <c r="BO79" s="591"/>
      <c r="BP79" s="591"/>
      <c r="BQ79" s="591">
        <v>0</v>
      </c>
      <c r="BR79" s="591">
        <v>0</v>
      </c>
      <c r="BS79" s="591">
        <v>0</v>
      </c>
      <c r="BT79" s="591">
        <v>0</v>
      </c>
      <c r="BU79" s="591">
        <v>0</v>
      </c>
      <c r="BV79" s="591">
        <v>0</v>
      </c>
      <c r="BW79" s="591">
        <v>0</v>
      </c>
      <c r="BX79" s="591">
        <v>0</v>
      </c>
      <c r="BY79" s="591"/>
      <c r="BZ79" s="591"/>
      <c r="CA79" s="591"/>
      <c r="CB79" s="591"/>
      <c r="CC79" s="591"/>
      <c r="CD79" s="591"/>
      <c r="CE79" s="591"/>
      <c r="CF79" s="591"/>
      <c r="CG79" s="591"/>
      <c r="CH79" s="591">
        <v>0</v>
      </c>
      <c r="CI79" s="591">
        <v>0</v>
      </c>
      <c r="CJ79" s="591">
        <v>0</v>
      </c>
      <c r="CK79" s="591">
        <v>0</v>
      </c>
      <c r="CL79" s="591">
        <v>0</v>
      </c>
      <c r="CM79" s="591">
        <v>0</v>
      </c>
      <c r="CN79" s="591">
        <v>0</v>
      </c>
      <c r="CO79" s="591">
        <v>0</v>
      </c>
      <c r="CP79" s="591"/>
      <c r="CQ79" s="591"/>
      <c r="CR79" s="591"/>
      <c r="CS79" s="591">
        <v>0</v>
      </c>
      <c r="CT79" s="591"/>
      <c r="CU79" s="591"/>
      <c r="CV79" s="591"/>
      <c r="CW79" s="591"/>
      <c r="CX79" s="591"/>
      <c r="CY79" s="591"/>
      <c r="CZ79" s="591"/>
      <c r="DA79" s="591"/>
      <c r="DB79" s="591"/>
      <c r="DC79" s="591"/>
      <c r="DD79" s="591"/>
      <c r="DE79" s="591"/>
      <c r="DF79" s="591"/>
      <c r="DG79" s="591"/>
      <c r="DH79" s="591"/>
      <c r="DI79" s="591"/>
      <c r="DJ79" s="591"/>
      <c r="DK79" s="591"/>
      <c r="DL79" s="591"/>
      <c r="DM79" s="591"/>
      <c r="DN79" s="591"/>
      <c r="DO79" s="591"/>
      <c r="DP79" s="457">
        <v>0</v>
      </c>
      <c r="DQ79" s="457">
        <v>0</v>
      </c>
      <c r="DR79" s="457">
        <v>0</v>
      </c>
      <c r="DS79" s="457">
        <v>0</v>
      </c>
      <c r="DT79" s="457">
        <v>0</v>
      </c>
      <c r="DU79" s="457">
        <v>0</v>
      </c>
      <c r="DV79" s="457">
        <v>0</v>
      </c>
      <c r="DW79" s="457">
        <v>0</v>
      </c>
      <c r="DX79" s="457">
        <v>0</v>
      </c>
      <c r="DY79" s="457">
        <v>0</v>
      </c>
      <c r="DZ79" s="457">
        <v>0</v>
      </c>
      <c r="EA79" s="457">
        <v>0</v>
      </c>
      <c r="EB79" s="457">
        <v>0</v>
      </c>
      <c r="EC79" s="457">
        <v>0</v>
      </c>
      <c r="ED79" s="457">
        <v>0</v>
      </c>
      <c r="EE79" s="457">
        <v>0</v>
      </c>
      <c r="EF79" s="458">
        <v>0</v>
      </c>
      <c r="EG79" s="458"/>
      <c r="EH79" s="457">
        <v>0</v>
      </c>
      <c r="EI79" s="457">
        <v>0</v>
      </c>
      <c r="EJ79" s="457">
        <v>0</v>
      </c>
      <c r="EK79" s="459">
        <v>0</v>
      </c>
      <c r="EL79" s="460">
        <v>0</v>
      </c>
      <c r="EM79" s="458">
        <v>0</v>
      </c>
      <c r="EN79" s="460">
        <v>0</v>
      </c>
      <c r="EO79" s="457">
        <v>0</v>
      </c>
      <c r="EP79" s="458">
        <v>0</v>
      </c>
      <c r="EQ79" s="460">
        <v>0</v>
      </c>
      <c r="ER79" s="457">
        <v>0</v>
      </c>
      <c r="ES79" s="460">
        <v>0</v>
      </c>
      <c r="ET79" s="456"/>
      <c r="EU79" s="456"/>
      <c r="EV79" s="456"/>
      <c r="EW79" s="456"/>
      <c r="EX79" s="456"/>
      <c r="EY79" s="456"/>
      <c r="EZ79" s="456"/>
      <c r="FA79" s="456"/>
      <c r="FB79" s="456"/>
      <c r="FC79" s="456"/>
      <c r="FD79" s="456"/>
      <c r="FE79" s="456"/>
      <c r="FF79" s="456"/>
      <c r="FG79" s="456"/>
      <c r="FH79" s="456"/>
      <c r="FI79" s="456"/>
      <c r="FJ79" s="457">
        <v>0</v>
      </c>
      <c r="FK79" s="457">
        <v>0</v>
      </c>
      <c r="FL79" s="457">
        <v>0</v>
      </c>
      <c r="FM79" s="457">
        <v>1</v>
      </c>
      <c r="FN79" s="457">
        <v>0</v>
      </c>
      <c r="FO79" s="457"/>
      <c r="FP79" s="457">
        <v>0</v>
      </c>
      <c r="FQ79" s="457"/>
      <c r="FR79" s="457"/>
      <c r="FS79" s="457">
        <v>0</v>
      </c>
      <c r="FT79" s="457">
        <v>0</v>
      </c>
      <c r="FU79" s="457">
        <v>0</v>
      </c>
      <c r="FV79" s="457"/>
      <c r="FW79" s="457"/>
      <c r="FX79" s="457"/>
      <c r="FY79" s="457">
        <v>0</v>
      </c>
      <c r="FZ79" s="457">
        <v>0</v>
      </c>
      <c r="GA79" s="457">
        <v>0</v>
      </c>
      <c r="GB79" s="457">
        <v>0</v>
      </c>
      <c r="GC79" s="457">
        <v>0</v>
      </c>
    </row>
    <row r="80" spans="1:185" x14ac:dyDescent="0.35">
      <c r="A80" s="17" t="s">
        <v>91</v>
      </c>
      <c r="B80" s="440">
        <v>4</v>
      </c>
      <c r="C80" s="440">
        <v>7</v>
      </c>
      <c r="D80" s="440">
        <v>2</v>
      </c>
      <c r="E80" s="440">
        <v>0</v>
      </c>
      <c r="F80" s="440">
        <v>0</v>
      </c>
      <c r="G80" s="440">
        <v>0</v>
      </c>
      <c r="H80" s="440"/>
      <c r="I80" s="441">
        <v>-1</v>
      </c>
      <c r="J80" s="442">
        <v>0</v>
      </c>
      <c r="K80" s="192">
        <f>States!B75</f>
        <v>1E-4</v>
      </c>
      <c r="L80" s="192">
        <f>'Cte Keq'!M93</f>
        <v>9.9354359892277178E-5</v>
      </c>
      <c r="M80" s="259">
        <f>'Cte Keq'!L93</f>
        <v>6.4564010772282268E-7</v>
      </c>
      <c r="N80" s="272">
        <f t="shared" si="88"/>
        <v>-9.2168177057594551</v>
      </c>
      <c r="O80" s="273">
        <f t="shared" si="88"/>
        <v>-14.253023597194771</v>
      </c>
      <c r="P80" s="274">
        <f t="shared" si="89"/>
        <v>-352.63</v>
      </c>
      <c r="Q80" s="274">
        <f t="shared" si="90"/>
        <v>0.18108322418382827</v>
      </c>
      <c r="R80" s="282">
        <f t="shared" si="91"/>
        <v>0</v>
      </c>
      <c r="S80" s="283">
        <f t="shared" si="92"/>
        <v>-22.846823770254716</v>
      </c>
      <c r="T80" s="282">
        <f t="shared" si="93"/>
        <v>-35.330667125477106</v>
      </c>
      <c r="U80" s="3"/>
      <c r="V80" s="456">
        <v>0</v>
      </c>
      <c r="W80" s="456"/>
      <c r="X80" s="456">
        <f t="shared" si="119"/>
        <v>0</v>
      </c>
      <c r="Y80" s="753"/>
      <c r="Z80" s="457">
        <v>0</v>
      </c>
      <c r="AA80" s="457">
        <v>0</v>
      </c>
      <c r="AB80" s="456">
        <v>0</v>
      </c>
      <c r="AC80" s="456">
        <v>0</v>
      </c>
      <c r="AD80" s="591">
        <v>0</v>
      </c>
      <c r="AE80" s="591">
        <v>0</v>
      </c>
      <c r="AF80" s="591"/>
      <c r="AG80" s="591">
        <v>0</v>
      </c>
      <c r="AH80" s="456">
        <v>0</v>
      </c>
      <c r="AI80" s="591">
        <v>0</v>
      </c>
      <c r="AJ80" s="591">
        <v>0</v>
      </c>
      <c r="AK80" s="591">
        <v>0</v>
      </c>
      <c r="AL80" s="591">
        <v>0</v>
      </c>
      <c r="AM80" s="591">
        <v>0</v>
      </c>
      <c r="AN80" s="591">
        <v>0</v>
      </c>
      <c r="AO80" s="591">
        <v>0</v>
      </c>
      <c r="AP80" s="591"/>
      <c r="AQ80" s="591"/>
      <c r="AR80" s="591"/>
      <c r="AS80" s="591">
        <v>0</v>
      </c>
      <c r="AT80" s="591">
        <v>0</v>
      </c>
      <c r="AU80" s="591">
        <v>0</v>
      </c>
      <c r="AV80" s="591">
        <v>0</v>
      </c>
      <c r="AW80" s="591">
        <v>0</v>
      </c>
      <c r="AX80" s="591">
        <v>0</v>
      </c>
      <c r="AY80" s="591">
        <v>0</v>
      </c>
      <c r="AZ80" s="591">
        <v>0</v>
      </c>
      <c r="BA80" s="591"/>
      <c r="BB80" s="591"/>
      <c r="BC80" s="591"/>
      <c r="BD80" s="591"/>
      <c r="BE80" s="591">
        <f t="shared" si="113"/>
        <v>0</v>
      </c>
      <c r="BF80" s="591">
        <f t="shared" si="114"/>
        <v>0</v>
      </c>
      <c r="BG80" s="591">
        <v>0</v>
      </c>
      <c r="BH80" s="591">
        <f t="shared" si="115"/>
        <v>0</v>
      </c>
      <c r="BI80" s="591">
        <v>0</v>
      </c>
      <c r="BJ80" s="591">
        <f t="shared" si="116"/>
        <v>0</v>
      </c>
      <c r="BK80" s="591">
        <f t="shared" si="117"/>
        <v>0</v>
      </c>
      <c r="BL80" s="591">
        <f t="shared" si="118"/>
        <v>0</v>
      </c>
      <c r="BM80" s="591"/>
      <c r="BN80" s="591"/>
      <c r="BO80" s="591"/>
      <c r="BP80" s="591"/>
      <c r="BQ80" s="591">
        <v>0</v>
      </c>
      <c r="BR80" s="591">
        <v>0</v>
      </c>
      <c r="BS80" s="591">
        <v>0</v>
      </c>
      <c r="BT80" s="591">
        <v>0</v>
      </c>
      <c r="BU80" s="591">
        <v>0</v>
      </c>
      <c r="BV80" s="591">
        <v>0</v>
      </c>
      <c r="BW80" s="591">
        <v>0</v>
      </c>
      <c r="BX80" s="591">
        <v>0</v>
      </c>
      <c r="BY80" s="591"/>
      <c r="BZ80" s="591"/>
      <c r="CA80" s="591"/>
      <c r="CB80" s="591"/>
      <c r="CC80" s="591"/>
      <c r="CD80" s="591"/>
      <c r="CE80" s="591"/>
      <c r="CF80" s="591"/>
      <c r="CG80" s="591"/>
      <c r="CH80" s="591">
        <v>0</v>
      </c>
      <c r="CI80" s="591">
        <v>0</v>
      </c>
      <c r="CJ80" s="591">
        <v>0</v>
      </c>
      <c r="CK80" s="591">
        <v>0</v>
      </c>
      <c r="CL80" s="591">
        <v>0</v>
      </c>
      <c r="CM80" s="591">
        <v>0</v>
      </c>
      <c r="CN80" s="591">
        <v>0</v>
      </c>
      <c r="CO80" s="591">
        <v>0</v>
      </c>
      <c r="CP80" s="591"/>
      <c r="CQ80" s="591"/>
      <c r="CR80" s="591"/>
      <c r="CS80" s="591">
        <v>0</v>
      </c>
      <c r="CT80" s="591"/>
      <c r="CU80" s="591"/>
      <c r="CV80" s="591"/>
      <c r="CW80" s="591"/>
      <c r="CX80" s="591"/>
      <c r="CY80" s="591"/>
      <c r="CZ80" s="591"/>
      <c r="DA80" s="591"/>
      <c r="DB80" s="591"/>
      <c r="DC80" s="591"/>
      <c r="DD80" s="591"/>
      <c r="DE80" s="591"/>
      <c r="DF80" s="591"/>
      <c r="DG80" s="591"/>
      <c r="DH80" s="591"/>
      <c r="DI80" s="591"/>
      <c r="DJ80" s="591"/>
      <c r="DK80" s="591"/>
      <c r="DL80" s="591"/>
      <c r="DM80" s="591"/>
      <c r="DN80" s="591"/>
      <c r="DO80" s="591"/>
      <c r="DP80" s="457">
        <v>0</v>
      </c>
      <c r="DQ80" s="457">
        <v>0</v>
      </c>
      <c r="DR80" s="457">
        <v>0</v>
      </c>
      <c r="DS80" s="457">
        <v>0</v>
      </c>
      <c r="DT80" s="457">
        <v>0</v>
      </c>
      <c r="DU80" s="457">
        <v>0</v>
      </c>
      <c r="DV80" s="457">
        <v>0</v>
      </c>
      <c r="DW80" s="457">
        <v>0</v>
      </c>
      <c r="DX80" s="457">
        <v>0</v>
      </c>
      <c r="DY80" s="457">
        <v>0</v>
      </c>
      <c r="DZ80" s="457">
        <v>0</v>
      </c>
      <c r="EA80" s="457">
        <v>0</v>
      </c>
      <c r="EB80" s="457">
        <v>0</v>
      </c>
      <c r="EC80" s="457">
        <v>0</v>
      </c>
      <c r="ED80" s="457">
        <v>0</v>
      </c>
      <c r="EE80" s="457">
        <v>0</v>
      </c>
      <c r="EF80" s="458">
        <v>0</v>
      </c>
      <c r="EG80" s="458"/>
      <c r="EH80" s="457">
        <v>0</v>
      </c>
      <c r="EI80" s="457">
        <v>0</v>
      </c>
      <c r="EJ80" s="457">
        <v>0</v>
      </c>
      <c r="EK80" s="459">
        <v>0</v>
      </c>
      <c r="EL80" s="460">
        <v>0</v>
      </c>
      <c r="EM80" s="458">
        <v>0</v>
      </c>
      <c r="EN80" s="460">
        <v>0</v>
      </c>
      <c r="EO80" s="457">
        <v>0</v>
      </c>
      <c r="EP80" s="458">
        <v>0</v>
      </c>
      <c r="EQ80" s="460">
        <v>0</v>
      </c>
      <c r="ER80" s="457">
        <v>0</v>
      </c>
      <c r="ES80" s="460">
        <v>0</v>
      </c>
      <c r="ET80" s="456"/>
      <c r="EU80" s="456"/>
      <c r="EV80" s="456"/>
      <c r="EW80" s="456"/>
      <c r="EX80" s="456"/>
      <c r="EY80" s="456"/>
      <c r="EZ80" s="456"/>
      <c r="FA80" s="456"/>
      <c r="FB80" s="456"/>
      <c r="FC80" s="456"/>
      <c r="FD80" s="456"/>
      <c r="FE80" s="456"/>
      <c r="FF80" s="456"/>
      <c r="FG80" s="456"/>
      <c r="FH80" s="456"/>
      <c r="FI80" s="456"/>
      <c r="FJ80" s="457">
        <v>0</v>
      </c>
      <c r="FK80" s="457">
        <v>0</v>
      </c>
      <c r="FL80" s="457">
        <v>0</v>
      </c>
      <c r="FM80" s="457">
        <v>0</v>
      </c>
      <c r="FN80" s="457">
        <v>1</v>
      </c>
      <c r="FO80" s="457"/>
      <c r="FP80" s="457">
        <v>0</v>
      </c>
      <c r="FQ80" s="457"/>
      <c r="FR80" s="457"/>
      <c r="FS80" s="457">
        <v>0</v>
      </c>
      <c r="FT80" s="457">
        <v>0</v>
      </c>
      <c r="FU80" s="457">
        <v>0</v>
      </c>
      <c r="FV80" s="457"/>
      <c r="FW80" s="457"/>
      <c r="FX80" s="457"/>
      <c r="FY80" s="457">
        <v>0</v>
      </c>
      <c r="FZ80" s="457">
        <v>0</v>
      </c>
      <c r="GA80" s="457">
        <v>0</v>
      </c>
      <c r="GB80" s="457">
        <v>0</v>
      </c>
      <c r="GC80" s="457">
        <v>0</v>
      </c>
    </row>
    <row r="81" spans="1:185" x14ac:dyDescent="0.35">
      <c r="A81" s="17" t="s">
        <v>1119</v>
      </c>
      <c r="B81" s="440">
        <v>4</v>
      </c>
      <c r="C81" s="440">
        <v>7</v>
      </c>
      <c r="D81" s="440">
        <v>2</v>
      </c>
      <c r="E81" s="440">
        <v>0</v>
      </c>
      <c r="F81" s="440">
        <v>0</v>
      </c>
      <c r="G81" s="440">
        <v>0</v>
      </c>
      <c r="H81" s="440"/>
      <c r="I81" s="441">
        <v>-1</v>
      </c>
      <c r="J81" s="442">
        <v>0</v>
      </c>
      <c r="K81" s="192">
        <f>States!B76</f>
        <v>1E-4</v>
      </c>
      <c r="L81" s="192">
        <f>'Cte Keq'!M94</f>
        <v>9.9292030638975051E-5</v>
      </c>
      <c r="M81" s="259">
        <f>'Cte Keq'!L94</f>
        <v>7.0796936102493937E-7</v>
      </c>
      <c r="N81" s="272">
        <f t="shared" ref="N81:N83" si="120">LN(L81)</f>
        <v>-9.2174452455318203</v>
      </c>
      <c r="O81" s="273">
        <f t="shared" ref="O81:O83" si="121">LN(M81)</f>
        <v>-14.160865019577601</v>
      </c>
      <c r="P81" s="274">
        <f t="shared" si="89"/>
        <v>-340.9</v>
      </c>
      <c r="Q81" s="274">
        <f t="shared" si="90"/>
        <v>0.18108322418382827</v>
      </c>
      <c r="R81" s="282">
        <f t="shared" si="91"/>
        <v>0</v>
      </c>
      <c r="S81" s="283">
        <f t="shared" si="92"/>
        <v>-22.848379327828464</v>
      </c>
      <c r="T81" s="282">
        <f t="shared" si="93"/>
        <v>-35.102222683050833</v>
      </c>
      <c r="U81" s="3"/>
      <c r="V81" s="456"/>
      <c r="W81" s="456"/>
      <c r="X81" s="456"/>
      <c r="Y81" s="753"/>
      <c r="Z81" s="457"/>
      <c r="AA81" s="457"/>
      <c r="AB81" s="456"/>
      <c r="AC81" s="456"/>
      <c r="AD81" s="591"/>
      <c r="AE81" s="591"/>
      <c r="AF81" s="591"/>
      <c r="AG81" s="591"/>
      <c r="AH81" s="456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>
        <f t="shared" si="113"/>
        <v>0</v>
      </c>
      <c r="BF81" s="591">
        <f t="shared" si="114"/>
        <v>0</v>
      </c>
      <c r="BG81" s="591">
        <v>0</v>
      </c>
      <c r="BH81" s="591">
        <f t="shared" si="115"/>
        <v>0</v>
      </c>
      <c r="BI81" s="591">
        <v>0</v>
      </c>
      <c r="BJ81" s="591">
        <f t="shared" si="116"/>
        <v>0</v>
      </c>
      <c r="BK81" s="591">
        <f t="shared" si="117"/>
        <v>0</v>
      </c>
      <c r="BL81" s="591">
        <f t="shared" si="118"/>
        <v>0</v>
      </c>
      <c r="BM81" s="591"/>
      <c r="BN81" s="591"/>
      <c r="BO81" s="591"/>
      <c r="BP81" s="591"/>
      <c r="BQ81" s="591"/>
      <c r="BR81" s="591"/>
      <c r="BS81" s="591"/>
      <c r="BT81" s="591"/>
      <c r="BU81" s="591"/>
      <c r="BV81" s="591"/>
      <c r="BW81" s="591"/>
      <c r="BX81" s="591"/>
      <c r="BY81" s="591"/>
      <c r="BZ81" s="591"/>
      <c r="CA81" s="591"/>
      <c r="CB81" s="591"/>
      <c r="CC81" s="591"/>
      <c r="CD81" s="591"/>
      <c r="CE81" s="591"/>
      <c r="CF81" s="591"/>
      <c r="CG81" s="591"/>
      <c r="CH81" s="591"/>
      <c r="CI81" s="591"/>
      <c r="CJ81" s="591"/>
      <c r="CK81" s="591"/>
      <c r="CL81" s="591"/>
      <c r="CM81" s="591"/>
      <c r="CN81" s="591"/>
      <c r="CO81" s="591"/>
      <c r="CP81" s="591"/>
      <c r="CQ81" s="591"/>
      <c r="CR81" s="591"/>
      <c r="CS81" s="591">
        <v>0</v>
      </c>
      <c r="CT81" s="591"/>
      <c r="CU81" s="591"/>
      <c r="CV81" s="591"/>
      <c r="CW81" s="591"/>
      <c r="CX81" s="591"/>
      <c r="CY81" s="591"/>
      <c r="CZ81" s="591"/>
      <c r="DA81" s="591"/>
      <c r="DB81" s="591"/>
      <c r="DC81" s="591"/>
      <c r="DD81" s="591"/>
      <c r="DE81" s="591"/>
      <c r="DF81" s="591"/>
      <c r="DG81" s="591"/>
      <c r="DH81" s="591"/>
      <c r="DI81" s="591"/>
      <c r="DJ81" s="591"/>
      <c r="DK81" s="591"/>
      <c r="DL81" s="591"/>
      <c r="DM81" s="591"/>
      <c r="DN81" s="591"/>
      <c r="DO81" s="591"/>
      <c r="DP81" s="457"/>
      <c r="DQ81" s="457"/>
      <c r="DR81" s="457"/>
      <c r="DS81" s="457"/>
      <c r="DT81" s="457"/>
      <c r="DU81" s="457"/>
      <c r="DV81" s="457"/>
      <c r="DW81" s="457"/>
      <c r="DX81" s="457"/>
      <c r="DY81" s="457"/>
      <c r="DZ81" s="457"/>
      <c r="EA81" s="457"/>
      <c r="EB81" s="457"/>
      <c r="EC81" s="457"/>
      <c r="ED81" s="457"/>
      <c r="EE81" s="457"/>
      <c r="EF81" s="458"/>
      <c r="EG81" s="458"/>
      <c r="EH81" s="457"/>
      <c r="EI81" s="457"/>
      <c r="EJ81" s="457"/>
      <c r="EK81" s="459"/>
      <c r="EL81" s="460"/>
      <c r="EM81" s="458"/>
      <c r="EN81" s="460"/>
      <c r="EO81" s="457"/>
      <c r="EP81" s="458"/>
      <c r="EQ81" s="460"/>
      <c r="ER81" s="457"/>
      <c r="ES81" s="460"/>
      <c r="ET81" s="456"/>
      <c r="EU81" s="456"/>
      <c r="EV81" s="456"/>
      <c r="EW81" s="456"/>
      <c r="EX81" s="456"/>
      <c r="EY81" s="456"/>
      <c r="EZ81" s="456"/>
      <c r="FA81" s="456"/>
      <c r="FB81" s="456"/>
      <c r="FC81" s="456"/>
      <c r="FD81" s="456"/>
      <c r="FE81" s="456"/>
      <c r="FF81" s="456"/>
      <c r="FG81" s="456"/>
      <c r="FH81" s="456"/>
      <c r="FI81" s="456"/>
      <c r="FJ81" s="457"/>
      <c r="FK81" s="457"/>
      <c r="FL81" s="457"/>
      <c r="FM81" s="457"/>
      <c r="FN81" s="457"/>
      <c r="FO81" s="457">
        <v>1</v>
      </c>
      <c r="FP81" s="457"/>
      <c r="FQ81" s="457"/>
      <c r="FR81" s="457"/>
      <c r="FS81" s="457"/>
      <c r="FT81" s="457"/>
      <c r="FU81" s="457"/>
      <c r="FV81" s="457"/>
      <c r="FW81" s="457"/>
      <c r="FX81" s="457"/>
      <c r="FY81" s="457"/>
      <c r="FZ81" s="457"/>
      <c r="GA81" s="457"/>
      <c r="GB81" s="457"/>
      <c r="GC81" s="457"/>
    </row>
    <row r="82" spans="1:185" x14ac:dyDescent="0.35">
      <c r="A82" s="17" t="s">
        <v>885</v>
      </c>
      <c r="B82" s="440">
        <f t="shared" ref="B82:G82" si="122">B29</f>
        <v>5</v>
      </c>
      <c r="C82" s="440">
        <f t="shared" si="122"/>
        <v>9</v>
      </c>
      <c r="D82" s="440">
        <f t="shared" si="122"/>
        <v>2</v>
      </c>
      <c r="E82" s="440">
        <f t="shared" si="122"/>
        <v>0</v>
      </c>
      <c r="F82" s="440">
        <f t="shared" si="122"/>
        <v>0</v>
      </c>
      <c r="G82" s="440">
        <f t="shared" si="122"/>
        <v>0</v>
      </c>
      <c r="H82" s="440"/>
      <c r="I82" s="440">
        <f>I29</f>
        <v>-1</v>
      </c>
      <c r="J82" s="686">
        <f>J29</f>
        <v>0</v>
      </c>
      <c r="K82" s="192">
        <f>States!B77</f>
        <v>1E-4</v>
      </c>
      <c r="L82" s="192">
        <f>'Cte Keq'!M95</f>
        <v>9.8985265157204585E-5</v>
      </c>
      <c r="M82" s="259">
        <f>'Cte Keq'!L95</f>
        <v>1.0147348427954255E-6</v>
      </c>
      <c r="N82" s="272">
        <f t="shared" si="120"/>
        <v>-9.2205395557028922</v>
      </c>
      <c r="O82" s="273">
        <f t="shared" si="121"/>
        <v>-13.800883218224474</v>
      </c>
      <c r="P82" s="274">
        <f t="shared" si="89"/>
        <v>-336.6</v>
      </c>
      <c r="Q82" s="274">
        <f t="shared" si="90"/>
        <v>0.18108322418382827</v>
      </c>
      <c r="R82" s="282">
        <f t="shared" si="91"/>
        <v>0</v>
      </c>
      <c r="S82" s="283">
        <f t="shared" si="92"/>
        <v>-22.856049562981841</v>
      </c>
      <c r="T82" s="282">
        <f t="shared" si="93"/>
        <v>-34.209892918204297</v>
      </c>
      <c r="U82" s="3"/>
      <c r="V82" s="456">
        <v>0</v>
      </c>
      <c r="W82" s="456"/>
      <c r="X82" s="456">
        <v>0</v>
      </c>
      <c r="Y82" s="753"/>
      <c r="Z82" s="457">
        <v>0</v>
      </c>
      <c r="AA82" s="457">
        <v>0</v>
      </c>
      <c r="AB82" s="456">
        <v>0</v>
      </c>
      <c r="AC82" s="456">
        <v>0</v>
      </c>
      <c r="AD82" s="591">
        <v>0</v>
      </c>
      <c r="AE82" s="591">
        <v>0</v>
      </c>
      <c r="AF82" s="591"/>
      <c r="AG82" s="591">
        <v>0</v>
      </c>
      <c r="AH82" s="456">
        <v>0</v>
      </c>
      <c r="AI82" s="591">
        <v>0</v>
      </c>
      <c r="AJ82" s="591">
        <v>0</v>
      </c>
      <c r="AK82" s="591">
        <v>0</v>
      </c>
      <c r="AL82" s="591">
        <v>0</v>
      </c>
      <c r="AM82" s="591">
        <v>0</v>
      </c>
      <c r="AN82" s="591">
        <v>0</v>
      </c>
      <c r="AO82" s="591">
        <v>0</v>
      </c>
      <c r="AP82" s="591"/>
      <c r="AQ82" s="591"/>
      <c r="AR82" s="591"/>
      <c r="AS82" s="591">
        <v>0</v>
      </c>
      <c r="AT82" s="591">
        <v>0</v>
      </c>
      <c r="AU82" s="591">
        <v>0</v>
      </c>
      <c r="AV82" s="591">
        <v>0</v>
      </c>
      <c r="AW82" s="591">
        <v>0</v>
      </c>
      <c r="AX82" s="591">
        <v>0</v>
      </c>
      <c r="AY82" s="591">
        <v>0</v>
      </c>
      <c r="AZ82" s="591">
        <v>0</v>
      </c>
      <c r="BA82" s="591"/>
      <c r="BB82" s="591"/>
      <c r="BC82" s="591"/>
      <c r="BD82" s="591"/>
      <c r="BE82" s="591">
        <f t="shared" si="113"/>
        <v>0</v>
      </c>
      <c r="BF82" s="591">
        <f t="shared" si="114"/>
        <v>0</v>
      </c>
      <c r="BG82" s="591">
        <v>0</v>
      </c>
      <c r="BH82" s="591">
        <f t="shared" si="115"/>
        <v>0</v>
      </c>
      <c r="BI82" s="591">
        <v>0</v>
      </c>
      <c r="BJ82" s="591">
        <f t="shared" si="116"/>
        <v>0</v>
      </c>
      <c r="BK82" s="591">
        <f t="shared" si="117"/>
        <v>0</v>
      </c>
      <c r="BL82" s="591">
        <f t="shared" si="118"/>
        <v>0</v>
      </c>
      <c r="BM82" s="591"/>
      <c r="BN82" s="591"/>
      <c r="BO82" s="591"/>
      <c r="BP82" s="591"/>
      <c r="BQ82" s="591">
        <v>0</v>
      </c>
      <c r="BR82" s="591">
        <v>0</v>
      </c>
      <c r="BS82" s="591">
        <v>0</v>
      </c>
      <c r="BT82" s="591">
        <v>0</v>
      </c>
      <c r="BU82" s="591">
        <v>0</v>
      </c>
      <c r="BV82" s="591">
        <v>0</v>
      </c>
      <c r="BW82" s="591">
        <v>0</v>
      </c>
      <c r="BX82" s="591">
        <v>0</v>
      </c>
      <c r="BY82" s="591"/>
      <c r="BZ82" s="591"/>
      <c r="CA82" s="591"/>
      <c r="CB82" s="591"/>
      <c r="CC82" s="591"/>
      <c r="CD82" s="591"/>
      <c r="CE82" s="591"/>
      <c r="CF82" s="591"/>
      <c r="CG82" s="591"/>
      <c r="CH82" s="591">
        <v>0</v>
      </c>
      <c r="CI82" s="591">
        <v>0</v>
      </c>
      <c r="CJ82" s="591">
        <v>0</v>
      </c>
      <c r="CK82" s="591">
        <v>0</v>
      </c>
      <c r="CL82" s="591">
        <v>0</v>
      </c>
      <c r="CM82" s="591">
        <v>0</v>
      </c>
      <c r="CN82" s="591">
        <v>0</v>
      </c>
      <c r="CO82" s="591">
        <v>0</v>
      </c>
      <c r="CP82" s="591"/>
      <c r="CQ82" s="591"/>
      <c r="CR82" s="591"/>
      <c r="CS82" s="591">
        <v>0</v>
      </c>
      <c r="CT82" s="591"/>
      <c r="CU82" s="591"/>
      <c r="CV82" s="591"/>
      <c r="CW82" s="591"/>
      <c r="CX82" s="591"/>
      <c r="CY82" s="591"/>
      <c r="CZ82" s="591"/>
      <c r="DA82" s="591"/>
      <c r="DB82" s="591"/>
      <c r="DC82" s="591"/>
      <c r="DD82" s="591"/>
      <c r="DE82" s="591"/>
      <c r="DF82" s="591"/>
      <c r="DG82" s="591"/>
      <c r="DH82" s="591"/>
      <c r="DI82" s="591"/>
      <c r="DJ82" s="591"/>
      <c r="DK82" s="591"/>
      <c r="DL82" s="591"/>
      <c r="DM82" s="591"/>
      <c r="DN82" s="591"/>
      <c r="DO82" s="591"/>
      <c r="DP82" s="457">
        <v>0</v>
      </c>
      <c r="DQ82" s="457">
        <v>0</v>
      </c>
      <c r="DR82" s="457">
        <v>0</v>
      </c>
      <c r="DS82" s="457">
        <v>0</v>
      </c>
      <c r="DT82" s="457">
        <v>0</v>
      </c>
      <c r="DU82" s="457">
        <v>0</v>
      </c>
      <c r="DV82" s="457">
        <v>0</v>
      </c>
      <c r="DW82" s="457">
        <v>0</v>
      </c>
      <c r="DX82" s="457">
        <v>0</v>
      </c>
      <c r="DY82" s="457">
        <v>0</v>
      </c>
      <c r="DZ82" s="457">
        <v>0</v>
      </c>
      <c r="EA82" s="457">
        <v>0</v>
      </c>
      <c r="EB82" s="457">
        <v>0</v>
      </c>
      <c r="EC82" s="457">
        <v>0</v>
      </c>
      <c r="ED82" s="457">
        <v>0</v>
      </c>
      <c r="EE82" s="457">
        <v>0</v>
      </c>
      <c r="EF82" s="458">
        <v>0</v>
      </c>
      <c r="EG82" s="458"/>
      <c r="EH82" s="457">
        <v>0</v>
      </c>
      <c r="EI82" s="457">
        <v>0</v>
      </c>
      <c r="EJ82" s="457">
        <v>0</v>
      </c>
      <c r="EK82" s="459">
        <v>0</v>
      </c>
      <c r="EL82" s="460">
        <v>0</v>
      </c>
      <c r="EM82" s="458">
        <v>0</v>
      </c>
      <c r="EN82" s="460">
        <v>0</v>
      </c>
      <c r="EO82" s="457">
        <v>0</v>
      </c>
      <c r="EP82" s="458">
        <v>0</v>
      </c>
      <c r="EQ82" s="460">
        <v>0</v>
      </c>
      <c r="ER82" s="457">
        <v>0</v>
      </c>
      <c r="ES82" s="460">
        <v>0</v>
      </c>
      <c r="ET82" s="456"/>
      <c r="EU82" s="456"/>
      <c r="EV82" s="456"/>
      <c r="EW82" s="456"/>
      <c r="EX82" s="456"/>
      <c r="EY82" s="456"/>
      <c r="EZ82" s="456"/>
      <c r="FA82" s="456"/>
      <c r="FB82" s="456"/>
      <c r="FC82" s="456"/>
      <c r="FD82" s="456"/>
      <c r="FE82" s="456"/>
      <c r="FF82" s="456"/>
      <c r="FG82" s="456"/>
      <c r="FH82" s="456"/>
      <c r="FI82" s="456"/>
      <c r="FJ82" s="457">
        <v>0</v>
      </c>
      <c r="FK82" s="457">
        <v>0</v>
      </c>
      <c r="FL82" s="457">
        <v>0</v>
      </c>
      <c r="FM82" s="457">
        <v>0</v>
      </c>
      <c r="FN82" s="457"/>
      <c r="FO82" s="457"/>
      <c r="FP82" s="457">
        <v>1</v>
      </c>
      <c r="FQ82" s="457"/>
      <c r="FR82" s="457"/>
      <c r="FS82" s="457">
        <v>0</v>
      </c>
      <c r="FT82" s="457">
        <v>0</v>
      </c>
      <c r="FU82" s="457">
        <v>0</v>
      </c>
      <c r="FV82" s="457"/>
      <c r="FW82" s="457"/>
      <c r="FX82" s="457"/>
      <c r="FY82" s="457">
        <v>0</v>
      </c>
      <c r="FZ82" s="457">
        <v>0</v>
      </c>
      <c r="GA82" s="457">
        <v>0</v>
      </c>
      <c r="GB82" s="457">
        <v>0</v>
      </c>
      <c r="GC82" s="457">
        <v>0</v>
      </c>
    </row>
    <row r="83" spans="1:185" x14ac:dyDescent="0.35">
      <c r="A83" s="17" t="s">
        <v>1120</v>
      </c>
      <c r="B83" s="440">
        <v>5</v>
      </c>
      <c r="C83" s="440">
        <v>9</v>
      </c>
      <c r="D83" s="440">
        <v>2</v>
      </c>
      <c r="E83" s="440">
        <f>DataBaseSpecies_1!K84</f>
        <v>0</v>
      </c>
      <c r="F83" s="440">
        <f>DataBaseSpecies_1!L84</f>
        <v>0</v>
      </c>
      <c r="G83" s="440">
        <f>DataBaseSpecies_1!M84</f>
        <v>0</v>
      </c>
      <c r="H83" s="440"/>
      <c r="I83" s="440">
        <f>I30</f>
        <v>-1</v>
      </c>
      <c r="J83" s="686">
        <f>J30</f>
        <v>0</v>
      </c>
      <c r="K83" s="192">
        <f>States!B78</f>
        <v>1E-4</v>
      </c>
      <c r="L83" s="192">
        <f>'Cte Keq'!M96</f>
        <v>9.9099892141512583E-5</v>
      </c>
      <c r="M83" s="259">
        <f>'Cte Keq'!L96</f>
        <v>9.0010785848742838E-7</v>
      </c>
      <c r="N83" s="272">
        <f t="shared" si="120"/>
        <v>-9.2193822050092216</v>
      </c>
      <c r="O83" s="273">
        <f t="shared" si="121"/>
        <v>-13.920751238038861</v>
      </c>
      <c r="P83" s="274">
        <f t="shared" si="89"/>
        <v>-333.9</v>
      </c>
      <c r="Q83" s="274">
        <f t="shared" si="90"/>
        <v>0.18108322418382827</v>
      </c>
      <c r="R83" s="282">
        <f t="shared" si="91"/>
        <v>0</v>
      </c>
      <c r="S83" s="283">
        <f t="shared" si="92"/>
        <v>-22.853180699976974</v>
      </c>
      <c r="T83" s="282">
        <f t="shared" si="93"/>
        <v>-34.507024055199373</v>
      </c>
      <c r="U83" s="3"/>
      <c r="V83" s="456"/>
      <c r="W83" s="456"/>
      <c r="X83" s="456"/>
      <c r="Y83" s="753"/>
      <c r="Z83" s="457"/>
      <c r="AA83" s="457"/>
      <c r="AB83" s="456"/>
      <c r="AC83" s="456"/>
      <c r="AD83" s="591"/>
      <c r="AE83" s="591"/>
      <c r="AF83" s="591"/>
      <c r="AG83" s="591"/>
      <c r="AH83" s="456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>
        <f t="shared" si="113"/>
        <v>0</v>
      </c>
      <c r="BF83" s="591">
        <f t="shared" si="114"/>
        <v>0</v>
      </c>
      <c r="BG83" s="591">
        <v>0</v>
      </c>
      <c r="BH83" s="591">
        <f t="shared" si="115"/>
        <v>0</v>
      </c>
      <c r="BI83" s="591">
        <v>0</v>
      </c>
      <c r="BJ83" s="591">
        <f t="shared" si="116"/>
        <v>0</v>
      </c>
      <c r="BK83" s="591">
        <f t="shared" si="117"/>
        <v>0</v>
      </c>
      <c r="BL83" s="591">
        <f t="shared" si="118"/>
        <v>0</v>
      </c>
      <c r="BM83" s="591"/>
      <c r="BN83" s="591"/>
      <c r="BO83" s="591"/>
      <c r="BP83" s="591"/>
      <c r="BQ83" s="591"/>
      <c r="BR83" s="591"/>
      <c r="BS83" s="591"/>
      <c r="BT83" s="591"/>
      <c r="BU83" s="591"/>
      <c r="BV83" s="591"/>
      <c r="BW83" s="591"/>
      <c r="BX83" s="591"/>
      <c r="BY83" s="591"/>
      <c r="BZ83" s="591"/>
      <c r="CA83" s="591"/>
      <c r="CB83" s="591"/>
      <c r="CC83" s="591"/>
      <c r="CD83" s="591"/>
      <c r="CE83" s="591"/>
      <c r="CF83" s="591"/>
      <c r="CG83" s="591"/>
      <c r="CH83" s="591"/>
      <c r="CI83" s="591"/>
      <c r="CJ83" s="591"/>
      <c r="CK83" s="591"/>
      <c r="CL83" s="591"/>
      <c r="CM83" s="591"/>
      <c r="CN83" s="591"/>
      <c r="CO83" s="591"/>
      <c r="CP83" s="591"/>
      <c r="CQ83" s="591"/>
      <c r="CR83" s="591"/>
      <c r="CS83" s="591">
        <v>0</v>
      </c>
      <c r="CT83" s="591"/>
      <c r="CU83" s="591"/>
      <c r="CV83" s="591"/>
      <c r="CW83" s="591"/>
      <c r="CX83" s="591"/>
      <c r="CY83" s="591"/>
      <c r="CZ83" s="591"/>
      <c r="DA83" s="591"/>
      <c r="DB83" s="591"/>
      <c r="DC83" s="591"/>
      <c r="DD83" s="591"/>
      <c r="DE83" s="591"/>
      <c r="DF83" s="591"/>
      <c r="DG83" s="591"/>
      <c r="DH83" s="591"/>
      <c r="DI83" s="591"/>
      <c r="DJ83" s="591"/>
      <c r="DK83" s="591"/>
      <c r="DL83" s="591"/>
      <c r="DM83" s="591"/>
      <c r="DN83" s="591"/>
      <c r="DO83" s="591"/>
      <c r="DP83" s="457"/>
      <c r="DQ83" s="457"/>
      <c r="DR83" s="457"/>
      <c r="DS83" s="457"/>
      <c r="DT83" s="457"/>
      <c r="DU83" s="457"/>
      <c r="DV83" s="457"/>
      <c r="DW83" s="457"/>
      <c r="DX83" s="457"/>
      <c r="DY83" s="457"/>
      <c r="DZ83" s="457"/>
      <c r="EA83" s="457"/>
      <c r="EB83" s="457"/>
      <c r="EC83" s="457"/>
      <c r="ED83" s="457"/>
      <c r="EE83" s="457"/>
      <c r="EF83" s="458"/>
      <c r="EG83" s="458"/>
      <c r="EH83" s="457"/>
      <c r="EI83" s="457"/>
      <c r="EJ83" s="457"/>
      <c r="EK83" s="459"/>
      <c r="EL83" s="460"/>
      <c r="EM83" s="458"/>
      <c r="EN83" s="460"/>
      <c r="EO83" s="457"/>
      <c r="EP83" s="458"/>
      <c r="EQ83" s="460"/>
      <c r="ER83" s="457"/>
      <c r="ES83" s="460"/>
      <c r="ET83" s="456"/>
      <c r="EU83" s="456"/>
      <c r="EV83" s="456"/>
      <c r="EW83" s="456"/>
      <c r="EX83" s="456"/>
      <c r="EY83" s="456"/>
      <c r="EZ83" s="456"/>
      <c r="FA83" s="456"/>
      <c r="FB83" s="456"/>
      <c r="FC83" s="456"/>
      <c r="FD83" s="456"/>
      <c r="FE83" s="456"/>
      <c r="FF83" s="456"/>
      <c r="FG83" s="456"/>
      <c r="FH83" s="456"/>
      <c r="FI83" s="456"/>
      <c r="FJ83" s="457"/>
      <c r="FK83" s="457"/>
      <c r="FL83" s="457"/>
      <c r="FM83" s="457"/>
      <c r="FN83" s="457"/>
      <c r="FO83" s="457"/>
      <c r="FP83" s="457"/>
      <c r="FQ83" s="457">
        <v>1</v>
      </c>
      <c r="FR83" s="457"/>
      <c r="FS83" s="457"/>
      <c r="FT83" s="457"/>
      <c r="FU83" s="457"/>
      <c r="FV83" s="457"/>
      <c r="FW83" s="457"/>
      <c r="FX83" s="457"/>
      <c r="FY83" s="457"/>
      <c r="FZ83" s="457"/>
      <c r="GA83" s="457"/>
      <c r="GB83" s="457"/>
      <c r="GC83" s="457"/>
    </row>
    <row r="84" spans="1:185" x14ac:dyDescent="0.35">
      <c r="A84" s="17" t="s">
        <v>1143</v>
      </c>
      <c r="B84" s="440">
        <v>6</v>
      </c>
      <c r="C84" s="440">
        <v>11</v>
      </c>
      <c r="D84" s="440">
        <v>2</v>
      </c>
      <c r="E84" s="440">
        <v>0</v>
      </c>
      <c r="F84" s="440">
        <v>0</v>
      </c>
      <c r="G84" s="440">
        <v>0</v>
      </c>
      <c r="H84" s="440"/>
      <c r="I84" s="440">
        <v>-1</v>
      </c>
      <c r="J84" s="686">
        <v>0</v>
      </c>
      <c r="K84" s="192">
        <f>States!B79</f>
        <v>1E-4</v>
      </c>
      <c r="L84" s="192">
        <f>'Cte Keq'!M97</f>
        <v>9.8809683651613329E-5</v>
      </c>
      <c r="M84" s="259">
        <f>'Cte Keq'!L97</f>
        <v>1.1903163483866727E-6</v>
      </c>
      <c r="N84" s="272">
        <f t="shared" ref="N84" si="123">LN(L84)</f>
        <v>-9.2223149453452287</v>
      </c>
      <c r="O84" s="273">
        <f t="shared" ref="O84" si="124">LN(M84)</f>
        <v>-13.64129144718936</v>
      </c>
      <c r="P84" s="274">
        <f t="shared" si="89"/>
        <v>-326.89999999999998</v>
      </c>
      <c r="Q84" s="274">
        <f t="shared" si="90"/>
        <v>0.18108322418382827</v>
      </c>
      <c r="R84" s="282">
        <f t="shared" si="91"/>
        <v>0</v>
      </c>
      <c r="S84" s="283">
        <f t="shared" si="92"/>
        <v>-22.86045043273721</v>
      </c>
      <c r="T84" s="282">
        <f t="shared" si="93"/>
        <v>-33.814293787959627</v>
      </c>
      <c r="U84" s="3"/>
      <c r="V84" s="456"/>
      <c r="W84" s="456"/>
      <c r="X84" s="456"/>
      <c r="Y84" s="753"/>
      <c r="Z84" s="457"/>
      <c r="AA84" s="457"/>
      <c r="AB84" s="456"/>
      <c r="AC84" s="456"/>
      <c r="AD84" s="591"/>
      <c r="AE84" s="591"/>
      <c r="AF84" s="591"/>
      <c r="AG84" s="591"/>
      <c r="AH84" s="456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>
        <f t="shared" si="113"/>
        <v>0</v>
      </c>
      <c r="BF84" s="591">
        <f t="shared" si="114"/>
        <v>0</v>
      </c>
      <c r="BG84" s="591">
        <v>0</v>
      </c>
      <c r="BH84" s="591">
        <f t="shared" si="115"/>
        <v>0</v>
      </c>
      <c r="BI84" s="591">
        <v>0</v>
      </c>
      <c r="BJ84" s="591">
        <f t="shared" si="116"/>
        <v>0</v>
      </c>
      <c r="BK84" s="591">
        <f t="shared" si="117"/>
        <v>0</v>
      </c>
      <c r="BL84" s="591">
        <f t="shared" si="118"/>
        <v>0</v>
      </c>
      <c r="BM84" s="591"/>
      <c r="BN84" s="591"/>
      <c r="BO84" s="591"/>
      <c r="BP84" s="591"/>
      <c r="BQ84" s="591"/>
      <c r="BR84" s="591"/>
      <c r="BS84" s="591"/>
      <c r="BT84" s="591"/>
      <c r="BU84" s="591"/>
      <c r="BV84" s="591"/>
      <c r="BW84" s="591"/>
      <c r="BX84" s="591"/>
      <c r="BY84" s="591"/>
      <c r="BZ84" s="591"/>
      <c r="CA84" s="591"/>
      <c r="CB84" s="591"/>
      <c r="CC84" s="591"/>
      <c r="CD84" s="591"/>
      <c r="CE84" s="591"/>
      <c r="CF84" s="591"/>
      <c r="CG84" s="591"/>
      <c r="CH84" s="591"/>
      <c r="CI84" s="591"/>
      <c r="CJ84" s="591"/>
      <c r="CK84" s="591"/>
      <c r="CL84" s="591"/>
      <c r="CM84" s="591"/>
      <c r="CN84" s="591"/>
      <c r="CO84" s="591"/>
      <c r="CP84" s="591"/>
      <c r="CQ84" s="591"/>
      <c r="CR84" s="591"/>
      <c r="CS84" s="591">
        <v>0</v>
      </c>
      <c r="CT84" s="591"/>
      <c r="CU84" s="591"/>
      <c r="CV84" s="591"/>
      <c r="CW84" s="591"/>
      <c r="CX84" s="591"/>
      <c r="CY84" s="591"/>
      <c r="CZ84" s="591"/>
      <c r="DA84" s="591"/>
      <c r="DB84" s="591"/>
      <c r="DC84" s="591"/>
      <c r="DD84" s="591"/>
      <c r="DE84" s="591"/>
      <c r="DF84" s="591"/>
      <c r="DG84" s="591"/>
      <c r="DH84" s="591"/>
      <c r="DI84" s="591"/>
      <c r="DJ84" s="591"/>
      <c r="DK84" s="591"/>
      <c r="DL84" s="591"/>
      <c r="DM84" s="591"/>
      <c r="DN84" s="591"/>
      <c r="DO84" s="591"/>
      <c r="DP84" s="457"/>
      <c r="DQ84" s="457"/>
      <c r="DR84" s="457"/>
      <c r="DS84" s="457"/>
      <c r="DT84" s="457"/>
      <c r="DU84" s="457"/>
      <c r="DV84" s="457"/>
      <c r="DW84" s="457"/>
      <c r="DX84" s="457"/>
      <c r="DY84" s="457"/>
      <c r="DZ84" s="457"/>
      <c r="EA84" s="457"/>
      <c r="EB84" s="457"/>
      <c r="EC84" s="457"/>
      <c r="ED84" s="457"/>
      <c r="EE84" s="457"/>
      <c r="EF84" s="458"/>
      <c r="EG84" s="458"/>
      <c r="EH84" s="457"/>
      <c r="EI84" s="457"/>
      <c r="EJ84" s="457"/>
      <c r="EK84" s="459"/>
      <c r="EL84" s="460"/>
      <c r="EM84" s="458"/>
      <c r="EN84" s="460"/>
      <c r="EO84" s="457"/>
      <c r="EP84" s="458"/>
      <c r="EQ84" s="460"/>
      <c r="ER84" s="457"/>
      <c r="ES84" s="460"/>
      <c r="ET84" s="456"/>
      <c r="EU84" s="456"/>
      <c r="EV84" s="456"/>
      <c r="EW84" s="456"/>
      <c r="EX84" s="456"/>
      <c r="EY84" s="456"/>
      <c r="EZ84" s="456"/>
      <c r="FA84" s="456"/>
      <c r="FB84" s="456"/>
      <c r="FC84" s="456"/>
      <c r="FD84" s="456"/>
      <c r="FE84" s="456"/>
      <c r="FF84" s="456"/>
      <c r="FG84" s="456"/>
      <c r="FH84" s="456"/>
      <c r="FI84" s="456"/>
      <c r="FJ84" s="457"/>
      <c r="FK84" s="457"/>
      <c r="FL84" s="457"/>
      <c r="FM84" s="457"/>
      <c r="FN84" s="457"/>
      <c r="FO84" s="457"/>
      <c r="FP84" s="457"/>
      <c r="FQ84" s="457"/>
      <c r="FR84" s="457">
        <v>1</v>
      </c>
      <c r="FS84" s="457"/>
      <c r="FT84" s="457"/>
      <c r="FU84" s="457"/>
      <c r="FV84" s="457"/>
      <c r="FW84" s="457"/>
      <c r="FX84" s="457"/>
      <c r="FY84" s="457"/>
      <c r="FZ84" s="457"/>
      <c r="GA84" s="457"/>
      <c r="GB84" s="457"/>
      <c r="GC84" s="457"/>
    </row>
    <row r="85" spans="1:185" x14ac:dyDescent="0.35">
      <c r="A85" s="17" t="s">
        <v>96</v>
      </c>
      <c r="B85" s="440">
        <v>4</v>
      </c>
      <c r="C85" s="440">
        <v>4</v>
      </c>
      <c r="D85" s="440">
        <v>4</v>
      </c>
      <c r="E85" s="440">
        <v>0</v>
      </c>
      <c r="F85" s="440">
        <v>0</v>
      </c>
      <c r="G85" s="440">
        <v>0</v>
      </c>
      <c r="H85" s="440"/>
      <c r="I85" s="441">
        <v>-2</v>
      </c>
      <c r="J85" s="442">
        <v>0</v>
      </c>
      <c r="K85" s="192">
        <f>States!B80</f>
        <v>1E-4</v>
      </c>
      <c r="L85" s="192">
        <f>'Cte Keq'!N98</f>
        <v>9.5797020078769977E-5</v>
      </c>
      <c r="M85" s="259">
        <f>'Cte Keq'!L98</f>
        <v>6.7253342784741818E-9</v>
      </c>
      <c r="N85" s="272">
        <f t="shared" si="88"/>
        <v>-9.2532789791208323</v>
      </c>
      <c r="O85" s="273">
        <f t="shared" si="88"/>
        <v>-18.817384205857543</v>
      </c>
      <c r="P85" s="274">
        <f t="shared" si="89"/>
        <v>-690.4</v>
      </c>
      <c r="Q85" s="274">
        <f t="shared" si="90"/>
        <v>0.72433289673531309</v>
      </c>
      <c r="R85" s="282">
        <f t="shared" si="91"/>
        <v>0</v>
      </c>
      <c r="S85" s="283">
        <f t="shared" si="92"/>
        <v>-22.937204671073221</v>
      </c>
      <c r="T85" s="282">
        <f t="shared" si="93"/>
        <v>-46.644891381518008</v>
      </c>
      <c r="U85" s="3"/>
      <c r="V85" s="456">
        <v>0</v>
      </c>
      <c r="W85" s="456"/>
      <c r="X85" s="456">
        <f t="shared" si="119"/>
        <v>0</v>
      </c>
      <c r="Y85" s="753"/>
      <c r="Z85" s="457">
        <v>0</v>
      </c>
      <c r="AA85" s="457">
        <v>0</v>
      </c>
      <c r="AB85" s="456">
        <v>0</v>
      </c>
      <c r="AC85" s="456">
        <v>0</v>
      </c>
      <c r="AD85" s="591">
        <v>0</v>
      </c>
      <c r="AE85" s="591">
        <v>0</v>
      </c>
      <c r="AF85" s="591"/>
      <c r="AG85" s="591">
        <v>0</v>
      </c>
      <c r="AH85" s="456">
        <v>0</v>
      </c>
      <c r="AI85" s="591">
        <v>0</v>
      </c>
      <c r="AJ85" s="591">
        <v>0</v>
      </c>
      <c r="AK85" s="591">
        <v>0</v>
      </c>
      <c r="AL85" s="591">
        <v>0</v>
      </c>
      <c r="AM85" s="591">
        <v>0</v>
      </c>
      <c r="AN85" s="591">
        <v>0</v>
      </c>
      <c r="AO85" s="591">
        <v>0</v>
      </c>
      <c r="AP85" s="591"/>
      <c r="AQ85" s="591"/>
      <c r="AR85" s="591"/>
      <c r="AS85" s="591">
        <v>0</v>
      </c>
      <c r="AT85" s="591">
        <v>0</v>
      </c>
      <c r="AU85" s="591">
        <v>0</v>
      </c>
      <c r="AV85" s="591">
        <v>0</v>
      </c>
      <c r="AW85" s="591">
        <v>0</v>
      </c>
      <c r="AX85" s="591">
        <v>0</v>
      </c>
      <c r="AY85" s="591">
        <v>0</v>
      </c>
      <c r="AZ85" s="591">
        <v>0</v>
      </c>
      <c r="BA85" s="591"/>
      <c r="BB85" s="591"/>
      <c r="BC85" s="591"/>
      <c r="BD85" s="591"/>
      <c r="BE85" s="591">
        <f t="shared" si="113"/>
        <v>0</v>
      </c>
      <c r="BF85" s="591">
        <f t="shared" si="114"/>
        <v>0</v>
      </c>
      <c r="BG85" s="591">
        <v>0</v>
      </c>
      <c r="BH85" s="591">
        <f t="shared" si="115"/>
        <v>0</v>
      </c>
      <c r="BI85" s="591">
        <v>0</v>
      </c>
      <c r="BJ85" s="591">
        <f t="shared" si="116"/>
        <v>0</v>
      </c>
      <c r="BK85" s="591">
        <f t="shared" si="117"/>
        <v>0</v>
      </c>
      <c r="BL85" s="591">
        <f t="shared" si="118"/>
        <v>0</v>
      </c>
      <c r="BM85" s="591"/>
      <c r="BN85" s="591"/>
      <c r="BO85" s="591"/>
      <c r="BP85" s="591"/>
      <c r="BQ85" s="591">
        <v>0</v>
      </c>
      <c r="BR85" s="591">
        <v>0</v>
      </c>
      <c r="BS85" s="591">
        <v>0</v>
      </c>
      <c r="BT85" s="591">
        <v>0</v>
      </c>
      <c r="BU85" s="591">
        <v>0</v>
      </c>
      <c r="BV85" s="591">
        <v>0</v>
      </c>
      <c r="BW85" s="591">
        <v>0</v>
      </c>
      <c r="BX85" s="591">
        <v>0</v>
      </c>
      <c r="BY85" s="591"/>
      <c r="BZ85" s="591"/>
      <c r="CA85" s="591"/>
      <c r="CB85" s="591"/>
      <c r="CC85" s="591"/>
      <c r="CD85" s="591"/>
      <c r="CE85" s="591"/>
      <c r="CF85" s="591"/>
      <c r="CG85" s="591"/>
      <c r="CH85" s="591">
        <v>0</v>
      </c>
      <c r="CI85" s="591">
        <v>0</v>
      </c>
      <c r="CJ85" s="591">
        <v>0</v>
      </c>
      <c r="CK85" s="591">
        <v>0</v>
      </c>
      <c r="CL85" s="591">
        <v>0</v>
      </c>
      <c r="CM85" s="591">
        <v>0</v>
      </c>
      <c r="CN85" s="591">
        <v>0</v>
      </c>
      <c r="CO85" s="591">
        <v>0</v>
      </c>
      <c r="CP85" s="591"/>
      <c r="CQ85" s="591"/>
      <c r="CR85" s="591"/>
      <c r="CS85" s="591">
        <v>0</v>
      </c>
      <c r="CT85" s="591"/>
      <c r="CU85" s="591"/>
      <c r="CV85" s="591"/>
      <c r="CW85" s="591"/>
      <c r="CX85" s="591"/>
      <c r="CY85" s="591"/>
      <c r="CZ85" s="591"/>
      <c r="DA85" s="591"/>
      <c r="DB85" s="591"/>
      <c r="DC85" s="591"/>
      <c r="DD85" s="591"/>
      <c r="DE85" s="591"/>
      <c r="DF85" s="591"/>
      <c r="DG85" s="591"/>
      <c r="DH85" s="591"/>
      <c r="DI85" s="591"/>
      <c r="DJ85" s="591"/>
      <c r="DK85" s="591"/>
      <c r="DL85" s="591"/>
      <c r="DM85" s="591"/>
      <c r="DN85" s="591"/>
      <c r="DO85" s="591"/>
      <c r="DP85" s="457">
        <v>0</v>
      </c>
      <c r="DQ85" s="457">
        <v>0</v>
      </c>
      <c r="DR85" s="457">
        <v>0</v>
      </c>
      <c r="DS85" s="457">
        <v>0</v>
      </c>
      <c r="DT85" s="457">
        <v>0</v>
      </c>
      <c r="DU85" s="457">
        <v>0</v>
      </c>
      <c r="DV85" s="457">
        <v>0</v>
      </c>
      <c r="DW85" s="457">
        <v>0</v>
      </c>
      <c r="DX85" s="457">
        <v>0</v>
      </c>
      <c r="DY85" s="457">
        <v>0</v>
      </c>
      <c r="DZ85" s="457">
        <v>0</v>
      </c>
      <c r="EA85" s="457">
        <v>0</v>
      </c>
      <c r="EB85" s="457">
        <v>0</v>
      </c>
      <c r="EC85" s="457">
        <v>0</v>
      </c>
      <c r="ED85" s="457">
        <v>0</v>
      </c>
      <c r="EE85" s="457">
        <v>0</v>
      </c>
      <c r="EF85" s="458">
        <v>0</v>
      </c>
      <c r="EG85" s="458"/>
      <c r="EH85" s="457">
        <v>0</v>
      </c>
      <c r="EI85" s="457">
        <v>0</v>
      </c>
      <c r="EJ85" s="457">
        <v>0</v>
      </c>
      <c r="EK85" s="459">
        <v>0</v>
      </c>
      <c r="EL85" s="460">
        <v>0</v>
      </c>
      <c r="EM85" s="458">
        <v>0</v>
      </c>
      <c r="EN85" s="460">
        <v>0</v>
      </c>
      <c r="EO85" s="457">
        <v>0</v>
      </c>
      <c r="EP85" s="458">
        <v>0</v>
      </c>
      <c r="EQ85" s="460">
        <v>0</v>
      </c>
      <c r="ER85" s="457">
        <v>0</v>
      </c>
      <c r="ES85" s="460">
        <v>0</v>
      </c>
      <c r="ET85" s="456"/>
      <c r="EU85" s="456"/>
      <c r="EV85" s="456"/>
      <c r="EW85" s="456"/>
      <c r="EX85" s="456"/>
      <c r="EY85" s="456"/>
      <c r="EZ85" s="456"/>
      <c r="FA85" s="456"/>
      <c r="FB85" s="456"/>
      <c r="FC85" s="456"/>
      <c r="FD85" s="456"/>
      <c r="FE85" s="456"/>
      <c r="FF85" s="456"/>
      <c r="FG85" s="456"/>
      <c r="FH85" s="456"/>
      <c r="FI85" s="456"/>
      <c r="FJ85" s="457">
        <v>0</v>
      </c>
      <c r="FK85" s="457">
        <v>0</v>
      </c>
      <c r="FL85" s="457">
        <v>0</v>
      </c>
      <c r="FM85" s="457">
        <v>0</v>
      </c>
      <c r="FN85" s="457">
        <v>0</v>
      </c>
      <c r="FO85" s="457"/>
      <c r="FP85" s="457">
        <v>0</v>
      </c>
      <c r="FQ85" s="457"/>
      <c r="FR85" s="457"/>
      <c r="FS85" s="457">
        <v>1</v>
      </c>
      <c r="FT85" s="457">
        <v>0</v>
      </c>
      <c r="FU85" s="457">
        <v>0</v>
      </c>
      <c r="FV85" s="457"/>
      <c r="FW85" s="457"/>
      <c r="FX85" s="457"/>
      <c r="FY85" s="457">
        <v>0</v>
      </c>
      <c r="FZ85" s="457">
        <v>0</v>
      </c>
      <c r="GA85" s="457">
        <v>0</v>
      </c>
      <c r="GB85" s="457">
        <v>0</v>
      </c>
      <c r="GC85" s="457">
        <v>0</v>
      </c>
    </row>
    <row r="86" spans="1:185" x14ac:dyDescent="0.35">
      <c r="A86" s="17" t="s">
        <v>98</v>
      </c>
      <c r="B86" s="440">
        <v>2</v>
      </c>
      <c r="C86" s="440">
        <v>6</v>
      </c>
      <c r="D86" s="440">
        <v>1</v>
      </c>
      <c r="E86" s="440">
        <v>0</v>
      </c>
      <c r="F86" s="440">
        <v>0</v>
      </c>
      <c r="G86" s="440">
        <v>0</v>
      </c>
      <c r="H86" s="440"/>
      <c r="I86" s="441">
        <v>0</v>
      </c>
      <c r="J86" s="442">
        <v>0</v>
      </c>
      <c r="K86" s="192">
        <f>States!B81</f>
        <v>1E-4</v>
      </c>
      <c r="L86" s="192">
        <f>'Cte Keq'!L99</f>
        <v>1E-4</v>
      </c>
      <c r="M86" s="259">
        <f>'Cte Keq'!L99</f>
        <v>1E-4</v>
      </c>
      <c r="N86" s="272">
        <f t="shared" si="88"/>
        <v>-9.2103403719761818</v>
      </c>
      <c r="O86" s="273">
        <f t="shared" si="88"/>
        <v>-9.2103403719761818</v>
      </c>
      <c r="P86" s="274">
        <f t="shared" si="89"/>
        <v>-181.75</v>
      </c>
      <c r="Q86" s="274">
        <f t="shared" si="90"/>
        <v>0</v>
      </c>
      <c r="R86" s="282">
        <f t="shared" si="91"/>
        <v>0</v>
      </c>
      <c r="S86" s="283">
        <f t="shared" si="92"/>
        <v>-22.830767631555663</v>
      </c>
      <c r="T86" s="282">
        <f t="shared" si="93"/>
        <v>-22.830767631555663</v>
      </c>
      <c r="U86" s="3"/>
      <c r="V86" s="456">
        <v>0</v>
      </c>
      <c r="W86" s="456"/>
      <c r="X86" s="456">
        <f t="shared" si="119"/>
        <v>0</v>
      </c>
      <c r="Y86" s="753"/>
      <c r="Z86" s="457">
        <v>0</v>
      </c>
      <c r="AA86" s="457">
        <v>0</v>
      </c>
      <c r="AB86" s="456">
        <v>0</v>
      </c>
      <c r="AC86" s="456">
        <v>0</v>
      </c>
      <c r="AD86" s="591">
        <v>0</v>
      </c>
      <c r="AE86" s="591">
        <v>0</v>
      </c>
      <c r="AF86" s="591"/>
      <c r="AG86" s="591">
        <v>0</v>
      </c>
      <c r="AH86" s="456">
        <v>0</v>
      </c>
      <c r="AI86" s="591">
        <v>0</v>
      </c>
      <c r="AJ86" s="591">
        <v>0</v>
      </c>
      <c r="AK86" s="591">
        <v>0</v>
      </c>
      <c r="AL86" s="591">
        <v>0</v>
      </c>
      <c r="AM86" s="591">
        <v>0</v>
      </c>
      <c r="AN86" s="591">
        <v>0</v>
      </c>
      <c r="AO86" s="591">
        <v>0</v>
      </c>
      <c r="AP86" s="591"/>
      <c r="AQ86" s="591"/>
      <c r="AR86" s="591"/>
      <c r="AS86" s="591">
        <v>0</v>
      </c>
      <c r="AT86" s="591">
        <v>0</v>
      </c>
      <c r="AU86" s="591">
        <v>0</v>
      </c>
      <c r="AV86" s="591">
        <v>0</v>
      </c>
      <c r="AW86" s="591">
        <v>0</v>
      </c>
      <c r="AX86" s="591">
        <v>0</v>
      </c>
      <c r="AY86" s="591">
        <v>0</v>
      </c>
      <c r="AZ86" s="591">
        <v>0</v>
      </c>
      <c r="BA86" s="591"/>
      <c r="BB86" s="591"/>
      <c r="BC86" s="591"/>
      <c r="BD86" s="591"/>
      <c r="BE86" s="591">
        <f t="shared" si="113"/>
        <v>0</v>
      </c>
      <c r="BF86" s="591">
        <f t="shared" si="114"/>
        <v>0</v>
      </c>
      <c r="BG86" s="591">
        <v>0</v>
      </c>
      <c r="BH86" s="591">
        <f t="shared" si="115"/>
        <v>0</v>
      </c>
      <c r="BI86" s="591">
        <v>0</v>
      </c>
      <c r="BJ86" s="591">
        <f t="shared" si="116"/>
        <v>0</v>
      </c>
      <c r="BK86" s="591">
        <f t="shared" si="117"/>
        <v>0</v>
      </c>
      <c r="BL86" s="591">
        <f t="shared" si="118"/>
        <v>0</v>
      </c>
      <c r="BM86" s="591"/>
      <c r="BN86" s="591"/>
      <c r="BO86" s="591"/>
      <c r="BP86" s="591"/>
      <c r="BQ86" s="591">
        <v>0</v>
      </c>
      <c r="BR86" s="591">
        <v>0</v>
      </c>
      <c r="BS86" s="591">
        <v>0</v>
      </c>
      <c r="BT86" s="591">
        <v>0</v>
      </c>
      <c r="BU86" s="591">
        <v>0</v>
      </c>
      <c r="BV86" s="591">
        <v>0</v>
      </c>
      <c r="BW86" s="591">
        <v>0</v>
      </c>
      <c r="BX86" s="591">
        <v>0</v>
      </c>
      <c r="BY86" s="591"/>
      <c r="BZ86" s="591"/>
      <c r="CA86" s="591"/>
      <c r="CB86" s="591"/>
      <c r="CC86" s="591"/>
      <c r="CD86" s="591"/>
      <c r="CE86" s="591"/>
      <c r="CF86" s="591"/>
      <c r="CG86" s="591"/>
      <c r="CH86" s="591">
        <v>0</v>
      </c>
      <c r="CI86" s="591">
        <v>0</v>
      </c>
      <c r="CJ86" s="591">
        <v>0</v>
      </c>
      <c r="CK86" s="591">
        <v>0</v>
      </c>
      <c r="CL86" s="591">
        <v>0</v>
      </c>
      <c r="CM86" s="591">
        <v>0</v>
      </c>
      <c r="CN86" s="591">
        <v>0</v>
      </c>
      <c r="CO86" s="591">
        <v>0</v>
      </c>
      <c r="CP86" s="591"/>
      <c r="CQ86" s="591"/>
      <c r="CR86" s="591"/>
      <c r="CS86" s="591">
        <v>0</v>
      </c>
      <c r="CT86" s="591"/>
      <c r="CU86" s="591"/>
      <c r="CV86" s="591"/>
      <c r="CW86" s="591"/>
      <c r="CX86" s="591"/>
      <c r="CY86" s="591"/>
      <c r="CZ86" s="591"/>
      <c r="DA86" s="591"/>
      <c r="DB86" s="591"/>
      <c r="DC86" s="591"/>
      <c r="DD86" s="591"/>
      <c r="DE86" s="591"/>
      <c r="DF86" s="591"/>
      <c r="DG86" s="591"/>
      <c r="DH86" s="591"/>
      <c r="DI86" s="591"/>
      <c r="DJ86" s="591"/>
      <c r="DK86" s="591"/>
      <c r="DL86" s="591"/>
      <c r="DM86" s="591"/>
      <c r="DN86" s="591"/>
      <c r="DO86" s="591"/>
      <c r="DP86" s="457">
        <v>0</v>
      </c>
      <c r="DQ86" s="457">
        <v>0</v>
      </c>
      <c r="DR86" s="457">
        <v>0</v>
      </c>
      <c r="DS86" s="457">
        <v>0</v>
      </c>
      <c r="DT86" s="457">
        <v>0</v>
      </c>
      <c r="DU86" s="457">
        <v>0</v>
      </c>
      <c r="DV86" s="457">
        <v>0</v>
      </c>
      <c r="DW86" s="457">
        <v>0</v>
      </c>
      <c r="DX86" s="457">
        <v>0</v>
      </c>
      <c r="DY86" s="457">
        <v>0</v>
      </c>
      <c r="DZ86" s="457">
        <v>0</v>
      </c>
      <c r="EA86" s="457">
        <v>0</v>
      </c>
      <c r="EB86" s="457">
        <v>0</v>
      </c>
      <c r="EC86" s="457">
        <v>0</v>
      </c>
      <c r="ED86" s="457">
        <v>0</v>
      </c>
      <c r="EE86" s="457">
        <v>0</v>
      </c>
      <c r="EF86" s="458">
        <v>0</v>
      </c>
      <c r="EG86" s="458"/>
      <c r="EH86" s="457">
        <v>0</v>
      </c>
      <c r="EI86" s="457">
        <v>0</v>
      </c>
      <c r="EJ86" s="457">
        <v>0</v>
      </c>
      <c r="EK86" s="459">
        <v>0</v>
      </c>
      <c r="EL86" s="460">
        <v>0</v>
      </c>
      <c r="EM86" s="458">
        <v>0</v>
      </c>
      <c r="EN86" s="460">
        <v>0</v>
      </c>
      <c r="EO86" s="457">
        <v>0</v>
      </c>
      <c r="EP86" s="458">
        <v>0</v>
      </c>
      <c r="EQ86" s="460">
        <v>0</v>
      </c>
      <c r="ER86" s="457">
        <v>0</v>
      </c>
      <c r="ES86" s="460">
        <v>0</v>
      </c>
      <c r="ET86" s="456"/>
      <c r="EU86" s="456"/>
      <c r="EV86" s="456"/>
      <c r="EW86" s="456"/>
      <c r="EX86" s="456"/>
      <c r="EY86" s="456"/>
      <c r="EZ86" s="456"/>
      <c r="FA86" s="456"/>
      <c r="FB86" s="456"/>
      <c r="FC86" s="456"/>
      <c r="FD86" s="456"/>
      <c r="FE86" s="456"/>
      <c r="FF86" s="456"/>
      <c r="FG86" s="456"/>
      <c r="FH86" s="456"/>
      <c r="FI86" s="456"/>
      <c r="FJ86" s="457">
        <v>0</v>
      </c>
      <c r="FK86" s="457">
        <v>0</v>
      </c>
      <c r="FL86" s="457">
        <v>0</v>
      </c>
      <c r="FM86" s="457">
        <v>0</v>
      </c>
      <c r="FN86" s="457">
        <v>0</v>
      </c>
      <c r="FO86" s="457"/>
      <c r="FP86" s="457">
        <v>0</v>
      </c>
      <c r="FQ86" s="457"/>
      <c r="FR86" s="457"/>
      <c r="FS86" s="457">
        <v>0</v>
      </c>
      <c r="FT86" s="457">
        <v>1</v>
      </c>
      <c r="FU86" s="457">
        <v>0</v>
      </c>
      <c r="FV86" s="457"/>
      <c r="FW86" s="457"/>
      <c r="FX86" s="457"/>
      <c r="FY86" s="457">
        <v>0</v>
      </c>
      <c r="FZ86" s="457">
        <v>0</v>
      </c>
      <c r="GA86" s="457">
        <v>0</v>
      </c>
      <c r="GB86" s="457">
        <v>0</v>
      </c>
      <c r="GC86" s="457">
        <v>0</v>
      </c>
    </row>
    <row r="87" spans="1:185" x14ac:dyDescent="0.35">
      <c r="A87" s="17" t="s">
        <v>100</v>
      </c>
      <c r="B87" s="440">
        <v>4</v>
      </c>
      <c r="C87" s="440">
        <v>10</v>
      </c>
      <c r="D87" s="440">
        <v>1</v>
      </c>
      <c r="E87" s="440">
        <v>0</v>
      </c>
      <c r="F87" s="440">
        <v>0</v>
      </c>
      <c r="G87" s="440">
        <v>0</v>
      </c>
      <c r="H87" s="440"/>
      <c r="I87" s="441">
        <v>0</v>
      </c>
      <c r="J87" s="442">
        <v>0</v>
      </c>
      <c r="K87" s="192">
        <f>States!B82</f>
        <v>1E-4</v>
      </c>
      <c r="L87" s="192">
        <f>'Cte Keq'!L100</f>
        <v>1E-4</v>
      </c>
      <c r="M87" s="259">
        <f>'Cte Keq'!L100</f>
        <v>1E-4</v>
      </c>
      <c r="N87" s="272">
        <f t="shared" si="88"/>
        <v>-9.2103403719761818</v>
      </c>
      <c r="O87" s="273">
        <f t="shared" si="88"/>
        <v>-9.2103403719761818</v>
      </c>
      <c r="P87" s="274">
        <f t="shared" si="89"/>
        <v>-171.8</v>
      </c>
      <c r="Q87" s="274">
        <f t="shared" si="90"/>
        <v>0</v>
      </c>
      <c r="R87" s="282">
        <f t="shared" si="91"/>
        <v>0</v>
      </c>
      <c r="S87" s="283">
        <f t="shared" si="92"/>
        <v>-22.830767631555663</v>
      </c>
      <c r="T87" s="282">
        <f t="shared" si="93"/>
        <v>-22.830767631555663</v>
      </c>
      <c r="U87" s="3"/>
      <c r="V87" s="456">
        <v>0</v>
      </c>
      <c r="W87" s="456"/>
      <c r="X87" s="456">
        <f t="shared" si="119"/>
        <v>0</v>
      </c>
      <c r="Y87" s="753"/>
      <c r="Z87" s="457">
        <v>0</v>
      </c>
      <c r="AA87" s="457">
        <v>0</v>
      </c>
      <c r="AB87" s="456">
        <v>0</v>
      </c>
      <c r="AC87" s="456">
        <v>0</v>
      </c>
      <c r="AD87" s="591">
        <v>0</v>
      </c>
      <c r="AE87" s="591">
        <v>0</v>
      </c>
      <c r="AF87" s="591"/>
      <c r="AG87" s="591">
        <v>0</v>
      </c>
      <c r="AH87" s="456">
        <v>0</v>
      </c>
      <c r="AI87" s="591">
        <v>0</v>
      </c>
      <c r="AJ87" s="591">
        <v>0</v>
      </c>
      <c r="AK87" s="591">
        <v>0</v>
      </c>
      <c r="AL87" s="591">
        <v>0</v>
      </c>
      <c r="AM87" s="591">
        <v>0</v>
      </c>
      <c r="AN87" s="591">
        <v>0</v>
      </c>
      <c r="AO87" s="591">
        <v>0</v>
      </c>
      <c r="AP87" s="591"/>
      <c r="AQ87" s="591"/>
      <c r="AR87" s="591"/>
      <c r="AS87" s="591">
        <v>0</v>
      </c>
      <c r="AT87" s="591">
        <v>0</v>
      </c>
      <c r="AU87" s="591">
        <v>0</v>
      </c>
      <c r="AV87" s="591">
        <v>0</v>
      </c>
      <c r="AW87" s="591">
        <v>0</v>
      </c>
      <c r="AX87" s="591">
        <v>0</v>
      </c>
      <c r="AY87" s="591">
        <v>0</v>
      </c>
      <c r="AZ87" s="591">
        <v>0</v>
      </c>
      <c r="BA87" s="591"/>
      <c r="BB87" s="591"/>
      <c r="BC87" s="591"/>
      <c r="BD87" s="591"/>
      <c r="BE87" s="591">
        <f t="shared" si="113"/>
        <v>0</v>
      </c>
      <c r="BF87" s="591">
        <f t="shared" si="114"/>
        <v>0</v>
      </c>
      <c r="BG87" s="591">
        <v>0</v>
      </c>
      <c r="BH87" s="591">
        <f t="shared" si="115"/>
        <v>0</v>
      </c>
      <c r="BI87" s="591">
        <v>0</v>
      </c>
      <c r="BJ87" s="591">
        <f t="shared" si="116"/>
        <v>0</v>
      </c>
      <c r="BK87" s="591">
        <f t="shared" si="117"/>
        <v>0</v>
      </c>
      <c r="BL87" s="591">
        <f t="shared" si="118"/>
        <v>0</v>
      </c>
      <c r="BM87" s="591"/>
      <c r="BN87" s="591"/>
      <c r="BO87" s="591"/>
      <c r="BP87" s="591"/>
      <c r="BQ87" s="591">
        <v>0</v>
      </c>
      <c r="BR87" s="591">
        <v>0</v>
      </c>
      <c r="BS87" s="591">
        <v>0</v>
      </c>
      <c r="BT87" s="591">
        <v>0</v>
      </c>
      <c r="BU87" s="591">
        <v>0</v>
      </c>
      <c r="BV87" s="591">
        <v>0</v>
      </c>
      <c r="BW87" s="591">
        <v>0</v>
      </c>
      <c r="BX87" s="591">
        <v>0</v>
      </c>
      <c r="BY87" s="591"/>
      <c r="BZ87" s="591"/>
      <c r="CA87" s="591"/>
      <c r="CB87" s="591"/>
      <c r="CC87" s="591"/>
      <c r="CD87" s="591"/>
      <c r="CE87" s="591"/>
      <c r="CF87" s="591"/>
      <c r="CG87" s="591"/>
      <c r="CH87" s="591">
        <v>0</v>
      </c>
      <c r="CI87" s="591">
        <v>0</v>
      </c>
      <c r="CJ87" s="591">
        <v>0</v>
      </c>
      <c r="CK87" s="591">
        <v>0</v>
      </c>
      <c r="CL87" s="591">
        <v>0</v>
      </c>
      <c r="CM87" s="591">
        <v>0</v>
      </c>
      <c r="CN87" s="591">
        <v>0</v>
      </c>
      <c r="CO87" s="591">
        <v>0</v>
      </c>
      <c r="CP87" s="591"/>
      <c r="CQ87" s="591"/>
      <c r="CR87" s="591"/>
      <c r="CS87" s="591">
        <v>0</v>
      </c>
      <c r="CT87" s="591"/>
      <c r="CU87" s="591"/>
      <c r="CV87" s="591"/>
      <c r="CW87" s="591"/>
      <c r="CX87" s="591"/>
      <c r="CY87" s="591"/>
      <c r="CZ87" s="591"/>
      <c r="DA87" s="591"/>
      <c r="DB87" s="591"/>
      <c r="DC87" s="591"/>
      <c r="DD87" s="591"/>
      <c r="DE87" s="591"/>
      <c r="DF87" s="591"/>
      <c r="DG87" s="591"/>
      <c r="DH87" s="591"/>
      <c r="DI87" s="591"/>
      <c r="DJ87" s="591"/>
      <c r="DK87" s="591"/>
      <c r="DL87" s="591"/>
      <c r="DM87" s="591"/>
      <c r="DN87" s="591"/>
      <c r="DO87" s="591"/>
      <c r="DP87" s="457">
        <v>0</v>
      </c>
      <c r="DQ87" s="457">
        <v>0</v>
      </c>
      <c r="DR87" s="457">
        <v>0</v>
      </c>
      <c r="DS87" s="457">
        <v>0</v>
      </c>
      <c r="DT87" s="457">
        <v>0</v>
      </c>
      <c r="DU87" s="457">
        <v>0</v>
      </c>
      <c r="DV87" s="457">
        <v>0</v>
      </c>
      <c r="DW87" s="457">
        <v>0</v>
      </c>
      <c r="DX87" s="457">
        <v>0</v>
      </c>
      <c r="DY87" s="457">
        <v>0</v>
      </c>
      <c r="DZ87" s="457">
        <v>0</v>
      </c>
      <c r="EA87" s="457">
        <v>0</v>
      </c>
      <c r="EB87" s="457">
        <v>0</v>
      </c>
      <c r="EC87" s="457">
        <v>0</v>
      </c>
      <c r="ED87" s="457">
        <v>0</v>
      </c>
      <c r="EE87" s="457">
        <v>0</v>
      </c>
      <c r="EF87" s="458">
        <v>0</v>
      </c>
      <c r="EG87" s="458"/>
      <c r="EH87" s="457">
        <v>0</v>
      </c>
      <c r="EI87" s="457">
        <v>0</v>
      </c>
      <c r="EJ87" s="457">
        <v>0</v>
      </c>
      <c r="EK87" s="459">
        <v>0</v>
      </c>
      <c r="EL87" s="460">
        <v>0</v>
      </c>
      <c r="EM87" s="458">
        <v>0</v>
      </c>
      <c r="EN87" s="460">
        <v>0</v>
      </c>
      <c r="EO87" s="457">
        <v>0</v>
      </c>
      <c r="EP87" s="458">
        <v>0</v>
      </c>
      <c r="EQ87" s="460">
        <v>0</v>
      </c>
      <c r="ER87" s="457">
        <v>0</v>
      </c>
      <c r="ES87" s="460">
        <v>0</v>
      </c>
      <c r="ET87" s="456"/>
      <c r="EU87" s="456"/>
      <c r="EV87" s="456"/>
      <c r="EW87" s="456"/>
      <c r="EX87" s="456"/>
      <c r="EY87" s="456"/>
      <c r="EZ87" s="456"/>
      <c r="FA87" s="456"/>
      <c r="FB87" s="456"/>
      <c r="FC87" s="456"/>
      <c r="FD87" s="456"/>
      <c r="FE87" s="456"/>
      <c r="FF87" s="456"/>
      <c r="FG87" s="456"/>
      <c r="FH87" s="456"/>
      <c r="FI87" s="456"/>
      <c r="FJ87" s="457">
        <v>0</v>
      </c>
      <c r="FK87" s="457">
        <v>0</v>
      </c>
      <c r="FL87" s="457">
        <v>0</v>
      </c>
      <c r="FM87" s="457">
        <v>0</v>
      </c>
      <c r="FN87" s="457">
        <v>0</v>
      </c>
      <c r="FO87" s="457"/>
      <c r="FP87" s="457">
        <v>0</v>
      </c>
      <c r="FQ87" s="457"/>
      <c r="FR87" s="457"/>
      <c r="FS87" s="457">
        <v>0</v>
      </c>
      <c r="FT87" s="457">
        <v>0</v>
      </c>
      <c r="FU87" s="457">
        <v>1</v>
      </c>
      <c r="FV87" s="457"/>
      <c r="FW87" s="457"/>
      <c r="FX87" s="457"/>
      <c r="FY87" s="457">
        <v>0</v>
      </c>
      <c r="FZ87" s="457">
        <v>0</v>
      </c>
      <c r="GA87" s="457">
        <v>0</v>
      </c>
      <c r="GB87" s="457">
        <v>0</v>
      </c>
      <c r="GC87" s="457">
        <v>0</v>
      </c>
    </row>
    <row r="88" spans="1:185" x14ac:dyDescent="0.35">
      <c r="A88" s="17" t="s">
        <v>1049</v>
      </c>
      <c r="B88" s="440">
        <v>0</v>
      </c>
      <c r="C88" s="440">
        <v>1</v>
      </c>
      <c r="D88" s="440">
        <v>0</v>
      </c>
      <c r="E88" s="440">
        <v>0</v>
      </c>
      <c r="F88" s="440">
        <v>0</v>
      </c>
      <c r="G88" s="440">
        <v>0</v>
      </c>
      <c r="H88" s="440">
        <v>1</v>
      </c>
      <c r="I88" s="441">
        <v>-1</v>
      </c>
      <c r="J88" s="442">
        <v>0</v>
      </c>
      <c r="K88" s="192">
        <f>States!B83</f>
        <v>1E-4</v>
      </c>
      <c r="L88" s="192">
        <f>'Cte Keq'!L103</f>
        <v>4.9456956431904814E-5</v>
      </c>
      <c r="M88" s="259">
        <f>'Cte Keq'!L103</f>
        <v>4.9456956431904814E-5</v>
      </c>
      <c r="N88" s="272">
        <f t="shared" ref="N88" si="125">LN(L88)</f>
        <v>-9.9144078337145842</v>
      </c>
      <c r="O88" s="273">
        <f t="shared" ref="O88" si="126">LN(M88)</f>
        <v>-9.9144078337145842</v>
      </c>
      <c r="P88" s="274">
        <f t="shared" si="89"/>
        <v>-27.8</v>
      </c>
      <c r="Q88" s="274">
        <f t="shared" si="90"/>
        <v>0.18108322418382827</v>
      </c>
      <c r="R88" s="282">
        <f t="shared" si="91"/>
        <v>0</v>
      </c>
      <c r="S88" s="283">
        <f t="shared" si="92"/>
        <v>-24.576023503401334</v>
      </c>
      <c r="T88" s="282">
        <f t="shared" si="93"/>
        <v>-24.576023503401334</v>
      </c>
      <c r="U88" s="3"/>
      <c r="V88" s="456"/>
      <c r="W88" s="456"/>
      <c r="X88" s="456"/>
      <c r="Y88" s="753"/>
      <c r="Z88" s="457"/>
      <c r="AA88" s="457"/>
      <c r="AB88" s="456"/>
      <c r="AC88" s="456"/>
      <c r="AD88" s="591"/>
      <c r="AE88" s="591"/>
      <c r="AF88" s="591"/>
      <c r="AG88" s="591"/>
      <c r="AH88" s="456"/>
      <c r="AI88" s="591"/>
      <c r="AJ88" s="591"/>
      <c r="AK88" s="591"/>
      <c r="AL88" s="591"/>
      <c r="AM88" s="591"/>
      <c r="AN88" s="591"/>
      <c r="AO88" s="591"/>
      <c r="AP88" s="591"/>
      <c r="AQ88" s="591"/>
      <c r="AR88" s="591"/>
      <c r="AS88" s="591"/>
      <c r="AT88" s="591"/>
      <c r="AU88" s="591"/>
      <c r="AV88" s="591"/>
      <c r="AW88" s="591"/>
      <c r="AX88" s="591"/>
      <c r="AY88" s="591"/>
      <c r="AZ88" s="591"/>
      <c r="BA88" s="591"/>
      <c r="BB88" s="591"/>
      <c r="BC88" s="591"/>
      <c r="BD88" s="591"/>
      <c r="BE88" s="591">
        <f t="shared" si="113"/>
        <v>0</v>
      </c>
      <c r="BF88" s="591">
        <f t="shared" si="114"/>
        <v>0</v>
      </c>
      <c r="BG88" s="591">
        <v>0</v>
      </c>
      <c r="BH88" s="591">
        <f t="shared" si="115"/>
        <v>0</v>
      </c>
      <c r="BI88" s="591">
        <v>0</v>
      </c>
      <c r="BJ88" s="591">
        <f t="shared" si="116"/>
        <v>0</v>
      </c>
      <c r="BK88" s="591">
        <f t="shared" si="117"/>
        <v>0</v>
      </c>
      <c r="BL88" s="591">
        <f t="shared" si="118"/>
        <v>0</v>
      </c>
      <c r="BM88" s="591"/>
      <c r="BN88" s="591"/>
      <c r="BO88" s="591"/>
      <c r="BP88" s="591"/>
      <c r="BQ88" s="591"/>
      <c r="BR88" s="591"/>
      <c r="BS88" s="591"/>
      <c r="BT88" s="591"/>
      <c r="BU88" s="591"/>
      <c r="BV88" s="591"/>
      <c r="BW88" s="591"/>
      <c r="BX88" s="591"/>
      <c r="BY88" s="591"/>
      <c r="BZ88" s="591"/>
      <c r="CA88" s="591"/>
      <c r="CB88" s="591"/>
      <c r="CC88" s="591"/>
      <c r="CD88" s="591"/>
      <c r="CE88" s="591"/>
      <c r="CF88" s="591"/>
      <c r="CG88" s="591"/>
      <c r="CH88" s="591">
        <v>0</v>
      </c>
      <c r="CI88" s="591">
        <v>0</v>
      </c>
      <c r="CJ88" s="591">
        <v>0</v>
      </c>
      <c r="CK88" s="591">
        <v>0</v>
      </c>
      <c r="CL88" s="591">
        <v>0</v>
      </c>
      <c r="CM88" s="591">
        <v>0</v>
      </c>
      <c r="CN88" s="591">
        <v>0</v>
      </c>
      <c r="CO88" s="591">
        <v>0</v>
      </c>
      <c r="CP88" s="591"/>
      <c r="CQ88" s="591"/>
      <c r="CR88" s="591"/>
      <c r="CS88" s="591">
        <v>0</v>
      </c>
      <c r="CT88" s="591"/>
      <c r="CU88" s="591"/>
      <c r="CV88" s="591"/>
      <c r="CW88" s="591"/>
      <c r="CX88" s="591"/>
      <c r="CY88" s="591"/>
      <c r="CZ88" s="591"/>
      <c r="DA88" s="591"/>
      <c r="DB88" s="591"/>
      <c r="DC88" s="591"/>
      <c r="DD88" s="591"/>
      <c r="DE88" s="591"/>
      <c r="DF88" s="591"/>
      <c r="DG88" s="591"/>
      <c r="DH88" s="591"/>
      <c r="DI88" s="591"/>
      <c r="DJ88" s="591"/>
      <c r="DK88" s="591"/>
      <c r="DL88" s="591"/>
      <c r="DM88" s="591"/>
      <c r="DN88" s="591"/>
      <c r="DO88" s="591"/>
      <c r="DP88" s="457"/>
      <c r="DQ88" s="457"/>
      <c r="DR88" s="457"/>
      <c r="DS88" s="457"/>
      <c r="DT88" s="457"/>
      <c r="DU88" s="457"/>
      <c r="DV88" s="457"/>
      <c r="DW88" s="457"/>
      <c r="DX88" s="457"/>
      <c r="DY88" s="457"/>
      <c r="DZ88" s="457"/>
      <c r="EA88" s="457"/>
      <c r="EB88" s="457"/>
      <c r="EC88" s="457"/>
      <c r="ED88" s="457"/>
      <c r="EE88" s="457"/>
      <c r="EF88" s="458"/>
      <c r="EG88" s="458"/>
      <c r="EH88" s="457"/>
      <c r="EI88" s="457"/>
      <c r="EJ88" s="457"/>
      <c r="EK88" s="459"/>
      <c r="EL88" s="460"/>
      <c r="EM88" s="458"/>
      <c r="EN88" s="460"/>
      <c r="EO88" s="457"/>
      <c r="EP88" s="458"/>
      <c r="EQ88" s="460"/>
      <c r="ER88" s="457"/>
      <c r="ES88" s="460"/>
      <c r="ET88" s="456"/>
      <c r="EU88" s="456"/>
      <c r="EV88" s="456"/>
      <c r="EW88" s="456"/>
      <c r="EX88" s="456"/>
      <c r="EY88" s="456"/>
      <c r="EZ88" s="456"/>
      <c r="FA88" s="456"/>
      <c r="FB88" s="456"/>
      <c r="FC88" s="456"/>
      <c r="FD88" s="456"/>
      <c r="FE88" s="456"/>
      <c r="FF88" s="456"/>
      <c r="FG88" s="456"/>
      <c r="FH88" s="456"/>
      <c r="FI88" s="456"/>
      <c r="FJ88" s="457"/>
      <c r="FK88" s="457"/>
      <c r="FL88" s="457"/>
      <c r="FM88" s="457"/>
      <c r="FN88" s="457"/>
      <c r="FO88" s="457"/>
      <c r="FP88" s="457"/>
      <c r="FQ88" s="457"/>
      <c r="FR88" s="457"/>
      <c r="FS88" s="457"/>
      <c r="FT88" s="457"/>
      <c r="FU88" s="457"/>
      <c r="FV88" s="457">
        <v>1</v>
      </c>
      <c r="FW88" s="457"/>
      <c r="FX88" s="457"/>
      <c r="FY88" s="457"/>
      <c r="FZ88" s="457"/>
      <c r="GA88" s="457"/>
      <c r="GB88" s="457"/>
      <c r="GC88" s="457"/>
    </row>
    <row r="89" spans="1:185" x14ac:dyDescent="0.35">
      <c r="A89" s="17" t="s">
        <v>1179</v>
      </c>
      <c r="B89" s="440">
        <v>1</v>
      </c>
      <c r="C89" s="440">
        <v>4</v>
      </c>
      <c r="D89" s="440">
        <v>0</v>
      </c>
      <c r="E89" s="440">
        <v>0</v>
      </c>
      <c r="F89" s="440">
        <v>0</v>
      </c>
      <c r="G89" s="440">
        <v>0</v>
      </c>
      <c r="H89" s="440">
        <v>1</v>
      </c>
      <c r="I89" s="441">
        <v>0</v>
      </c>
      <c r="J89" s="442">
        <v>0</v>
      </c>
      <c r="K89" s="192">
        <f>States!B84</f>
        <v>1E-4</v>
      </c>
      <c r="L89" s="192">
        <f>'Cte Keq'!L104</f>
        <v>9.9953987886950503E-5</v>
      </c>
      <c r="M89" s="259">
        <f>'Cte Keq'!L104</f>
        <v>9.9953987886950503E-5</v>
      </c>
      <c r="N89" s="272">
        <f t="shared" ref="N89" si="127">LN(L89)</f>
        <v>-9.2108005989948865</v>
      </c>
      <c r="O89" s="273">
        <f t="shared" ref="O89" si="128">LN(M89)</f>
        <v>-9.2108005989948865</v>
      </c>
      <c r="P89" s="274">
        <f t="shared" si="89"/>
        <v>-13.5</v>
      </c>
      <c r="Q89" s="274">
        <f t="shared" si="90"/>
        <v>0</v>
      </c>
      <c r="R89" s="282">
        <f t="shared" si="91"/>
        <v>0</v>
      </c>
      <c r="S89" s="283">
        <f t="shared" si="92"/>
        <v>-22.831908451079965</v>
      </c>
      <c r="T89" s="282">
        <f t="shared" si="93"/>
        <v>-22.831908451079965</v>
      </c>
      <c r="U89" s="3"/>
      <c r="V89" s="456"/>
      <c r="W89" s="456"/>
      <c r="X89" s="456"/>
      <c r="Y89" s="753"/>
      <c r="Z89" s="457"/>
      <c r="AA89" s="457"/>
      <c r="AB89" s="456"/>
      <c r="AC89" s="456"/>
      <c r="AD89" s="591"/>
      <c r="AE89" s="591"/>
      <c r="AF89" s="591"/>
      <c r="AG89" s="591"/>
      <c r="AH89" s="456"/>
      <c r="AI89" s="591"/>
      <c r="AJ89" s="591"/>
      <c r="AK89" s="591"/>
      <c r="AL89" s="591"/>
      <c r="AM89" s="591"/>
      <c r="AN89" s="591"/>
      <c r="AO89" s="591"/>
      <c r="AP89" s="591"/>
      <c r="AQ89" s="591"/>
      <c r="AR89" s="591"/>
      <c r="AS89" s="591"/>
      <c r="AT89" s="591"/>
      <c r="AU89" s="591"/>
      <c r="AV89" s="591"/>
      <c r="AW89" s="591"/>
      <c r="AX89" s="591"/>
      <c r="AY89" s="591"/>
      <c r="AZ89" s="591"/>
      <c r="BA89" s="591"/>
      <c r="BB89" s="591"/>
      <c r="BC89" s="591"/>
      <c r="BD89" s="591"/>
      <c r="BE89" s="591">
        <f t="shared" si="113"/>
        <v>0</v>
      </c>
      <c r="BF89" s="591">
        <f t="shared" si="114"/>
        <v>0</v>
      </c>
      <c r="BG89" s="591">
        <v>0</v>
      </c>
      <c r="BH89" s="591">
        <f t="shared" si="115"/>
        <v>0</v>
      </c>
      <c r="BI89" s="591">
        <v>0</v>
      </c>
      <c r="BJ89" s="591">
        <f t="shared" si="116"/>
        <v>0</v>
      </c>
      <c r="BK89" s="591">
        <f t="shared" si="117"/>
        <v>0</v>
      </c>
      <c r="BL89" s="591">
        <f t="shared" si="118"/>
        <v>0</v>
      </c>
      <c r="BM89" s="591"/>
      <c r="BN89" s="591"/>
      <c r="BO89" s="591"/>
      <c r="BP89" s="591"/>
      <c r="BQ89" s="591"/>
      <c r="BR89" s="591"/>
      <c r="BS89" s="591"/>
      <c r="BT89" s="591"/>
      <c r="BU89" s="591"/>
      <c r="BV89" s="591"/>
      <c r="BW89" s="591"/>
      <c r="BX89" s="591"/>
      <c r="BY89" s="591"/>
      <c r="BZ89" s="591"/>
      <c r="CA89" s="591"/>
      <c r="CB89" s="591"/>
      <c r="CC89" s="591"/>
      <c r="CD89" s="591"/>
      <c r="CE89" s="591"/>
      <c r="CF89" s="591"/>
      <c r="CG89" s="591"/>
      <c r="CH89" s="591"/>
      <c r="CI89" s="591"/>
      <c r="CJ89" s="591"/>
      <c r="CK89" s="591"/>
      <c r="CL89" s="591"/>
      <c r="CM89" s="591"/>
      <c r="CN89" s="591"/>
      <c r="CO89" s="591"/>
      <c r="CP89" s="591"/>
      <c r="CQ89" s="591"/>
      <c r="CR89" s="591"/>
      <c r="CS89" s="591">
        <v>0</v>
      </c>
      <c r="CT89" s="591"/>
      <c r="CU89" s="591"/>
      <c r="CV89" s="591"/>
      <c r="CW89" s="591"/>
      <c r="CX89" s="591"/>
      <c r="CY89" s="591"/>
      <c r="CZ89" s="591"/>
      <c r="DA89" s="591"/>
      <c r="DB89" s="591"/>
      <c r="DC89" s="591"/>
      <c r="DD89" s="591"/>
      <c r="DE89" s="591"/>
      <c r="DF89" s="591"/>
      <c r="DG89" s="591"/>
      <c r="DH89" s="591"/>
      <c r="DI89" s="591"/>
      <c r="DJ89" s="591"/>
      <c r="DK89" s="591"/>
      <c r="DL89" s="591"/>
      <c r="DM89" s="591"/>
      <c r="DN89" s="591"/>
      <c r="DO89" s="591"/>
      <c r="DP89" s="457"/>
      <c r="DQ89" s="457"/>
      <c r="DR89" s="457"/>
      <c r="DS89" s="457"/>
      <c r="DT89" s="457"/>
      <c r="DU89" s="457"/>
      <c r="DV89" s="457"/>
      <c r="DW89" s="457"/>
      <c r="DX89" s="457"/>
      <c r="DY89" s="457"/>
      <c r="DZ89" s="457"/>
      <c r="EA89" s="457"/>
      <c r="EB89" s="457"/>
      <c r="EC89" s="457"/>
      <c r="ED89" s="457"/>
      <c r="EE89" s="457"/>
      <c r="EF89" s="458"/>
      <c r="EG89" s="458"/>
      <c r="EH89" s="457"/>
      <c r="EI89" s="457"/>
      <c r="EJ89" s="457"/>
      <c r="EK89" s="459"/>
      <c r="EL89" s="460"/>
      <c r="EM89" s="458"/>
      <c r="EN89" s="460"/>
      <c r="EO89" s="457"/>
      <c r="EP89" s="458"/>
      <c r="EQ89" s="460"/>
      <c r="ER89" s="457"/>
      <c r="ES89" s="460"/>
      <c r="ET89" s="456"/>
      <c r="EU89" s="456"/>
      <c r="EV89" s="456"/>
      <c r="EW89" s="456"/>
      <c r="EX89" s="456"/>
      <c r="EY89" s="456"/>
      <c r="EZ89" s="456"/>
      <c r="FA89" s="456"/>
      <c r="FB89" s="456"/>
      <c r="FC89" s="456"/>
      <c r="FD89" s="456"/>
      <c r="FE89" s="456"/>
      <c r="FF89" s="456"/>
      <c r="FG89" s="456"/>
      <c r="FH89" s="456"/>
      <c r="FI89" s="456"/>
      <c r="FJ89" s="457"/>
      <c r="FK89" s="457"/>
      <c r="FL89" s="457"/>
      <c r="FM89" s="457"/>
      <c r="FN89" s="457"/>
      <c r="FO89" s="457"/>
      <c r="FP89" s="457"/>
      <c r="FQ89" s="457"/>
      <c r="FR89" s="457"/>
      <c r="FS89" s="457"/>
      <c r="FT89" s="457"/>
      <c r="FU89" s="457"/>
      <c r="FV89" s="457"/>
      <c r="FW89" s="457">
        <v>1</v>
      </c>
      <c r="FX89" s="457"/>
      <c r="FY89" s="457"/>
      <c r="FZ89" s="457"/>
      <c r="GA89" s="457"/>
      <c r="GB89" s="457"/>
      <c r="GC89" s="457"/>
    </row>
    <row r="90" spans="1:185" x14ac:dyDescent="0.35">
      <c r="A90" s="17" t="s">
        <v>1357</v>
      </c>
      <c r="B90" s="440">
        <v>5</v>
      </c>
      <c r="C90" s="440">
        <v>11</v>
      </c>
      <c r="D90" s="440">
        <v>2</v>
      </c>
      <c r="E90" s="440">
        <v>1</v>
      </c>
      <c r="F90" s="440">
        <v>0</v>
      </c>
      <c r="G90" s="440">
        <v>0</v>
      </c>
      <c r="H90" s="440">
        <v>0</v>
      </c>
      <c r="I90" s="441">
        <v>0</v>
      </c>
      <c r="J90" s="442">
        <v>0</v>
      </c>
      <c r="K90" s="192">
        <f>States!B85</f>
        <v>1E-4</v>
      </c>
      <c r="L90" s="192">
        <f>'Cte Keq'!M105</f>
        <v>9.9499552386476964E-5</v>
      </c>
      <c r="M90" s="259">
        <f>'Cte Keq'!M105</f>
        <v>9.9499552386476964E-5</v>
      </c>
      <c r="N90" s="272">
        <f t="shared" ref="N90" si="129">LN(L90)</f>
        <v>-9.2153574124382178</v>
      </c>
      <c r="O90" s="273">
        <f t="shared" ref="O90" si="130">LN(M90)</f>
        <v>-9.2153574124382178</v>
      </c>
      <c r="P90" s="274">
        <f t="shared" si="89"/>
        <v>-379.9</v>
      </c>
      <c r="Q90" s="274">
        <f t="shared" si="90"/>
        <v>0</v>
      </c>
      <c r="R90" s="282">
        <f t="shared" si="91"/>
        <v>0</v>
      </c>
      <c r="S90" s="283">
        <f t="shared" si="92"/>
        <v>-22.843203967278431</v>
      </c>
      <c r="T90" s="282">
        <f t="shared" si="93"/>
        <v>-22.843203967278431</v>
      </c>
      <c r="U90" s="3"/>
      <c r="V90" s="456"/>
      <c r="W90" s="456"/>
      <c r="X90" s="456"/>
      <c r="Y90" s="753"/>
      <c r="Z90" s="457"/>
      <c r="AA90" s="457"/>
      <c r="AB90" s="456"/>
      <c r="AC90" s="456"/>
      <c r="AD90" s="591"/>
      <c r="AE90" s="591"/>
      <c r="AF90" s="591"/>
      <c r="AG90" s="591"/>
      <c r="AH90" s="456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  <c r="AS90" s="591"/>
      <c r="AT90" s="591"/>
      <c r="AU90" s="591"/>
      <c r="AV90" s="591"/>
      <c r="AW90" s="591"/>
      <c r="AX90" s="591"/>
      <c r="AY90" s="591"/>
      <c r="AZ90" s="591"/>
      <c r="BA90" s="591"/>
      <c r="BB90" s="591"/>
      <c r="BC90" s="591"/>
      <c r="BD90" s="591"/>
      <c r="BE90" s="591"/>
      <c r="BF90" s="591"/>
      <c r="BG90" s="591"/>
      <c r="BH90" s="591"/>
      <c r="BI90" s="591"/>
      <c r="BJ90" s="591"/>
      <c r="BK90" s="591"/>
      <c r="BL90" s="591"/>
      <c r="BM90" s="591"/>
      <c r="BN90" s="591"/>
      <c r="BO90" s="591"/>
      <c r="BP90" s="591"/>
      <c r="BQ90" s="591"/>
      <c r="BR90" s="591"/>
      <c r="BS90" s="591"/>
      <c r="BT90" s="591"/>
      <c r="BU90" s="591"/>
      <c r="BV90" s="591"/>
      <c r="BW90" s="591"/>
      <c r="BX90" s="591"/>
      <c r="BY90" s="591"/>
      <c r="BZ90" s="591"/>
      <c r="CA90" s="591"/>
      <c r="CB90" s="591"/>
      <c r="CC90" s="591"/>
      <c r="CD90" s="591"/>
      <c r="CE90" s="591"/>
      <c r="CF90" s="591"/>
      <c r="CG90" s="591"/>
      <c r="CH90" s="591"/>
      <c r="CI90" s="591"/>
      <c r="CJ90" s="591"/>
      <c r="CK90" s="591"/>
      <c r="CL90" s="591"/>
      <c r="CM90" s="591"/>
      <c r="CN90" s="591"/>
      <c r="CO90" s="591"/>
      <c r="CP90" s="591"/>
      <c r="CQ90" s="591"/>
      <c r="CR90" s="591"/>
      <c r="CS90" s="591"/>
      <c r="CT90" s="591"/>
      <c r="CU90" s="591"/>
      <c r="CV90" s="591"/>
      <c r="CW90" s="591"/>
      <c r="CX90" s="591"/>
      <c r="CY90" s="591"/>
      <c r="CZ90" s="591"/>
      <c r="DA90" s="591"/>
      <c r="DB90" s="591"/>
      <c r="DC90" s="591"/>
      <c r="DD90" s="591"/>
      <c r="DE90" s="591"/>
      <c r="DF90" s="591"/>
      <c r="DG90" s="591"/>
      <c r="DH90" s="591"/>
      <c r="DI90" s="591"/>
      <c r="DJ90" s="591"/>
      <c r="DK90" s="591"/>
      <c r="DL90" s="591"/>
      <c r="DM90" s="591"/>
      <c r="DN90" s="591"/>
      <c r="DO90" s="591"/>
      <c r="DP90" s="457"/>
      <c r="DQ90" s="457"/>
      <c r="DR90" s="457"/>
      <c r="DS90" s="457"/>
      <c r="DT90" s="457"/>
      <c r="DU90" s="457"/>
      <c r="DV90" s="457"/>
      <c r="DW90" s="457"/>
      <c r="DX90" s="457"/>
      <c r="DY90" s="457"/>
      <c r="DZ90" s="457"/>
      <c r="EA90" s="457"/>
      <c r="EB90" s="457"/>
      <c r="EC90" s="457"/>
      <c r="ED90" s="457"/>
      <c r="EE90" s="457"/>
      <c r="EF90" s="458"/>
      <c r="EG90" s="458"/>
      <c r="EH90" s="457"/>
      <c r="EI90" s="457"/>
      <c r="EJ90" s="457"/>
      <c r="EK90" s="459"/>
      <c r="EL90" s="460"/>
      <c r="EM90" s="458"/>
      <c r="EN90" s="460"/>
      <c r="EO90" s="457"/>
      <c r="EP90" s="458"/>
      <c r="EQ90" s="460"/>
      <c r="ER90" s="457"/>
      <c r="ES90" s="460"/>
      <c r="ET90" s="456"/>
      <c r="EU90" s="456"/>
      <c r="EV90" s="456"/>
      <c r="EW90" s="456"/>
      <c r="EX90" s="456"/>
      <c r="EY90" s="456"/>
      <c r="EZ90" s="456"/>
      <c r="FA90" s="456"/>
      <c r="FB90" s="456"/>
      <c r="FC90" s="456"/>
      <c r="FD90" s="456"/>
      <c r="FE90" s="456"/>
      <c r="FF90" s="456"/>
      <c r="FG90" s="456"/>
      <c r="FH90" s="456"/>
      <c r="FI90" s="456"/>
      <c r="FJ90" s="457"/>
      <c r="FK90" s="457"/>
      <c r="FL90" s="457"/>
      <c r="FM90" s="457"/>
      <c r="FN90" s="457"/>
      <c r="FO90" s="457"/>
      <c r="FP90" s="457"/>
      <c r="FQ90" s="457"/>
      <c r="FR90" s="457"/>
      <c r="FS90" s="457"/>
      <c r="FT90" s="457"/>
      <c r="FU90" s="457"/>
      <c r="FV90" s="457"/>
      <c r="FW90" s="457"/>
      <c r="FX90" s="457">
        <v>1</v>
      </c>
      <c r="FY90" s="457"/>
      <c r="FZ90" s="457"/>
      <c r="GA90" s="457"/>
      <c r="GB90" s="457"/>
      <c r="GC90" s="457"/>
    </row>
    <row r="91" spans="1:185" x14ac:dyDescent="0.35">
      <c r="A91" s="17" t="s">
        <v>103</v>
      </c>
      <c r="B91" s="440">
        <v>0</v>
      </c>
      <c r="C91" s="440">
        <v>2</v>
      </c>
      <c r="D91" s="440">
        <v>0</v>
      </c>
      <c r="E91" s="440">
        <v>0</v>
      </c>
      <c r="F91" s="440">
        <v>0</v>
      </c>
      <c r="G91" s="440">
        <v>0</v>
      </c>
      <c r="H91" s="440"/>
      <c r="I91" s="441">
        <v>0</v>
      </c>
      <c r="J91" s="442">
        <v>0</v>
      </c>
      <c r="K91" s="192">
        <f>States!B86</f>
        <v>1E-4</v>
      </c>
      <c r="L91" s="192">
        <f>'Cte Keq'!L106</f>
        <v>1E-4</v>
      </c>
      <c r="M91" s="259">
        <f>'Cte Keq'!L106</f>
        <v>1E-4</v>
      </c>
      <c r="N91" s="272">
        <f t="shared" si="88"/>
        <v>-9.2103403719761818</v>
      </c>
      <c r="O91" s="273">
        <f t="shared" si="88"/>
        <v>-9.2103403719761818</v>
      </c>
      <c r="P91" s="274">
        <f t="shared" si="89"/>
        <v>17.55</v>
      </c>
      <c r="Q91" s="274">
        <f t="shared" si="90"/>
        <v>0</v>
      </c>
      <c r="R91" s="282">
        <f t="shared" si="91"/>
        <v>0</v>
      </c>
      <c r="S91" s="283">
        <f t="shared" si="92"/>
        <v>-22.830767631555663</v>
      </c>
      <c r="T91" s="282">
        <f t="shared" si="93"/>
        <v>-22.830767631555663</v>
      </c>
      <c r="U91" s="3"/>
      <c r="V91" s="456">
        <v>0</v>
      </c>
      <c r="W91" s="456"/>
      <c r="X91" s="456">
        <f t="shared" si="119"/>
        <v>0</v>
      </c>
      <c r="Y91" s="753"/>
      <c r="Z91" s="457">
        <v>0</v>
      </c>
      <c r="AA91" s="457">
        <v>0</v>
      </c>
      <c r="AB91" s="456">
        <v>0</v>
      </c>
      <c r="AC91" s="456">
        <v>0</v>
      </c>
      <c r="AD91" s="591">
        <v>0</v>
      </c>
      <c r="AE91" s="591">
        <v>0</v>
      </c>
      <c r="AF91" s="591"/>
      <c r="AG91" s="591">
        <v>0</v>
      </c>
      <c r="AH91" s="456">
        <v>0</v>
      </c>
      <c r="AI91" s="591">
        <v>0</v>
      </c>
      <c r="AJ91" s="591">
        <v>0</v>
      </c>
      <c r="AK91" s="591">
        <v>0</v>
      </c>
      <c r="AL91" s="591">
        <v>0</v>
      </c>
      <c r="AM91" s="591">
        <v>0</v>
      </c>
      <c r="AN91" s="591">
        <v>0</v>
      </c>
      <c r="AO91" s="591">
        <v>0</v>
      </c>
      <c r="AP91" s="591"/>
      <c r="AQ91" s="591"/>
      <c r="AR91" s="591"/>
      <c r="AS91" s="591">
        <v>0</v>
      </c>
      <c r="AT91" s="591">
        <v>0</v>
      </c>
      <c r="AU91" s="591">
        <v>0</v>
      </c>
      <c r="AV91" s="591">
        <v>0</v>
      </c>
      <c r="AW91" s="591">
        <v>0</v>
      </c>
      <c r="AX91" s="591">
        <v>0</v>
      </c>
      <c r="AY91" s="591">
        <v>0</v>
      </c>
      <c r="AZ91" s="591">
        <v>0</v>
      </c>
      <c r="BA91" s="591"/>
      <c r="BB91" s="591"/>
      <c r="BC91" s="591"/>
      <c r="BD91" s="591"/>
      <c r="BE91" s="591">
        <f t="shared" si="113"/>
        <v>0</v>
      </c>
      <c r="BF91" s="591">
        <f t="shared" si="114"/>
        <v>0</v>
      </c>
      <c r="BG91" s="591">
        <v>0</v>
      </c>
      <c r="BH91" s="591">
        <f t="shared" si="115"/>
        <v>0</v>
      </c>
      <c r="BI91" s="591">
        <v>0</v>
      </c>
      <c r="BJ91" s="591">
        <f t="shared" si="116"/>
        <v>0</v>
      </c>
      <c r="BK91" s="591">
        <f t="shared" si="117"/>
        <v>0</v>
      </c>
      <c r="BL91" s="591">
        <f t="shared" si="118"/>
        <v>0</v>
      </c>
      <c r="BM91" s="591"/>
      <c r="BN91" s="591"/>
      <c r="BO91" s="591"/>
      <c r="BP91" s="591"/>
      <c r="BQ91" s="591">
        <v>0</v>
      </c>
      <c r="BR91" s="591">
        <v>0</v>
      </c>
      <c r="BS91" s="591">
        <v>0</v>
      </c>
      <c r="BT91" s="591">
        <v>0</v>
      </c>
      <c r="BU91" s="591">
        <v>0</v>
      </c>
      <c r="BV91" s="591">
        <v>0</v>
      </c>
      <c r="BW91" s="591">
        <v>0</v>
      </c>
      <c r="BX91" s="591">
        <v>0</v>
      </c>
      <c r="BY91" s="591"/>
      <c r="BZ91" s="591"/>
      <c r="CA91" s="591"/>
      <c r="CB91" s="591"/>
      <c r="CC91" s="591"/>
      <c r="CD91" s="591"/>
      <c r="CE91" s="591"/>
      <c r="CF91" s="591"/>
      <c r="CG91" s="591"/>
      <c r="CH91" s="591">
        <v>0</v>
      </c>
      <c r="CI91" s="591">
        <v>0</v>
      </c>
      <c r="CJ91" s="591">
        <v>0</v>
      </c>
      <c r="CK91" s="591">
        <v>0</v>
      </c>
      <c r="CL91" s="591">
        <v>0</v>
      </c>
      <c r="CM91" s="591">
        <v>0</v>
      </c>
      <c r="CN91" s="591">
        <v>0</v>
      </c>
      <c r="CO91" s="591">
        <v>0</v>
      </c>
      <c r="CP91" s="591"/>
      <c r="CQ91" s="591"/>
      <c r="CR91" s="591"/>
      <c r="CS91" s="591">
        <v>0</v>
      </c>
      <c r="CT91" s="591"/>
      <c r="CU91" s="591"/>
      <c r="CV91" s="591"/>
      <c r="CW91" s="591"/>
      <c r="CX91" s="591"/>
      <c r="CY91" s="591"/>
      <c r="CZ91" s="591"/>
      <c r="DA91" s="591"/>
      <c r="DB91" s="591"/>
      <c r="DC91" s="591"/>
      <c r="DD91" s="591"/>
      <c r="DE91" s="591"/>
      <c r="DF91" s="591"/>
      <c r="DG91" s="591"/>
      <c r="DH91" s="591"/>
      <c r="DI91" s="591"/>
      <c r="DJ91" s="591"/>
      <c r="DK91" s="591"/>
      <c r="DL91" s="591"/>
      <c r="DM91" s="591"/>
      <c r="DN91" s="591"/>
      <c r="DO91" s="591"/>
      <c r="DP91" s="457">
        <v>0</v>
      </c>
      <c r="DQ91" s="457">
        <v>0</v>
      </c>
      <c r="DR91" s="457">
        <v>0</v>
      </c>
      <c r="DS91" s="457">
        <v>0</v>
      </c>
      <c r="DT91" s="457">
        <v>0</v>
      </c>
      <c r="DU91" s="457">
        <v>0</v>
      </c>
      <c r="DV91" s="457">
        <v>0</v>
      </c>
      <c r="DW91" s="457">
        <v>0</v>
      </c>
      <c r="DX91" s="457">
        <v>0</v>
      </c>
      <c r="DY91" s="457">
        <v>0</v>
      </c>
      <c r="DZ91" s="457">
        <v>0</v>
      </c>
      <c r="EA91" s="457">
        <v>0</v>
      </c>
      <c r="EB91" s="457">
        <v>0</v>
      </c>
      <c r="EC91" s="457">
        <v>0</v>
      </c>
      <c r="ED91" s="457">
        <v>0</v>
      </c>
      <c r="EE91" s="457">
        <v>0</v>
      </c>
      <c r="EF91" s="458">
        <v>0</v>
      </c>
      <c r="EG91" s="458"/>
      <c r="EH91" s="457">
        <v>0</v>
      </c>
      <c r="EI91" s="457">
        <v>0</v>
      </c>
      <c r="EJ91" s="457">
        <v>0</v>
      </c>
      <c r="EK91" s="459">
        <v>0</v>
      </c>
      <c r="EL91" s="460">
        <v>0</v>
      </c>
      <c r="EM91" s="458">
        <v>0</v>
      </c>
      <c r="EN91" s="460">
        <v>0</v>
      </c>
      <c r="EO91" s="457">
        <v>0</v>
      </c>
      <c r="EP91" s="458">
        <v>0</v>
      </c>
      <c r="EQ91" s="460">
        <v>0</v>
      </c>
      <c r="ER91" s="457">
        <v>0</v>
      </c>
      <c r="ES91" s="460">
        <v>0</v>
      </c>
      <c r="ET91" s="456"/>
      <c r="EU91" s="456"/>
      <c r="EV91" s="456"/>
      <c r="EW91" s="456"/>
      <c r="EX91" s="456"/>
      <c r="EY91" s="456"/>
      <c r="EZ91" s="456"/>
      <c r="FA91" s="456"/>
      <c r="FB91" s="456"/>
      <c r="FC91" s="456"/>
      <c r="FD91" s="456"/>
      <c r="FE91" s="456"/>
      <c r="FF91" s="456"/>
      <c r="FG91" s="456"/>
      <c r="FH91" s="456"/>
      <c r="FI91" s="456"/>
      <c r="FJ91" s="457">
        <v>0</v>
      </c>
      <c r="FK91" s="457">
        <v>0</v>
      </c>
      <c r="FL91" s="457">
        <v>0</v>
      </c>
      <c r="FM91" s="457">
        <v>0</v>
      </c>
      <c r="FN91" s="457">
        <v>0</v>
      </c>
      <c r="FO91" s="457"/>
      <c r="FP91" s="457">
        <v>0</v>
      </c>
      <c r="FQ91" s="457"/>
      <c r="FR91" s="457"/>
      <c r="FS91" s="457">
        <v>0</v>
      </c>
      <c r="FT91" s="457">
        <v>0</v>
      </c>
      <c r="FU91" s="457">
        <v>0</v>
      </c>
      <c r="FV91" s="457"/>
      <c r="FW91" s="457"/>
      <c r="FX91" s="457"/>
      <c r="FY91" s="457">
        <v>1</v>
      </c>
      <c r="FZ91" s="457">
        <v>0</v>
      </c>
      <c r="GA91" s="457">
        <v>0</v>
      </c>
      <c r="GB91" s="457">
        <v>-1</v>
      </c>
      <c r="GC91" s="457">
        <v>0</v>
      </c>
    </row>
    <row r="92" spans="1:185" x14ac:dyDescent="0.35">
      <c r="A92" s="17" t="s">
        <v>104</v>
      </c>
      <c r="B92" s="440">
        <v>0</v>
      </c>
      <c r="C92" s="440">
        <v>4</v>
      </c>
      <c r="D92" s="440">
        <v>0</v>
      </c>
      <c r="E92" s="440">
        <v>1</v>
      </c>
      <c r="F92" s="440">
        <v>0</v>
      </c>
      <c r="G92" s="440">
        <v>0</v>
      </c>
      <c r="H92" s="440"/>
      <c r="I92" s="441">
        <v>1</v>
      </c>
      <c r="J92" s="442">
        <v>0</v>
      </c>
      <c r="K92" s="192">
        <f>States!B87</f>
        <v>1E-4</v>
      </c>
      <c r="L92" s="192">
        <f>'Cte Keq'!L107</f>
        <v>9.9441666237753672E-5</v>
      </c>
      <c r="M92" s="259">
        <f>'Cte Keq'!M107</f>
        <v>5.5833376224633654E-7</v>
      </c>
      <c r="N92" s="272">
        <f t="shared" si="88"/>
        <v>-9.2159393546898762</v>
      </c>
      <c r="O92" s="273">
        <f t="shared" si="88"/>
        <v>-14.398308913153254</v>
      </c>
      <c r="P92" s="274">
        <f t="shared" si="89"/>
        <v>-79.37</v>
      </c>
      <c r="Q92" s="274">
        <f t="shared" si="90"/>
        <v>0.18108322418382827</v>
      </c>
      <c r="R92" s="282">
        <f t="shared" si="91"/>
        <v>0</v>
      </c>
      <c r="S92" s="283">
        <f t="shared" si="92"/>
        <v>-22.844646496846938</v>
      </c>
      <c r="T92" s="282">
        <f t="shared" si="93"/>
        <v>-35.690803141624528</v>
      </c>
      <c r="U92" s="3"/>
      <c r="V92" s="456">
        <v>0</v>
      </c>
      <c r="W92" s="456"/>
      <c r="X92" s="456">
        <v>0</v>
      </c>
      <c r="Y92" s="753"/>
      <c r="Z92" s="457">
        <v>0</v>
      </c>
      <c r="AA92" s="457">
        <v>0</v>
      </c>
      <c r="AB92" s="456">
        <v>0</v>
      </c>
      <c r="AC92" s="456">
        <v>0</v>
      </c>
      <c r="AD92" s="591">
        <v>0</v>
      </c>
      <c r="AE92" s="591">
        <v>0</v>
      </c>
      <c r="AF92" s="591"/>
      <c r="AG92" s="591">
        <v>0</v>
      </c>
      <c r="AH92" s="456">
        <v>0</v>
      </c>
      <c r="AI92" s="591">
        <v>0</v>
      </c>
      <c r="AJ92" s="591">
        <v>0</v>
      </c>
      <c r="AK92" s="591">
        <v>0</v>
      </c>
      <c r="AL92" s="591">
        <v>0</v>
      </c>
      <c r="AM92" s="591">
        <v>0</v>
      </c>
      <c r="AN92" s="591">
        <v>0</v>
      </c>
      <c r="AO92" s="591">
        <v>0</v>
      </c>
      <c r="AP92" s="591"/>
      <c r="AQ92" s="591"/>
      <c r="AR92" s="591"/>
      <c r="AS92" s="591">
        <v>0</v>
      </c>
      <c r="AT92" s="591">
        <v>0</v>
      </c>
      <c r="AU92" s="591">
        <v>0</v>
      </c>
      <c r="AV92" s="591">
        <v>0</v>
      </c>
      <c r="AW92" s="591">
        <v>0</v>
      </c>
      <c r="AX92" s="591">
        <v>0</v>
      </c>
      <c r="AY92" s="591">
        <v>0</v>
      </c>
      <c r="AZ92" s="591">
        <v>0</v>
      </c>
      <c r="BA92" s="591"/>
      <c r="BB92" s="591"/>
      <c r="BC92" s="591"/>
      <c r="BD92" s="591"/>
      <c r="BE92" s="591">
        <f t="shared" si="113"/>
        <v>0</v>
      </c>
      <c r="BF92" s="591">
        <f t="shared" si="114"/>
        <v>0</v>
      </c>
      <c r="BG92" s="591">
        <v>0</v>
      </c>
      <c r="BH92" s="591">
        <f t="shared" si="115"/>
        <v>0</v>
      </c>
      <c r="BI92" s="591">
        <v>0</v>
      </c>
      <c r="BJ92" s="591">
        <f t="shared" si="116"/>
        <v>0</v>
      </c>
      <c r="BK92" s="591">
        <f t="shared" si="117"/>
        <v>0</v>
      </c>
      <c r="BL92" s="591">
        <f t="shared" si="118"/>
        <v>0</v>
      </c>
      <c r="BM92" s="591"/>
      <c r="BN92" s="591"/>
      <c r="BO92" s="591"/>
      <c r="BP92" s="591"/>
      <c r="BQ92" s="591">
        <v>0</v>
      </c>
      <c r="BR92" s="591">
        <v>0</v>
      </c>
      <c r="BS92" s="591">
        <v>0</v>
      </c>
      <c r="BT92" s="591">
        <v>0</v>
      </c>
      <c r="BU92" s="591">
        <v>0</v>
      </c>
      <c r="BV92" s="591">
        <v>0</v>
      </c>
      <c r="BW92" s="591">
        <v>0</v>
      </c>
      <c r="BX92" s="591">
        <v>0</v>
      </c>
      <c r="BY92" s="591"/>
      <c r="BZ92" s="591"/>
      <c r="CA92" s="591"/>
      <c r="CB92" s="591"/>
      <c r="CC92" s="591"/>
      <c r="CD92" s="591"/>
      <c r="CE92" s="591"/>
      <c r="CF92" s="591"/>
      <c r="CG92" s="591"/>
      <c r="CH92" s="591">
        <v>0</v>
      </c>
      <c r="CI92" s="591">
        <v>0</v>
      </c>
      <c r="CJ92" s="591">
        <v>0</v>
      </c>
      <c r="CK92" s="591">
        <v>0</v>
      </c>
      <c r="CL92" s="591">
        <v>0</v>
      </c>
      <c r="CM92" s="591">
        <v>0</v>
      </c>
      <c r="CN92" s="591">
        <v>0</v>
      </c>
      <c r="CO92" s="591">
        <v>0</v>
      </c>
      <c r="CP92" s="591"/>
      <c r="CQ92" s="591"/>
      <c r="CR92" s="591"/>
      <c r="CS92" s="591">
        <v>0</v>
      </c>
      <c r="CT92" s="591"/>
      <c r="CU92" s="591"/>
      <c r="CV92" s="591"/>
      <c r="CW92" s="591"/>
      <c r="CX92" s="591"/>
      <c r="CY92" s="591"/>
      <c r="CZ92" s="591"/>
      <c r="DA92" s="591"/>
      <c r="DB92" s="591"/>
      <c r="DC92" s="591"/>
      <c r="DD92" s="591"/>
      <c r="DE92" s="591"/>
      <c r="DF92" s="591"/>
      <c r="DG92" s="591"/>
      <c r="DH92" s="591"/>
      <c r="DI92" s="591"/>
      <c r="DJ92" s="591"/>
      <c r="DK92" s="591"/>
      <c r="DL92" s="591"/>
      <c r="DM92" s="591"/>
      <c r="DN92" s="591"/>
      <c r="DO92" s="591"/>
      <c r="DP92" s="457">
        <v>0</v>
      </c>
      <c r="DQ92" s="457">
        <v>0</v>
      </c>
      <c r="DR92" s="457">
        <v>0</v>
      </c>
      <c r="DS92" s="457">
        <v>0</v>
      </c>
      <c r="DT92" s="457">
        <v>0</v>
      </c>
      <c r="DU92" s="457">
        <v>0</v>
      </c>
      <c r="DV92" s="457">
        <v>0</v>
      </c>
      <c r="DW92" s="457">
        <v>0</v>
      </c>
      <c r="DX92" s="457">
        <v>0</v>
      </c>
      <c r="DY92" s="457">
        <v>0</v>
      </c>
      <c r="DZ92" s="457">
        <v>0</v>
      </c>
      <c r="EA92" s="457">
        <v>0</v>
      </c>
      <c r="EB92" s="457">
        <v>0</v>
      </c>
      <c r="EC92" s="457">
        <v>0</v>
      </c>
      <c r="ED92" s="457">
        <v>0</v>
      </c>
      <c r="EE92" s="457">
        <v>0</v>
      </c>
      <c r="EF92" s="458">
        <v>0</v>
      </c>
      <c r="EG92" s="458"/>
      <c r="EH92" s="457">
        <v>0</v>
      </c>
      <c r="EI92" s="457">
        <v>0</v>
      </c>
      <c r="EJ92" s="457">
        <v>0</v>
      </c>
      <c r="EK92" s="459">
        <v>0</v>
      </c>
      <c r="EL92" s="460">
        <v>0</v>
      </c>
      <c r="EM92" s="458">
        <v>0</v>
      </c>
      <c r="EN92" s="460">
        <v>0</v>
      </c>
      <c r="EO92" s="457">
        <v>0</v>
      </c>
      <c r="EP92" s="458">
        <v>0</v>
      </c>
      <c r="EQ92" s="460">
        <v>0</v>
      </c>
      <c r="ER92" s="457">
        <v>0</v>
      </c>
      <c r="ES92" s="460">
        <v>0</v>
      </c>
      <c r="ET92" s="456"/>
      <c r="EU92" s="456"/>
      <c r="EV92" s="456"/>
      <c r="EW92" s="456"/>
      <c r="EX92" s="456"/>
      <c r="EY92" s="456"/>
      <c r="EZ92" s="456"/>
      <c r="FA92" s="456"/>
      <c r="FB92" s="456"/>
      <c r="FC92" s="456"/>
      <c r="FD92" s="456"/>
      <c r="FE92" s="456"/>
      <c r="FF92" s="456"/>
      <c r="FG92" s="456"/>
      <c r="FH92" s="456"/>
      <c r="FI92" s="456"/>
      <c r="FJ92" s="457">
        <v>0</v>
      </c>
      <c r="FK92" s="457">
        <v>0</v>
      </c>
      <c r="FL92" s="457">
        <v>0</v>
      </c>
      <c r="FM92" s="457">
        <v>0</v>
      </c>
      <c r="FN92" s="457">
        <v>0</v>
      </c>
      <c r="FO92" s="457"/>
      <c r="FP92" s="457">
        <v>0</v>
      </c>
      <c r="FQ92" s="457"/>
      <c r="FR92" s="457"/>
      <c r="FS92" s="457">
        <v>0</v>
      </c>
      <c r="FT92" s="457">
        <v>0</v>
      </c>
      <c r="FU92" s="457">
        <v>0</v>
      </c>
      <c r="FV92" s="457"/>
      <c r="FW92" s="457"/>
      <c r="FX92" s="457"/>
      <c r="FY92" s="457">
        <v>0</v>
      </c>
      <c r="FZ92" s="457">
        <v>1</v>
      </c>
      <c r="GA92" s="457">
        <v>0</v>
      </c>
      <c r="GB92" s="457">
        <v>0</v>
      </c>
      <c r="GC92" s="457">
        <v>0</v>
      </c>
    </row>
    <row r="93" spans="1:185" x14ac:dyDescent="0.35">
      <c r="A93" s="17" t="s">
        <v>105</v>
      </c>
      <c r="B93" s="440">
        <v>1</v>
      </c>
      <c r="C93" s="440">
        <v>1</v>
      </c>
      <c r="D93" s="440">
        <v>3</v>
      </c>
      <c r="E93" s="440">
        <v>0</v>
      </c>
      <c r="F93" s="440">
        <v>0</v>
      </c>
      <c r="G93" s="440">
        <v>0</v>
      </c>
      <c r="H93" s="440"/>
      <c r="I93" s="441">
        <v>-1</v>
      </c>
      <c r="J93" s="442">
        <v>0</v>
      </c>
      <c r="K93" s="192">
        <f>States!B88</f>
        <v>1E-4</v>
      </c>
      <c r="L93" s="192">
        <f>'Cte Keq'!K108</f>
        <v>1.5852484363022533E-5</v>
      </c>
      <c r="M93" s="259">
        <f>'Cte Keq'!K108</f>
        <v>1.5852484363022533E-5</v>
      </c>
      <c r="N93" s="272">
        <f t="shared" si="88"/>
        <v>-11.052184327777219</v>
      </c>
      <c r="O93" s="273">
        <f t="shared" si="88"/>
        <v>-11.052184327777219</v>
      </c>
      <c r="P93" s="274">
        <f t="shared" si="89"/>
        <v>-586.85</v>
      </c>
      <c r="Q93" s="274">
        <f t="shared" si="90"/>
        <v>0.18108322418382827</v>
      </c>
      <c r="R93" s="282">
        <f t="shared" si="91"/>
        <v>0</v>
      </c>
      <c r="S93" s="283">
        <f t="shared" si="92"/>
        <v>-27.396365608414829</v>
      </c>
      <c r="T93" s="282">
        <f t="shared" si="93"/>
        <v>-27.396365608414829</v>
      </c>
      <c r="U93" s="3"/>
      <c r="V93" s="456">
        <v>0</v>
      </c>
      <c r="W93" s="456"/>
      <c r="X93" s="456">
        <f>-V93/$V$56</f>
        <v>0</v>
      </c>
      <c r="Y93" s="753"/>
      <c r="Z93" s="457">
        <v>0</v>
      </c>
      <c r="AA93" s="457">
        <v>0</v>
      </c>
      <c r="AB93" s="456">
        <v>0</v>
      </c>
      <c r="AC93" s="456">
        <v>0</v>
      </c>
      <c r="AD93" s="591">
        <v>0</v>
      </c>
      <c r="AE93" s="591">
        <v>0</v>
      </c>
      <c r="AF93" s="591"/>
      <c r="AG93" s="591">
        <v>0</v>
      </c>
      <c r="AH93" s="456">
        <v>0</v>
      </c>
      <c r="AI93" s="591">
        <v>0</v>
      </c>
      <c r="AJ93" s="591">
        <v>0</v>
      </c>
      <c r="AK93" s="591">
        <v>0</v>
      </c>
      <c r="AL93" s="591">
        <v>0</v>
      </c>
      <c r="AM93" s="591">
        <v>0</v>
      </c>
      <c r="AN93" s="591">
        <v>0</v>
      </c>
      <c r="AO93" s="591">
        <v>0</v>
      </c>
      <c r="AP93" s="591"/>
      <c r="AQ93" s="591"/>
      <c r="AR93" s="591"/>
      <c r="AS93" s="591">
        <v>0</v>
      </c>
      <c r="AT93" s="591">
        <v>0</v>
      </c>
      <c r="AU93" s="591">
        <v>0</v>
      </c>
      <c r="AV93" s="591">
        <v>0</v>
      </c>
      <c r="AW93" s="591">
        <v>0</v>
      </c>
      <c r="AX93" s="591">
        <v>0</v>
      </c>
      <c r="AY93" s="591">
        <v>0</v>
      </c>
      <c r="AZ93" s="591">
        <v>0</v>
      </c>
      <c r="BA93" s="591"/>
      <c r="BB93" s="591"/>
      <c r="BC93" s="591"/>
      <c r="BD93" s="591"/>
      <c r="BE93" s="591">
        <f t="shared" si="113"/>
        <v>0</v>
      </c>
      <c r="BF93" s="591">
        <f t="shared" si="114"/>
        <v>0</v>
      </c>
      <c r="BG93" s="591">
        <v>0</v>
      </c>
      <c r="BH93" s="591">
        <f t="shared" si="115"/>
        <v>0</v>
      </c>
      <c r="BI93" s="591">
        <v>0</v>
      </c>
      <c r="BJ93" s="591">
        <f t="shared" si="116"/>
        <v>0</v>
      </c>
      <c r="BK93" s="591">
        <f t="shared" si="117"/>
        <v>0</v>
      </c>
      <c r="BL93" s="591">
        <f t="shared" si="118"/>
        <v>0</v>
      </c>
      <c r="BM93" s="591"/>
      <c r="BN93" s="591"/>
      <c r="BO93" s="591"/>
      <c r="BP93" s="591"/>
      <c r="BQ93" s="591">
        <v>0</v>
      </c>
      <c r="BR93" s="591">
        <v>0</v>
      </c>
      <c r="BS93" s="591">
        <v>0</v>
      </c>
      <c r="BT93" s="591">
        <v>0</v>
      </c>
      <c r="BU93" s="591">
        <v>0</v>
      </c>
      <c r="BV93" s="591">
        <v>0</v>
      </c>
      <c r="BW93" s="591">
        <v>0</v>
      </c>
      <c r="BX93" s="591">
        <v>0</v>
      </c>
      <c r="BY93" s="591"/>
      <c r="BZ93" s="591"/>
      <c r="CA93" s="591"/>
      <c r="CB93" s="591"/>
      <c r="CC93" s="591"/>
      <c r="CD93" s="591"/>
      <c r="CE93" s="591"/>
      <c r="CF93" s="591"/>
      <c r="CG93" s="591"/>
      <c r="CH93" s="591">
        <v>0</v>
      </c>
      <c r="CI93" s="591">
        <v>0</v>
      </c>
      <c r="CJ93" s="591">
        <v>0</v>
      </c>
      <c r="CK93" s="591">
        <v>0</v>
      </c>
      <c r="CL93" s="591">
        <v>0</v>
      </c>
      <c r="CM93" s="591">
        <v>0</v>
      </c>
      <c r="CN93" s="591">
        <v>0</v>
      </c>
      <c r="CO93" s="591">
        <v>0</v>
      </c>
      <c r="CP93" s="591"/>
      <c r="CQ93" s="591"/>
      <c r="CR93" s="591"/>
      <c r="CS93" s="591">
        <v>0</v>
      </c>
      <c r="CT93" s="591"/>
      <c r="CU93" s="591"/>
      <c r="CV93" s="591"/>
      <c r="CW93" s="591"/>
      <c r="CX93" s="591"/>
      <c r="CY93" s="591"/>
      <c r="CZ93" s="591"/>
      <c r="DA93" s="591"/>
      <c r="DB93" s="591"/>
      <c r="DC93" s="591"/>
      <c r="DD93" s="591"/>
      <c r="DE93" s="591"/>
      <c r="DF93" s="591"/>
      <c r="DG93" s="591"/>
      <c r="DH93" s="591"/>
      <c r="DI93" s="591"/>
      <c r="DJ93" s="591"/>
      <c r="DK93" s="591"/>
      <c r="DL93" s="591"/>
      <c r="DM93" s="591"/>
      <c r="DN93" s="591"/>
      <c r="DO93" s="591"/>
      <c r="DP93" s="457">
        <v>0</v>
      </c>
      <c r="DQ93" s="457">
        <v>0</v>
      </c>
      <c r="DR93" s="457">
        <v>0</v>
      </c>
      <c r="DS93" s="457">
        <v>0</v>
      </c>
      <c r="DT93" s="457">
        <v>0</v>
      </c>
      <c r="DU93" s="457">
        <v>0</v>
      </c>
      <c r="DV93" s="457">
        <v>0</v>
      </c>
      <c r="DW93" s="457">
        <v>0</v>
      </c>
      <c r="DX93" s="457">
        <v>0</v>
      </c>
      <c r="DY93" s="457">
        <v>0</v>
      </c>
      <c r="DZ93" s="457">
        <v>0</v>
      </c>
      <c r="EA93" s="457">
        <v>0</v>
      </c>
      <c r="EB93" s="457">
        <v>0</v>
      </c>
      <c r="EC93" s="457">
        <v>0</v>
      </c>
      <c r="ED93" s="457">
        <v>0</v>
      </c>
      <c r="EE93" s="457">
        <v>0</v>
      </c>
      <c r="EF93" s="458">
        <v>0</v>
      </c>
      <c r="EG93" s="458"/>
      <c r="EH93" s="457">
        <v>0</v>
      </c>
      <c r="EI93" s="457">
        <v>0</v>
      </c>
      <c r="EJ93" s="457">
        <v>0</v>
      </c>
      <c r="EK93" s="459">
        <v>0</v>
      </c>
      <c r="EL93" s="460">
        <v>0</v>
      </c>
      <c r="EM93" s="458">
        <v>0</v>
      </c>
      <c r="EN93" s="460">
        <v>0</v>
      </c>
      <c r="EO93" s="457">
        <v>0</v>
      </c>
      <c r="EP93" s="458">
        <v>0</v>
      </c>
      <c r="EQ93" s="460">
        <v>0</v>
      </c>
      <c r="ER93" s="457">
        <v>0</v>
      </c>
      <c r="ES93" s="460">
        <v>0</v>
      </c>
      <c r="ET93" s="456"/>
      <c r="EU93" s="456"/>
      <c r="EV93" s="456"/>
      <c r="EW93" s="456"/>
      <c r="EX93" s="456"/>
      <c r="EY93" s="456"/>
      <c r="EZ93" s="456"/>
      <c r="FA93" s="456"/>
      <c r="FB93" s="456"/>
      <c r="FC93" s="456"/>
      <c r="FD93" s="456"/>
      <c r="FE93" s="456"/>
      <c r="FF93" s="456"/>
      <c r="FG93" s="456"/>
      <c r="FH93" s="456"/>
      <c r="FI93" s="456"/>
      <c r="FJ93" s="457">
        <v>0</v>
      </c>
      <c r="FK93" s="457">
        <v>0</v>
      </c>
      <c r="FL93" s="457">
        <v>0</v>
      </c>
      <c r="FM93" s="457">
        <v>0</v>
      </c>
      <c r="FN93" s="457">
        <v>0</v>
      </c>
      <c r="FO93" s="457"/>
      <c r="FP93" s="457">
        <v>0</v>
      </c>
      <c r="FQ93" s="457"/>
      <c r="FR93" s="457"/>
      <c r="FS93" s="457">
        <v>0</v>
      </c>
      <c r="FT93" s="457">
        <v>0</v>
      </c>
      <c r="FU93" s="457">
        <v>0</v>
      </c>
      <c r="FV93" s="457"/>
      <c r="FW93" s="457"/>
      <c r="FX93" s="457"/>
      <c r="FY93" s="457">
        <v>0</v>
      </c>
      <c r="FZ93" s="457">
        <v>0</v>
      </c>
      <c r="GA93" s="457">
        <v>1</v>
      </c>
      <c r="GB93" s="457">
        <v>0</v>
      </c>
      <c r="GC93" s="457">
        <v>-1</v>
      </c>
    </row>
    <row r="94" spans="1:185" x14ac:dyDescent="0.35">
      <c r="A94" s="17" t="s">
        <v>107</v>
      </c>
      <c r="B94" s="440">
        <v>0</v>
      </c>
      <c r="C94" s="440">
        <v>0</v>
      </c>
      <c r="D94" s="440">
        <v>0</v>
      </c>
      <c r="E94" s="440">
        <v>0</v>
      </c>
      <c r="F94" s="440">
        <v>0</v>
      </c>
      <c r="G94" s="440">
        <v>0</v>
      </c>
      <c r="H94" s="440"/>
      <c r="I94" s="441">
        <v>1</v>
      </c>
      <c r="J94" s="442">
        <v>1</v>
      </c>
      <c r="K94" s="192">
        <f>States!B89</f>
        <v>1E-4</v>
      </c>
      <c r="L94" s="192">
        <f>K94</f>
        <v>1E-4</v>
      </c>
      <c r="M94" s="259">
        <f>K94</f>
        <v>1E-4</v>
      </c>
      <c r="N94" s="272">
        <f t="shared" ref="N94:N99" si="131">LN(L94)</f>
        <v>-9.2103403719761818</v>
      </c>
      <c r="O94" s="273">
        <f t="shared" si="88"/>
        <v>-9.2103403719761818</v>
      </c>
      <c r="P94" s="274">
        <f t="shared" si="89"/>
        <v>0</v>
      </c>
      <c r="Q94" s="274">
        <f t="shared" si="90"/>
        <v>0.18108322418382827</v>
      </c>
      <c r="R94" s="282">
        <f t="shared" si="91"/>
        <v>0.18108322418382827</v>
      </c>
      <c r="S94" s="283">
        <f t="shared" si="92"/>
        <v>-22.830767631555663</v>
      </c>
      <c r="T94" s="282">
        <f t="shared" si="93"/>
        <v>-22.830767631555663</v>
      </c>
      <c r="U94" s="3"/>
      <c r="V94" s="456">
        <v>0</v>
      </c>
      <c r="W94" s="456"/>
      <c r="X94" s="456">
        <f>-V94/$V$56</f>
        <v>0</v>
      </c>
      <c r="Y94" s="753"/>
      <c r="Z94" s="457">
        <v>0</v>
      </c>
      <c r="AA94" s="457">
        <v>0</v>
      </c>
      <c r="AB94" s="456">
        <v>0</v>
      </c>
      <c r="AC94" s="456">
        <v>0</v>
      </c>
      <c r="AD94" s="591">
        <v>0</v>
      </c>
      <c r="AE94" s="591">
        <v>0</v>
      </c>
      <c r="AF94" s="591"/>
      <c r="AG94" s="591">
        <v>0</v>
      </c>
      <c r="AH94" s="456">
        <v>0</v>
      </c>
      <c r="AI94" s="591">
        <v>0</v>
      </c>
      <c r="AJ94" s="591">
        <v>0</v>
      </c>
      <c r="AK94" s="591">
        <v>0</v>
      </c>
      <c r="AL94" s="591">
        <v>0</v>
      </c>
      <c r="AM94" s="591">
        <v>0</v>
      </c>
      <c r="AN94" s="591">
        <v>0</v>
      </c>
      <c r="AO94" s="591">
        <v>0</v>
      </c>
      <c r="AP94" s="591"/>
      <c r="AQ94" s="591"/>
      <c r="AR94" s="591"/>
      <c r="AS94" s="591">
        <v>0</v>
      </c>
      <c r="AT94" s="591">
        <v>0</v>
      </c>
      <c r="AU94" s="591">
        <v>0</v>
      </c>
      <c r="AV94" s="591">
        <v>0</v>
      </c>
      <c r="AW94" s="591">
        <v>0</v>
      </c>
      <c r="AX94" s="591">
        <v>0</v>
      </c>
      <c r="AY94" s="591">
        <v>0</v>
      </c>
      <c r="AZ94" s="591">
        <v>0</v>
      </c>
      <c r="BA94" s="591"/>
      <c r="BB94" s="591"/>
      <c r="BC94" s="591"/>
      <c r="BD94" s="591"/>
      <c r="BE94" s="591">
        <f t="shared" si="113"/>
        <v>0</v>
      </c>
      <c r="BF94" s="591">
        <f t="shared" si="114"/>
        <v>0</v>
      </c>
      <c r="BG94" s="591">
        <v>0</v>
      </c>
      <c r="BH94" s="591">
        <f t="shared" si="115"/>
        <v>0</v>
      </c>
      <c r="BI94" s="591">
        <v>0</v>
      </c>
      <c r="BJ94" s="591">
        <f t="shared" si="116"/>
        <v>0</v>
      </c>
      <c r="BK94" s="591">
        <f t="shared" si="117"/>
        <v>0</v>
      </c>
      <c r="BL94" s="591">
        <f t="shared" si="118"/>
        <v>0</v>
      </c>
      <c r="BM94" s="591"/>
      <c r="BN94" s="591"/>
      <c r="BO94" s="591"/>
      <c r="BP94" s="591"/>
      <c r="BQ94" s="591">
        <v>0</v>
      </c>
      <c r="BR94" s="591">
        <v>0</v>
      </c>
      <c r="BS94" s="591">
        <v>0</v>
      </c>
      <c r="BT94" s="591">
        <v>0</v>
      </c>
      <c r="BU94" s="591">
        <v>0</v>
      </c>
      <c r="BV94" s="591">
        <v>0</v>
      </c>
      <c r="BW94" s="591">
        <v>0</v>
      </c>
      <c r="BX94" s="591">
        <v>0</v>
      </c>
      <c r="BY94" s="591"/>
      <c r="BZ94" s="591"/>
      <c r="CA94" s="591"/>
      <c r="CB94" s="591"/>
      <c r="CC94" s="591"/>
      <c r="CD94" s="591"/>
      <c r="CE94" s="591"/>
      <c r="CF94" s="591"/>
      <c r="CG94" s="591"/>
      <c r="CH94" s="591">
        <v>0</v>
      </c>
      <c r="CI94" s="591">
        <v>0</v>
      </c>
      <c r="CJ94" s="591">
        <v>0</v>
      </c>
      <c r="CK94" s="591">
        <v>0</v>
      </c>
      <c r="CL94" s="591">
        <v>0</v>
      </c>
      <c r="CM94" s="591">
        <v>0</v>
      </c>
      <c r="CN94" s="591">
        <v>0</v>
      </c>
      <c r="CO94" s="591">
        <v>0</v>
      </c>
      <c r="CP94" s="591"/>
      <c r="CQ94" s="591"/>
      <c r="CR94" s="591"/>
      <c r="CS94" s="591">
        <v>0</v>
      </c>
      <c r="CT94" s="591"/>
      <c r="CU94" s="591"/>
      <c r="CV94" s="591"/>
      <c r="CW94" s="591"/>
      <c r="CX94" s="591"/>
      <c r="CY94" s="591"/>
      <c r="CZ94" s="591"/>
      <c r="DA94" s="591"/>
      <c r="DB94" s="591"/>
      <c r="DC94" s="591"/>
      <c r="DD94" s="591"/>
      <c r="DE94" s="591"/>
      <c r="DF94" s="591"/>
      <c r="DG94" s="591"/>
      <c r="DH94" s="591"/>
      <c r="DI94" s="591"/>
      <c r="DJ94" s="591"/>
      <c r="DK94" s="591"/>
      <c r="DL94" s="591"/>
      <c r="DM94" s="591"/>
      <c r="DN94" s="591"/>
      <c r="DO94" s="591"/>
      <c r="DP94" s="457">
        <v>0</v>
      </c>
      <c r="DQ94" s="457">
        <v>0</v>
      </c>
      <c r="DR94" s="457">
        <v>0</v>
      </c>
      <c r="DS94" s="457">
        <v>0</v>
      </c>
      <c r="DT94" s="457">
        <v>0</v>
      </c>
      <c r="DU94" s="457">
        <v>0</v>
      </c>
      <c r="DV94" s="457">
        <v>0</v>
      </c>
      <c r="DW94" s="457">
        <v>0</v>
      </c>
      <c r="DX94" s="457">
        <v>0</v>
      </c>
      <c r="DY94" s="457">
        <v>0</v>
      </c>
      <c r="DZ94" s="457">
        <v>0</v>
      </c>
      <c r="EA94" s="457">
        <v>0</v>
      </c>
      <c r="EB94" s="457">
        <v>0</v>
      </c>
      <c r="EC94" s="457">
        <v>0</v>
      </c>
      <c r="ED94" s="457">
        <v>0</v>
      </c>
      <c r="EE94" s="457">
        <v>0</v>
      </c>
      <c r="EF94" s="458">
        <v>0</v>
      </c>
      <c r="EG94" s="458"/>
      <c r="EH94" s="457">
        <v>0</v>
      </c>
      <c r="EI94" s="457">
        <v>0</v>
      </c>
      <c r="EJ94" s="457">
        <v>0</v>
      </c>
      <c r="EK94" s="459">
        <v>0</v>
      </c>
      <c r="EL94" s="460">
        <v>0</v>
      </c>
      <c r="EM94" s="458">
        <v>-1</v>
      </c>
      <c r="EN94" s="460">
        <v>0</v>
      </c>
      <c r="EO94" s="457">
        <v>1</v>
      </c>
      <c r="EP94" s="458">
        <v>0</v>
      </c>
      <c r="EQ94" s="460">
        <v>0</v>
      </c>
      <c r="ER94" s="457">
        <v>0</v>
      </c>
      <c r="ES94" s="460">
        <v>0</v>
      </c>
      <c r="ET94" s="456"/>
      <c r="EU94" s="456"/>
      <c r="EV94" s="456"/>
      <c r="EW94" s="456"/>
      <c r="EX94" s="456"/>
      <c r="EY94" s="456"/>
      <c r="EZ94" s="456"/>
      <c r="FA94" s="456"/>
      <c r="FB94" s="456"/>
      <c r="FC94" s="456"/>
      <c r="FD94" s="456"/>
      <c r="FE94" s="456"/>
      <c r="FF94" s="456"/>
      <c r="FG94" s="456"/>
      <c r="FH94" s="456"/>
      <c r="FI94" s="456"/>
      <c r="FJ94" s="457">
        <v>0</v>
      </c>
      <c r="FK94" s="457">
        <v>0</v>
      </c>
      <c r="FL94" s="457">
        <v>0</v>
      </c>
      <c r="FM94" s="457">
        <v>0</v>
      </c>
      <c r="FN94" s="457">
        <v>0</v>
      </c>
      <c r="FO94" s="457"/>
      <c r="FP94" s="457">
        <v>0</v>
      </c>
      <c r="FQ94" s="457"/>
      <c r="FR94" s="457"/>
      <c r="FS94" s="457">
        <v>0</v>
      </c>
      <c r="FT94" s="457">
        <v>0</v>
      </c>
      <c r="FU94" s="457">
        <v>0</v>
      </c>
      <c r="FV94" s="457"/>
      <c r="FW94" s="457"/>
      <c r="FX94" s="457"/>
      <c r="FY94" s="457">
        <v>0</v>
      </c>
      <c r="FZ94" s="457">
        <v>0</v>
      </c>
      <c r="GA94" s="457">
        <v>0</v>
      </c>
      <c r="GB94" s="457">
        <v>0</v>
      </c>
      <c r="GC94" s="457">
        <v>0</v>
      </c>
    </row>
    <row r="95" spans="1:185" x14ac:dyDescent="0.35">
      <c r="A95" s="17" t="s">
        <v>742</v>
      </c>
      <c r="B95" s="450">
        <v>0</v>
      </c>
      <c r="C95" s="450">
        <v>0</v>
      </c>
      <c r="D95" s="450">
        <v>0</v>
      </c>
      <c r="E95" s="450">
        <v>0</v>
      </c>
      <c r="F95" s="450">
        <v>0</v>
      </c>
      <c r="G95" s="450">
        <v>0</v>
      </c>
      <c r="H95" s="450"/>
      <c r="I95" s="441">
        <v>-1</v>
      </c>
      <c r="J95" s="442">
        <v>-1</v>
      </c>
      <c r="K95" s="192">
        <v>1</v>
      </c>
      <c r="L95" s="192">
        <f>K95</f>
        <v>1</v>
      </c>
      <c r="M95" s="259">
        <f>K95</f>
        <v>1</v>
      </c>
      <c r="N95" s="272">
        <f t="shared" si="131"/>
        <v>0</v>
      </c>
      <c r="O95" s="273">
        <f>LN(M95)</f>
        <v>0</v>
      </c>
      <c r="P95" s="274">
        <f t="shared" si="89"/>
        <v>0</v>
      </c>
      <c r="Q95" s="274">
        <f t="shared" si="90"/>
        <v>0.18108322418382827</v>
      </c>
      <c r="R95" s="282">
        <f t="shared" si="91"/>
        <v>0.18108322418382827</v>
      </c>
      <c r="S95" s="283">
        <f t="shared" si="92"/>
        <v>0</v>
      </c>
      <c r="T95" s="282">
        <f t="shared" si="93"/>
        <v>0</v>
      </c>
      <c r="U95" s="3"/>
      <c r="V95" s="456">
        <v>0</v>
      </c>
      <c r="W95" s="456"/>
      <c r="X95" s="456">
        <f>-V95/$V$56</f>
        <v>0</v>
      </c>
      <c r="Y95" s="753"/>
      <c r="Z95" s="457">
        <v>0</v>
      </c>
      <c r="AA95" s="457">
        <v>0</v>
      </c>
      <c r="AB95" s="456">
        <v>0</v>
      </c>
      <c r="AC95" s="456">
        <v>0</v>
      </c>
      <c r="AD95" s="591">
        <v>0</v>
      </c>
      <c r="AE95" s="591">
        <v>0</v>
      </c>
      <c r="AF95" s="591"/>
      <c r="AG95" s="591">
        <v>0</v>
      </c>
      <c r="AH95" s="456">
        <v>0</v>
      </c>
      <c r="AI95" s="591">
        <v>0</v>
      </c>
      <c r="AJ95" s="591">
        <v>0</v>
      </c>
      <c r="AK95" s="591">
        <v>0</v>
      </c>
      <c r="AL95" s="591">
        <v>0</v>
      </c>
      <c r="AM95" s="591">
        <v>0</v>
      </c>
      <c r="AN95" s="591">
        <v>0</v>
      </c>
      <c r="AO95" s="591">
        <v>0</v>
      </c>
      <c r="AP95" s="591"/>
      <c r="AQ95" s="591"/>
      <c r="AR95" s="591"/>
      <c r="AS95" s="591">
        <v>0</v>
      </c>
      <c r="AT95" s="591">
        <v>0</v>
      </c>
      <c r="AU95" s="591">
        <v>0</v>
      </c>
      <c r="AV95" s="591">
        <v>0</v>
      </c>
      <c r="AW95" s="591">
        <v>0</v>
      </c>
      <c r="AX95" s="591">
        <v>0</v>
      </c>
      <c r="AY95" s="591">
        <v>0</v>
      </c>
      <c r="AZ95" s="591">
        <v>0</v>
      </c>
      <c r="BA95" s="591"/>
      <c r="BB95" s="591"/>
      <c r="BC95" s="591"/>
      <c r="BD95" s="591"/>
      <c r="BE95" s="591">
        <f t="shared" si="113"/>
        <v>0</v>
      </c>
      <c r="BF95" s="591">
        <f t="shared" si="114"/>
        <v>0</v>
      </c>
      <c r="BG95" s="591">
        <v>0</v>
      </c>
      <c r="BH95" s="591">
        <f t="shared" si="115"/>
        <v>0</v>
      </c>
      <c r="BI95" s="591">
        <v>0</v>
      </c>
      <c r="BJ95" s="591">
        <f t="shared" si="116"/>
        <v>0</v>
      </c>
      <c r="BK95" s="591">
        <f t="shared" si="117"/>
        <v>0</v>
      </c>
      <c r="BL95" s="591">
        <f t="shared" si="118"/>
        <v>0</v>
      </c>
      <c r="BM95" s="591"/>
      <c r="BN95" s="591"/>
      <c r="BO95" s="591"/>
      <c r="BP95" s="591"/>
      <c r="BQ95" s="591">
        <v>0</v>
      </c>
      <c r="BR95" s="591">
        <v>0</v>
      </c>
      <c r="BS95" s="591">
        <v>0</v>
      </c>
      <c r="BT95" s="591">
        <v>0</v>
      </c>
      <c r="BU95" s="591">
        <v>0</v>
      </c>
      <c r="BV95" s="591">
        <v>0</v>
      </c>
      <c r="BW95" s="591">
        <v>0</v>
      </c>
      <c r="BX95" s="591">
        <v>0</v>
      </c>
      <c r="BY95" s="591"/>
      <c r="BZ95" s="591"/>
      <c r="CA95" s="591"/>
      <c r="CB95" s="591"/>
      <c r="CC95" s="591"/>
      <c r="CD95" s="591"/>
      <c r="CE95" s="591"/>
      <c r="CF95" s="591"/>
      <c r="CG95" s="591"/>
      <c r="CH95" s="591">
        <v>0</v>
      </c>
      <c r="CI95" s="591">
        <v>0</v>
      </c>
      <c r="CJ95" s="591">
        <v>0</v>
      </c>
      <c r="CK95" s="591">
        <v>0</v>
      </c>
      <c r="CL95" s="591">
        <v>0</v>
      </c>
      <c r="CM95" s="591">
        <v>0</v>
      </c>
      <c r="CN95" s="591">
        <v>0</v>
      </c>
      <c r="CO95" s="591">
        <v>0</v>
      </c>
      <c r="CP95" s="591"/>
      <c r="CQ95" s="591"/>
      <c r="CR95" s="591"/>
      <c r="CS95" s="591">
        <v>0</v>
      </c>
      <c r="CT95" s="591"/>
      <c r="CU95" s="591"/>
      <c r="CV95" s="591"/>
      <c r="CW95" s="591"/>
      <c r="CX95" s="591"/>
      <c r="CY95" s="591"/>
      <c r="CZ95" s="591"/>
      <c r="DA95" s="591"/>
      <c r="DB95" s="591"/>
      <c r="DC95" s="591"/>
      <c r="DD95" s="591"/>
      <c r="DE95" s="591"/>
      <c r="DF95" s="591"/>
      <c r="DG95" s="591"/>
      <c r="DH95" s="591"/>
      <c r="DI95" s="591"/>
      <c r="DJ95" s="591"/>
      <c r="DK95" s="591"/>
      <c r="DL95" s="591"/>
      <c r="DM95" s="591"/>
      <c r="DN95" s="591"/>
      <c r="DO95" s="591"/>
      <c r="DP95" s="457">
        <v>0</v>
      </c>
      <c r="DQ95" s="457">
        <v>0</v>
      </c>
      <c r="DR95" s="457">
        <v>0</v>
      </c>
      <c r="DS95" s="457">
        <v>0</v>
      </c>
      <c r="DT95" s="457">
        <v>0</v>
      </c>
      <c r="DU95" s="457">
        <v>0</v>
      </c>
      <c r="DV95" s="457">
        <v>0</v>
      </c>
      <c r="DW95" s="457">
        <v>0</v>
      </c>
      <c r="DX95" s="457">
        <v>0</v>
      </c>
      <c r="DY95" s="457">
        <v>0</v>
      </c>
      <c r="DZ95" s="457">
        <v>0</v>
      </c>
      <c r="EA95" s="457">
        <v>0</v>
      </c>
      <c r="EB95" s="457">
        <v>0</v>
      </c>
      <c r="EC95" s="457">
        <v>0</v>
      </c>
      <c r="ED95" s="457">
        <v>0</v>
      </c>
      <c r="EE95" s="457">
        <v>0</v>
      </c>
      <c r="EF95" s="458">
        <v>0</v>
      </c>
      <c r="EG95" s="458"/>
      <c r="EH95" s="457">
        <v>0</v>
      </c>
      <c r="EI95" s="457">
        <v>0</v>
      </c>
      <c r="EJ95" s="457">
        <v>0</v>
      </c>
      <c r="EK95" s="459">
        <v>0</v>
      </c>
      <c r="EL95" s="460">
        <v>0</v>
      </c>
      <c r="EM95" s="458">
        <v>0</v>
      </c>
      <c r="EN95" s="460">
        <v>0</v>
      </c>
      <c r="EO95" s="457">
        <v>0</v>
      </c>
      <c r="EP95" s="458">
        <v>0</v>
      </c>
      <c r="EQ95" s="460">
        <v>0</v>
      </c>
      <c r="ER95" s="457">
        <v>0</v>
      </c>
      <c r="ES95" s="460">
        <v>0</v>
      </c>
      <c r="ET95" s="456"/>
      <c r="EU95" s="456"/>
      <c r="EV95" s="456"/>
      <c r="EW95" s="456"/>
      <c r="EX95" s="456"/>
      <c r="EY95" s="456"/>
      <c r="EZ95" s="456"/>
      <c r="FA95" s="456"/>
      <c r="FB95" s="456"/>
      <c r="FC95" s="456"/>
      <c r="FD95" s="456"/>
      <c r="FE95" s="456"/>
      <c r="FF95" s="456"/>
      <c r="FG95" s="456"/>
      <c r="FH95" s="456"/>
      <c r="FI95" s="456"/>
      <c r="FJ95" s="457">
        <v>0</v>
      </c>
      <c r="FK95" s="457">
        <v>0</v>
      </c>
      <c r="FL95" s="457">
        <v>0</v>
      </c>
      <c r="FM95" s="457">
        <v>0</v>
      </c>
      <c r="FN95" s="457">
        <v>0</v>
      </c>
      <c r="FO95" s="457"/>
      <c r="FP95" s="457">
        <v>0</v>
      </c>
      <c r="FQ95" s="457"/>
      <c r="FR95" s="457"/>
      <c r="FS95" s="457">
        <v>0</v>
      </c>
      <c r="FT95" s="457">
        <v>0</v>
      </c>
      <c r="FU95" s="457">
        <v>0</v>
      </c>
      <c r="FV95" s="457"/>
      <c r="FW95" s="457"/>
      <c r="FX95" s="457"/>
      <c r="FY95" s="457">
        <v>0</v>
      </c>
      <c r="FZ95" s="457">
        <v>0</v>
      </c>
      <c r="GA95" s="457">
        <v>0</v>
      </c>
      <c r="GB95" s="457">
        <v>0</v>
      </c>
      <c r="GC95" s="457">
        <v>0</v>
      </c>
    </row>
    <row r="96" spans="1:185" s="345" customFormat="1" x14ac:dyDescent="0.35">
      <c r="A96" s="334" t="s">
        <v>109</v>
      </c>
      <c r="B96" s="443">
        <v>0</v>
      </c>
      <c r="C96" s="443">
        <v>0</v>
      </c>
      <c r="D96" s="443">
        <v>0</v>
      </c>
      <c r="E96" s="443">
        <v>0</v>
      </c>
      <c r="F96" s="443">
        <v>0</v>
      </c>
      <c r="G96" s="443">
        <v>0</v>
      </c>
      <c r="H96" s="443"/>
      <c r="I96" s="444">
        <v>1</v>
      </c>
      <c r="J96" s="444">
        <v>1</v>
      </c>
      <c r="K96" s="337">
        <v>1</v>
      </c>
      <c r="L96" s="337">
        <v>1</v>
      </c>
      <c r="M96" s="337">
        <f>'Cte Keq'!L89</f>
        <v>5.6115473699203177E-8</v>
      </c>
      <c r="N96" s="338">
        <f t="shared" si="131"/>
        <v>0</v>
      </c>
      <c r="O96" s="338">
        <f>LN(M96)</f>
        <v>-16.695854238934864</v>
      </c>
      <c r="P96" s="339">
        <f>P24</f>
        <v>-369.3</v>
      </c>
      <c r="Q96" s="339">
        <f>(I96^2)*SQRT($B$149)/(1+$B$151*SQRT($B$149))</f>
        <v>0</v>
      </c>
      <c r="R96" s="339">
        <f>(J96^2)*SQRT($B$149)/(1+$B$151*SQRT($B$149))</f>
        <v>0</v>
      </c>
      <c r="S96" s="340">
        <f>$B$142*$B$143*N96+I96*$B$144*$B$147</f>
        <v>0</v>
      </c>
      <c r="T96" s="339">
        <f>$B$142*$B$143*O96+J96*$B$144*$B$147</f>
        <v>0</v>
      </c>
      <c r="U96" s="3"/>
      <c r="V96" s="461">
        <v>0</v>
      </c>
      <c r="W96" s="461"/>
      <c r="X96" s="461">
        <v>0</v>
      </c>
      <c r="Y96" s="757"/>
      <c r="Z96" s="462">
        <v>0</v>
      </c>
      <c r="AA96" s="462">
        <v>0</v>
      </c>
      <c r="AB96" s="456">
        <v>0</v>
      </c>
      <c r="AC96" s="456">
        <v>0</v>
      </c>
      <c r="AD96" s="591">
        <v>0</v>
      </c>
      <c r="AE96" s="591">
        <v>0</v>
      </c>
      <c r="AF96" s="591"/>
      <c r="AG96" s="591">
        <v>0</v>
      </c>
      <c r="AH96" s="456">
        <v>0</v>
      </c>
      <c r="AI96" s="591">
        <v>0</v>
      </c>
      <c r="AJ96" s="591">
        <v>0</v>
      </c>
      <c r="AK96" s="591">
        <v>0</v>
      </c>
      <c r="AL96" s="591">
        <v>0</v>
      </c>
      <c r="AM96" s="591">
        <v>0</v>
      </c>
      <c r="AN96" s="591">
        <v>0</v>
      </c>
      <c r="AO96" s="591">
        <v>0</v>
      </c>
      <c r="AP96" s="591"/>
      <c r="AQ96" s="591"/>
      <c r="AR96" s="591"/>
      <c r="AS96" s="591">
        <v>0</v>
      </c>
      <c r="AT96" s="591">
        <v>0</v>
      </c>
      <c r="AU96" s="591">
        <v>0</v>
      </c>
      <c r="AV96" s="591">
        <v>0</v>
      </c>
      <c r="AW96" s="591">
        <v>0</v>
      </c>
      <c r="AX96" s="591">
        <v>0</v>
      </c>
      <c r="AY96" s="591">
        <v>0</v>
      </c>
      <c r="AZ96" s="591">
        <v>0</v>
      </c>
      <c r="BA96" s="591"/>
      <c r="BB96" s="591"/>
      <c r="BC96" s="591"/>
      <c r="BD96" s="591"/>
      <c r="BE96" s="591">
        <f t="shared" si="113"/>
        <v>0</v>
      </c>
      <c r="BF96" s="591">
        <f t="shared" si="114"/>
        <v>0</v>
      </c>
      <c r="BG96" s="591">
        <v>0</v>
      </c>
      <c r="BH96" s="591">
        <f t="shared" si="115"/>
        <v>0</v>
      </c>
      <c r="BI96" s="591">
        <v>0</v>
      </c>
      <c r="BJ96" s="591">
        <f t="shared" si="116"/>
        <v>0</v>
      </c>
      <c r="BK96" s="591">
        <f t="shared" si="117"/>
        <v>0</v>
      </c>
      <c r="BL96" s="591">
        <f t="shared" si="118"/>
        <v>0</v>
      </c>
      <c r="BM96" s="591"/>
      <c r="BN96" s="591"/>
      <c r="BO96" s="591"/>
      <c r="BP96" s="591"/>
      <c r="BQ96" s="591">
        <v>0</v>
      </c>
      <c r="BR96" s="591">
        <v>0</v>
      </c>
      <c r="BS96" s="591">
        <v>0</v>
      </c>
      <c r="BT96" s="591">
        <v>0</v>
      </c>
      <c r="BU96" s="591">
        <v>0</v>
      </c>
      <c r="BV96" s="591">
        <v>0</v>
      </c>
      <c r="BW96" s="591">
        <v>0</v>
      </c>
      <c r="BX96" s="591">
        <v>0</v>
      </c>
      <c r="BY96" s="591"/>
      <c r="BZ96" s="591"/>
      <c r="CA96" s="591"/>
      <c r="CB96" s="591"/>
      <c r="CC96" s="591"/>
      <c r="CD96" s="591"/>
      <c r="CE96" s="591"/>
      <c r="CF96" s="591"/>
      <c r="CG96" s="591"/>
      <c r="CH96" s="591">
        <v>0</v>
      </c>
      <c r="CI96" s="591">
        <v>0</v>
      </c>
      <c r="CJ96" s="591">
        <v>0</v>
      </c>
      <c r="CK96" s="591">
        <v>0</v>
      </c>
      <c r="CL96" s="591">
        <v>0</v>
      </c>
      <c r="CM96" s="591">
        <v>0</v>
      </c>
      <c r="CN96" s="591">
        <v>0</v>
      </c>
      <c r="CO96" s="591">
        <v>0</v>
      </c>
      <c r="CP96" s="591"/>
      <c r="CQ96" s="591"/>
      <c r="CR96" s="591"/>
      <c r="CS96" s="591">
        <v>0</v>
      </c>
      <c r="CT96" s="591"/>
      <c r="CU96" s="591"/>
      <c r="CV96" s="591"/>
      <c r="CW96" s="591"/>
      <c r="CX96" s="591"/>
      <c r="CY96" s="591"/>
      <c r="CZ96" s="591"/>
      <c r="DA96" s="591"/>
      <c r="DB96" s="591"/>
      <c r="DC96" s="591"/>
      <c r="DD96" s="591"/>
      <c r="DE96" s="591"/>
      <c r="DF96" s="591"/>
      <c r="DG96" s="591"/>
      <c r="DH96" s="591"/>
      <c r="DI96" s="591"/>
      <c r="DJ96" s="591"/>
      <c r="DK96" s="591"/>
      <c r="DL96" s="591"/>
      <c r="DM96" s="591"/>
      <c r="DN96" s="591"/>
      <c r="DO96" s="591"/>
      <c r="DP96" s="462">
        <v>0</v>
      </c>
      <c r="DQ96" s="462">
        <v>0</v>
      </c>
      <c r="DR96" s="462">
        <v>0</v>
      </c>
      <c r="DS96" s="462">
        <v>0</v>
      </c>
      <c r="DT96" s="462">
        <v>0</v>
      </c>
      <c r="DU96" s="462">
        <v>0</v>
      </c>
      <c r="DV96" s="462">
        <v>0</v>
      </c>
      <c r="DW96" s="462">
        <v>0</v>
      </c>
      <c r="DX96" s="462">
        <v>0</v>
      </c>
      <c r="DY96" s="462">
        <v>0</v>
      </c>
      <c r="DZ96" s="462">
        <v>0</v>
      </c>
      <c r="EA96" s="462">
        <v>0</v>
      </c>
      <c r="EB96" s="462">
        <v>0</v>
      </c>
      <c r="EC96" s="462">
        <v>0</v>
      </c>
      <c r="ED96" s="462">
        <v>0</v>
      </c>
      <c r="EE96" s="462">
        <v>0</v>
      </c>
      <c r="EF96" s="462">
        <v>0</v>
      </c>
      <c r="EG96" s="462"/>
      <c r="EH96" s="462">
        <v>0</v>
      </c>
      <c r="EI96" s="462">
        <v>0</v>
      </c>
      <c r="EJ96" s="462">
        <v>0</v>
      </c>
      <c r="EK96" s="462">
        <v>0</v>
      </c>
      <c r="EL96" s="462">
        <v>0</v>
      </c>
      <c r="EM96" s="462">
        <v>0</v>
      </c>
      <c r="EN96" s="462">
        <v>0</v>
      </c>
      <c r="EO96" s="462">
        <v>0</v>
      </c>
      <c r="EP96" s="462">
        <f>EN96+EO96</f>
        <v>0</v>
      </c>
      <c r="EQ96" s="462">
        <v>0</v>
      </c>
      <c r="ER96" s="462">
        <v>0</v>
      </c>
      <c r="ES96" s="462">
        <v>0</v>
      </c>
      <c r="ET96" s="462"/>
      <c r="EU96" s="462"/>
      <c r="EV96" s="462"/>
      <c r="EW96" s="462"/>
      <c r="EX96" s="462"/>
      <c r="EY96" s="462"/>
      <c r="EZ96" s="462"/>
      <c r="FA96" s="462"/>
      <c r="FB96" s="462"/>
      <c r="FC96" s="462"/>
      <c r="FD96" s="462"/>
      <c r="FE96" s="462"/>
      <c r="FF96" s="462"/>
      <c r="FG96" s="462"/>
      <c r="FH96" s="462"/>
      <c r="FI96" s="462"/>
      <c r="FJ96" s="462">
        <v>0</v>
      </c>
      <c r="FK96" s="462">
        <v>0</v>
      </c>
      <c r="FL96" s="462">
        <v>0</v>
      </c>
      <c r="FM96" s="462">
        <v>0</v>
      </c>
      <c r="FN96" s="462">
        <v>0</v>
      </c>
      <c r="FO96" s="462"/>
      <c r="FP96" s="462">
        <v>0</v>
      </c>
      <c r="FQ96" s="462"/>
      <c r="FR96" s="462"/>
      <c r="FS96" s="462">
        <v>0</v>
      </c>
      <c r="FT96" s="462">
        <v>0</v>
      </c>
      <c r="FU96" s="462">
        <v>0</v>
      </c>
      <c r="FV96" s="462"/>
      <c r="FW96" s="462"/>
      <c r="FX96" s="462"/>
      <c r="FY96" s="462">
        <v>0</v>
      </c>
      <c r="FZ96" s="462">
        <v>0</v>
      </c>
      <c r="GA96" s="462">
        <v>0</v>
      </c>
      <c r="GB96" s="462">
        <v>0</v>
      </c>
      <c r="GC96" s="462">
        <v>0</v>
      </c>
    </row>
    <row r="97" spans="1:185" s="345" customFormat="1" x14ac:dyDescent="0.35">
      <c r="A97" s="334" t="s">
        <v>110</v>
      </c>
      <c r="B97" s="443">
        <v>0</v>
      </c>
      <c r="C97" s="443">
        <v>0</v>
      </c>
      <c r="D97" s="443">
        <v>0</v>
      </c>
      <c r="E97" s="443">
        <v>0</v>
      </c>
      <c r="F97" s="443">
        <v>0</v>
      </c>
      <c r="G97" s="443">
        <v>0</v>
      </c>
      <c r="H97" s="443"/>
      <c r="I97" s="444">
        <v>-1</v>
      </c>
      <c r="J97" s="444">
        <v>-1</v>
      </c>
      <c r="K97" s="337">
        <v>1</v>
      </c>
      <c r="L97" s="337">
        <v>1</v>
      </c>
      <c r="M97" s="337">
        <f>'Cte Keq'!L90</f>
        <v>5.7939585504327937E-7</v>
      </c>
      <c r="N97" s="338">
        <f t="shared" si="131"/>
        <v>0</v>
      </c>
      <c r="O97" s="338">
        <f>LN(M97)</f>
        <v>-14.361279905514419</v>
      </c>
      <c r="P97" s="339">
        <f>P25</f>
        <v>-512.20000000000005</v>
      </c>
      <c r="Q97" s="339">
        <f>(I97^2)*SQRT($B$149)/(1+$B$151*SQRT($B$149))</f>
        <v>0</v>
      </c>
      <c r="R97" s="339">
        <f>(J97^2)*SQRT($B$149)/(1+$B$151*SQRT($B$149))</f>
        <v>0</v>
      </c>
      <c r="S97" s="340">
        <f>$B$142*$B$143*N97+I97*$B$144*$B$147</f>
        <v>0</v>
      </c>
      <c r="T97" s="339">
        <f>$B$142*$B$143*O97+J97*$B$144*$B$147</f>
        <v>0</v>
      </c>
      <c r="U97" s="3"/>
      <c r="V97" s="461">
        <v>0</v>
      </c>
      <c r="W97" s="461"/>
      <c r="X97" s="461">
        <v>0</v>
      </c>
      <c r="Y97" s="757"/>
      <c r="Z97" s="462">
        <v>0</v>
      </c>
      <c r="AA97" s="462">
        <v>0</v>
      </c>
      <c r="AB97" s="456">
        <v>0</v>
      </c>
      <c r="AC97" s="456">
        <v>0</v>
      </c>
      <c r="AD97" s="591">
        <v>0</v>
      </c>
      <c r="AE97" s="591">
        <v>0</v>
      </c>
      <c r="AF97" s="591"/>
      <c r="AG97" s="591">
        <v>0</v>
      </c>
      <c r="AH97" s="456">
        <v>0</v>
      </c>
      <c r="AI97" s="591">
        <v>0</v>
      </c>
      <c r="AJ97" s="591">
        <v>0</v>
      </c>
      <c r="AK97" s="591">
        <v>0</v>
      </c>
      <c r="AL97" s="591">
        <v>0</v>
      </c>
      <c r="AM97" s="591">
        <v>0</v>
      </c>
      <c r="AN97" s="591">
        <v>0</v>
      </c>
      <c r="AO97" s="591">
        <v>0</v>
      </c>
      <c r="AP97" s="591"/>
      <c r="AQ97" s="591"/>
      <c r="AR97" s="591"/>
      <c r="AS97" s="591">
        <v>0</v>
      </c>
      <c r="AT97" s="591">
        <v>0</v>
      </c>
      <c r="AU97" s="591">
        <v>0</v>
      </c>
      <c r="AV97" s="591">
        <v>0</v>
      </c>
      <c r="AW97" s="591">
        <v>0</v>
      </c>
      <c r="AX97" s="591">
        <v>0</v>
      </c>
      <c r="AY97" s="591">
        <v>0</v>
      </c>
      <c r="AZ97" s="591">
        <v>0</v>
      </c>
      <c r="BA97" s="591"/>
      <c r="BB97" s="591"/>
      <c r="BC97" s="591"/>
      <c r="BD97" s="591"/>
      <c r="BE97" s="591">
        <f t="shared" si="113"/>
        <v>0</v>
      </c>
      <c r="BF97" s="591">
        <f t="shared" si="114"/>
        <v>0</v>
      </c>
      <c r="BG97" s="591">
        <v>0</v>
      </c>
      <c r="BH97" s="591">
        <f t="shared" si="115"/>
        <v>0</v>
      </c>
      <c r="BI97" s="591">
        <v>0</v>
      </c>
      <c r="BJ97" s="591">
        <f t="shared" si="116"/>
        <v>0</v>
      </c>
      <c r="BK97" s="591">
        <f t="shared" si="117"/>
        <v>0</v>
      </c>
      <c r="BL97" s="591">
        <f t="shared" si="118"/>
        <v>0</v>
      </c>
      <c r="BM97" s="591"/>
      <c r="BN97" s="591"/>
      <c r="BO97" s="591"/>
      <c r="BP97" s="591"/>
      <c r="BQ97" s="591">
        <v>0</v>
      </c>
      <c r="BR97" s="591">
        <v>0</v>
      </c>
      <c r="BS97" s="591">
        <v>0</v>
      </c>
      <c r="BT97" s="591">
        <v>0</v>
      </c>
      <c r="BU97" s="591">
        <v>0</v>
      </c>
      <c r="BV97" s="591">
        <v>0</v>
      </c>
      <c r="BW97" s="591">
        <v>0</v>
      </c>
      <c r="BX97" s="591">
        <v>0</v>
      </c>
      <c r="BY97" s="591"/>
      <c r="BZ97" s="591"/>
      <c r="CA97" s="591"/>
      <c r="CB97" s="591"/>
      <c r="CC97" s="591"/>
      <c r="CD97" s="591"/>
      <c r="CE97" s="591"/>
      <c r="CF97" s="591"/>
      <c r="CG97" s="591"/>
      <c r="CH97" s="591">
        <v>0</v>
      </c>
      <c r="CI97" s="591">
        <v>0</v>
      </c>
      <c r="CJ97" s="591">
        <v>0</v>
      </c>
      <c r="CK97" s="591">
        <v>0</v>
      </c>
      <c r="CL97" s="591">
        <v>0</v>
      </c>
      <c r="CM97" s="591">
        <v>0</v>
      </c>
      <c r="CN97" s="591">
        <v>0</v>
      </c>
      <c r="CO97" s="591">
        <v>0</v>
      </c>
      <c r="CP97" s="591"/>
      <c r="CQ97" s="591"/>
      <c r="CR97" s="591"/>
      <c r="CS97" s="591">
        <v>0</v>
      </c>
      <c r="CT97" s="591"/>
      <c r="CU97" s="591"/>
      <c r="CV97" s="591"/>
      <c r="CW97" s="591"/>
      <c r="CX97" s="591"/>
      <c r="CY97" s="591"/>
      <c r="CZ97" s="591"/>
      <c r="DA97" s="591"/>
      <c r="DB97" s="591"/>
      <c r="DC97" s="591"/>
      <c r="DD97" s="591"/>
      <c r="DE97" s="591"/>
      <c r="DF97" s="591"/>
      <c r="DG97" s="591"/>
      <c r="DH97" s="591"/>
      <c r="DI97" s="591"/>
      <c r="DJ97" s="591"/>
      <c r="DK97" s="591"/>
      <c r="DL97" s="591"/>
      <c r="DM97" s="591"/>
      <c r="DN97" s="591"/>
      <c r="DO97" s="591"/>
      <c r="DP97" s="462">
        <v>0</v>
      </c>
      <c r="DQ97" s="462">
        <v>0</v>
      </c>
      <c r="DR97" s="462">
        <v>0</v>
      </c>
      <c r="DS97" s="462">
        <v>0</v>
      </c>
      <c r="DT97" s="462">
        <v>0</v>
      </c>
      <c r="DU97" s="462">
        <v>0</v>
      </c>
      <c r="DV97" s="462">
        <v>0</v>
      </c>
      <c r="DW97" s="462">
        <v>0</v>
      </c>
      <c r="DX97" s="462">
        <v>0</v>
      </c>
      <c r="DY97" s="462">
        <v>0</v>
      </c>
      <c r="DZ97" s="462">
        <v>0</v>
      </c>
      <c r="EA97" s="462">
        <v>0</v>
      </c>
      <c r="EB97" s="462">
        <v>0</v>
      </c>
      <c r="EC97" s="462">
        <v>0</v>
      </c>
      <c r="ED97" s="462">
        <v>0</v>
      </c>
      <c r="EE97" s="462">
        <v>0</v>
      </c>
      <c r="EF97" s="462">
        <v>0</v>
      </c>
      <c r="EG97" s="462"/>
      <c r="EH97" s="462">
        <v>0</v>
      </c>
      <c r="EI97" s="462">
        <v>0</v>
      </c>
      <c r="EJ97" s="462">
        <v>0</v>
      </c>
      <c r="EK97" s="462">
        <v>0</v>
      </c>
      <c r="EL97" s="462">
        <v>0</v>
      </c>
      <c r="EM97" s="462">
        <v>0</v>
      </c>
      <c r="EN97" s="462">
        <v>0</v>
      </c>
      <c r="EO97" s="462">
        <v>0</v>
      </c>
      <c r="EP97" s="462">
        <f>EN97+EO97</f>
        <v>0</v>
      </c>
      <c r="EQ97" s="462">
        <v>0</v>
      </c>
      <c r="ER97" s="462">
        <v>0</v>
      </c>
      <c r="ES97" s="462">
        <v>0</v>
      </c>
      <c r="ET97" s="462"/>
      <c r="EU97" s="462"/>
      <c r="EV97" s="462"/>
      <c r="EW97" s="462"/>
      <c r="EX97" s="462"/>
      <c r="EY97" s="462"/>
      <c r="EZ97" s="462"/>
      <c r="FA97" s="462"/>
      <c r="FB97" s="462"/>
      <c r="FC97" s="462"/>
      <c r="FD97" s="462"/>
      <c r="FE97" s="462"/>
      <c r="FF97" s="462"/>
      <c r="FG97" s="462"/>
      <c r="FH97" s="462"/>
      <c r="FI97" s="462"/>
      <c r="FJ97" s="462">
        <v>0</v>
      </c>
      <c r="FK97" s="462">
        <v>0</v>
      </c>
      <c r="FL97" s="462">
        <v>0</v>
      </c>
      <c r="FM97" s="462">
        <v>0</v>
      </c>
      <c r="FN97" s="462">
        <v>0</v>
      </c>
      <c r="FO97" s="462"/>
      <c r="FP97" s="462">
        <v>0</v>
      </c>
      <c r="FQ97" s="462"/>
      <c r="FR97" s="462"/>
      <c r="FS97" s="462">
        <v>0</v>
      </c>
      <c r="FT97" s="462">
        <v>0</v>
      </c>
      <c r="FU97" s="462">
        <v>0</v>
      </c>
      <c r="FV97" s="462"/>
      <c r="FW97" s="462"/>
      <c r="FX97" s="462"/>
      <c r="FY97" s="462">
        <v>0</v>
      </c>
      <c r="FZ97" s="462">
        <v>0</v>
      </c>
      <c r="GA97" s="462">
        <v>0</v>
      </c>
      <c r="GB97" s="462">
        <v>0</v>
      </c>
      <c r="GC97" s="462">
        <v>0</v>
      </c>
    </row>
    <row r="98" spans="1:185" x14ac:dyDescent="0.35">
      <c r="A98" s="155" t="s">
        <v>106</v>
      </c>
      <c r="B98" s="446">
        <v>0</v>
      </c>
      <c r="C98" s="446">
        <v>2</v>
      </c>
      <c r="D98" s="446">
        <v>1</v>
      </c>
      <c r="E98" s="446">
        <v>0</v>
      </c>
      <c r="F98" s="446">
        <v>0</v>
      </c>
      <c r="G98" s="446">
        <v>0</v>
      </c>
      <c r="H98" s="446"/>
      <c r="I98" s="447">
        <v>0</v>
      </c>
      <c r="J98" s="447">
        <v>0</v>
      </c>
      <c r="K98" s="193">
        <v>1</v>
      </c>
      <c r="L98" s="193">
        <f>'Cte Keq'!L113</f>
        <v>0.99999989887681773</v>
      </c>
      <c r="M98" s="193">
        <f>'Cte Keq'!L113</f>
        <v>0.99999989887681773</v>
      </c>
      <c r="N98" s="275">
        <f t="shared" si="131"/>
        <v>-1.0112318738523846E-7</v>
      </c>
      <c r="O98" s="275">
        <f>LN(M98)</f>
        <v>-1.0112318738523846E-7</v>
      </c>
      <c r="P98" s="276">
        <f>P45</f>
        <v>-237.18</v>
      </c>
      <c r="Q98" s="276">
        <f>(I98^2)*SQRT($B$127)/(1+$B$129*SQRT($B$127))</f>
        <v>0</v>
      </c>
      <c r="R98" s="276">
        <f>(J98^2)*SQRT($B$127)/(1+$B$129*SQRT($B$127))</f>
        <v>0</v>
      </c>
      <c r="S98" s="284">
        <f>$B$120*$B$121*N98+I98*$B$122*$B$125</f>
        <v>-2.5066608834340813E-7</v>
      </c>
      <c r="T98" s="276">
        <f>$B$120*$B$121*O98+J98*$B$122*$B$125</f>
        <v>-2.5066608834340813E-7</v>
      </c>
      <c r="U98" s="3"/>
      <c r="V98" s="465">
        <v>0</v>
      </c>
      <c r="W98" s="465"/>
      <c r="X98" s="465">
        <v>0</v>
      </c>
      <c r="Y98" s="758"/>
      <c r="Z98" s="463">
        <v>0</v>
      </c>
      <c r="AA98" s="463">
        <v>0</v>
      </c>
      <c r="AB98" s="456">
        <v>0</v>
      </c>
      <c r="AC98" s="456">
        <v>0</v>
      </c>
      <c r="AD98" s="591">
        <v>0</v>
      </c>
      <c r="AE98" s="591">
        <v>0</v>
      </c>
      <c r="AF98" s="591"/>
      <c r="AG98" s="591">
        <v>0</v>
      </c>
      <c r="AH98" s="456">
        <v>0</v>
      </c>
      <c r="AI98" s="591">
        <v>0</v>
      </c>
      <c r="AJ98" s="591">
        <v>0</v>
      </c>
      <c r="AK98" s="591">
        <v>0</v>
      </c>
      <c r="AL98" s="591">
        <v>0</v>
      </c>
      <c r="AM98" s="591">
        <v>0</v>
      </c>
      <c r="AN98" s="591">
        <v>0</v>
      </c>
      <c r="AO98" s="591">
        <v>0</v>
      </c>
      <c r="AP98" s="591"/>
      <c r="AQ98" s="591"/>
      <c r="AR98" s="591"/>
      <c r="AS98" s="591">
        <v>0</v>
      </c>
      <c r="AT98" s="591">
        <v>0</v>
      </c>
      <c r="AU98" s="591">
        <v>0</v>
      </c>
      <c r="AV98" s="591">
        <v>0</v>
      </c>
      <c r="AW98" s="591">
        <v>0</v>
      </c>
      <c r="AX98" s="591">
        <v>0</v>
      </c>
      <c r="AY98" s="591">
        <v>0</v>
      </c>
      <c r="AZ98" s="591">
        <v>0</v>
      </c>
      <c r="BA98" s="591"/>
      <c r="BB98" s="591"/>
      <c r="BC98" s="591"/>
      <c r="BD98" s="591"/>
      <c r="BE98" s="591">
        <f t="shared" si="113"/>
        <v>0</v>
      </c>
      <c r="BF98" s="591">
        <f t="shared" si="114"/>
        <v>0</v>
      </c>
      <c r="BG98" s="591">
        <v>0</v>
      </c>
      <c r="BH98" s="591">
        <f t="shared" si="115"/>
        <v>0</v>
      </c>
      <c r="BI98" s="591">
        <v>0</v>
      </c>
      <c r="BJ98" s="591">
        <f t="shared" si="116"/>
        <v>0</v>
      </c>
      <c r="BK98" s="591">
        <f t="shared" si="117"/>
        <v>0</v>
      </c>
      <c r="BL98" s="591">
        <f t="shared" si="118"/>
        <v>0</v>
      </c>
      <c r="BM98" s="591"/>
      <c r="BN98" s="591"/>
      <c r="BO98" s="591"/>
      <c r="BP98" s="591"/>
      <c r="BQ98" s="591">
        <v>0</v>
      </c>
      <c r="BR98" s="591">
        <v>0</v>
      </c>
      <c r="BS98" s="591">
        <v>0</v>
      </c>
      <c r="BT98" s="591">
        <v>0</v>
      </c>
      <c r="BU98" s="591">
        <v>0</v>
      </c>
      <c r="BV98" s="591">
        <v>0</v>
      </c>
      <c r="BW98" s="591">
        <v>0</v>
      </c>
      <c r="BX98" s="591">
        <v>0</v>
      </c>
      <c r="BY98" s="591"/>
      <c r="BZ98" s="591"/>
      <c r="CA98" s="591"/>
      <c r="CB98" s="591"/>
      <c r="CC98" s="591"/>
      <c r="CD98" s="591"/>
      <c r="CE98" s="591"/>
      <c r="CF98" s="591"/>
      <c r="CG98" s="591"/>
      <c r="CH98" s="591">
        <v>0</v>
      </c>
      <c r="CI98" s="591">
        <v>0</v>
      </c>
      <c r="CJ98" s="591">
        <v>0</v>
      </c>
      <c r="CK98" s="591">
        <v>0</v>
      </c>
      <c r="CL98" s="591">
        <v>0</v>
      </c>
      <c r="CM98" s="591">
        <v>0</v>
      </c>
      <c r="CN98" s="591">
        <v>0</v>
      </c>
      <c r="CO98" s="591">
        <v>0</v>
      </c>
      <c r="CP98" s="591"/>
      <c r="CQ98" s="591"/>
      <c r="CR98" s="591"/>
      <c r="CS98" s="591">
        <v>0</v>
      </c>
      <c r="CT98" s="591"/>
      <c r="CU98" s="591"/>
      <c r="CV98" s="591"/>
      <c r="CW98" s="591"/>
      <c r="CX98" s="591"/>
      <c r="CY98" s="591"/>
      <c r="CZ98" s="591"/>
      <c r="DA98" s="591"/>
      <c r="DB98" s="591"/>
      <c r="DC98" s="591"/>
      <c r="DD98" s="591"/>
      <c r="DE98" s="591"/>
      <c r="DF98" s="591"/>
      <c r="DG98" s="591"/>
      <c r="DH98" s="591"/>
      <c r="DI98" s="591"/>
      <c r="DJ98" s="591"/>
      <c r="DK98" s="591"/>
      <c r="DL98" s="591"/>
      <c r="DM98" s="591"/>
      <c r="DN98" s="591"/>
      <c r="DO98" s="591"/>
      <c r="DP98" s="463">
        <v>0</v>
      </c>
      <c r="DQ98" s="463">
        <v>0</v>
      </c>
      <c r="DR98" s="463">
        <v>0</v>
      </c>
      <c r="DS98" s="463">
        <v>0</v>
      </c>
      <c r="DT98" s="463">
        <v>0</v>
      </c>
      <c r="DU98" s="463">
        <v>0</v>
      </c>
      <c r="DV98" s="463">
        <v>0</v>
      </c>
      <c r="DW98" s="463">
        <v>0</v>
      </c>
      <c r="DX98" s="463">
        <v>0</v>
      </c>
      <c r="DY98" s="463">
        <v>0</v>
      </c>
      <c r="DZ98" s="463">
        <v>0</v>
      </c>
      <c r="EA98" s="463">
        <v>0</v>
      </c>
      <c r="EB98" s="463">
        <v>0</v>
      </c>
      <c r="EC98" s="463">
        <v>0</v>
      </c>
      <c r="ED98" s="463">
        <v>0</v>
      </c>
      <c r="EE98" s="463">
        <v>0</v>
      </c>
      <c r="EF98" s="464">
        <v>0</v>
      </c>
      <c r="EG98" s="464"/>
      <c r="EH98" s="463">
        <v>0</v>
      </c>
      <c r="EI98" s="463">
        <v>0</v>
      </c>
      <c r="EJ98" s="463">
        <v>0</v>
      </c>
      <c r="EK98" s="465">
        <v>0</v>
      </c>
      <c r="EL98" s="466">
        <v>0</v>
      </c>
      <c r="EM98" s="464">
        <v>0</v>
      </c>
      <c r="EN98" s="466">
        <v>0</v>
      </c>
      <c r="EO98" s="463">
        <v>0</v>
      </c>
      <c r="EP98" s="464">
        <v>0</v>
      </c>
      <c r="EQ98" s="466">
        <v>0</v>
      </c>
      <c r="ER98" s="463">
        <v>0</v>
      </c>
      <c r="ES98" s="466">
        <v>0</v>
      </c>
      <c r="ET98" s="465"/>
      <c r="EU98" s="465"/>
      <c r="EV98" s="465"/>
      <c r="EW98" s="465"/>
      <c r="EX98" s="465"/>
      <c r="EY98" s="465"/>
      <c r="EZ98" s="465"/>
      <c r="FA98" s="465"/>
      <c r="FB98" s="465"/>
      <c r="FC98" s="465"/>
      <c r="FD98" s="465"/>
      <c r="FE98" s="465"/>
      <c r="FF98" s="465"/>
      <c r="FG98" s="465"/>
      <c r="FH98" s="465"/>
      <c r="FI98" s="465"/>
      <c r="FJ98" s="463">
        <v>0</v>
      </c>
      <c r="FK98" s="463">
        <v>0</v>
      </c>
      <c r="FL98" s="463">
        <v>0</v>
      </c>
      <c r="FM98" s="463">
        <v>0</v>
      </c>
      <c r="FN98" s="463">
        <v>0</v>
      </c>
      <c r="FO98" s="463"/>
      <c r="FP98" s="463">
        <v>0</v>
      </c>
      <c r="FQ98" s="463"/>
      <c r="FR98" s="463"/>
      <c r="FS98" s="463">
        <v>0</v>
      </c>
      <c r="FT98" s="463">
        <v>0</v>
      </c>
      <c r="FU98" s="463">
        <v>0</v>
      </c>
      <c r="FV98" s="463"/>
      <c r="FW98" s="463"/>
      <c r="FX98" s="463"/>
      <c r="FY98" s="463">
        <v>0</v>
      </c>
      <c r="FZ98" s="463">
        <v>0</v>
      </c>
      <c r="GA98" s="463">
        <v>0</v>
      </c>
      <c r="GB98" s="463">
        <v>0</v>
      </c>
      <c r="GC98" s="463"/>
    </row>
    <row r="99" spans="1:185" x14ac:dyDescent="0.35">
      <c r="A99" s="31" t="s">
        <v>115</v>
      </c>
      <c r="B99" s="451">
        <v>0</v>
      </c>
      <c r="C99" s="451">
        <v>1</v>
      </c>
      <c r="D99" s="451">
        <v>0</v>
      </c>
      <c r="E99" s="451">
        <v>0</v>
      </c>
      <c r="F99" s="451">
        <v>0</v>
      </c>
      <c r="G99" s="451">
        <v>0</v>
      </c>
      <c r="H99" s="451"/>
      <c r="I99" s="449">
        <v>1</v>
      </c>
      <c r="J99" s="449">
        <v>1</v>
      </c>
      <c r="K99" s="194">
        <f>10^(-OperatParam!B2)</f>
        <v>9.9999999999999995E-8</v>
      </c>
      <c r="L99" s="194">
        <f>10^(-OperatParam!B2)</f>
        <v>9.9999999999999995E-8</v>
      </c>
      <c r="M99" s="194">
        <f>10^(-8.5)</f>
        <v>3.1622776601683779E-9</v>
      </c>
      <c r="N99" s="277">
        <f t="shared" si="131"/>
        <v>-16.11809565095832</v>
      </c>
      <c r="O99" s="277">
        <f>LN(M99)</f>
        <v>-19.571973290449389</v>
      </c>
      <c r="P99" s="278">
        <f>P55</f>
        <v>0</v>
      </c>
      <c r="Q99" s="278">
        <f>(I99^2)*SQRT($B$127)/(1+$B$129*SQRT($B$127))</f>
        <v>0.18108322418382827</v>
      </c>
      <c r="R99" s="278">
        <f>(J99^2)*SQRT($B$127)/(1+$B$129*SQRT($B$127))</f>
        <v>0.18108322418382827</v>
      </c>
      <c r="S99" s="285">
        <f>$B$120*$B$121*N99+I99*$B$122*$B$125</f>
        <v>-39.953843355222418</v>
      </c>
      <c r="T99" s="278">
        <f>$B$120*$B$121*O99+J99*$B$122*$B$125</f>
        <v>-48.51538121705579</v>
      </c>
      <c r="U99" s="3"/>
      <c r="V99" s="472">
        <v>0</v>
      </c>
      <c r="W99" s="472"/>
      <c r="X99" s="472">
        <v>0</v>
      </c>
      <c r="Y99" s="759"/>
      <c r="Z99" s="472">
        <v>0</v>
      </c>
      <c r="AA99" s="472">
        <v>0</v>
      </c>
      <c r="AB99" s="456">
        <v>0</v>
      </c>
      <c r="AC99" s="456">
        <v>0</v>
      </c>
      <c r="AD99" s="591">
        <v>0</v>
      </c>
      <c r="AE99" s="591">
        <v>0</v>
      </c>
      <c r="AF99" s="591"/>
      <c r="AG99" s="591">
        <v>0</v>
      </c>
      <c r="AH99" s="456">
        <v>0</v>
      </c>
      <c r="AI99" s="591">
        <v>0</v>
      </c>
      <c r="AJ99" s="591">
        <v>0</v>
      </c>
      <c r="AK99" s="591">
        <v>0</v>
      </c>
      <c r="AL99" s="591">
        <v>0</v>
      </c>
      <c r="AM99" s="591">
        <v>0</v>
      </c>
      <c r="AN99" s="591">
        <v>0</v>
      </c>
      <c r="AO99" s="591">
        <v>0</v>
      </c>
      <c r="AP99" s="591"/>
      <c r="AQ99" s="591"/>
      <c r="AR99" s="591"/>
      <c r="AS99" s="591">
        <v>0</v>
      </c>
      <c r="AT99" s="591">
        <v>0</v>
      </c>
      <c r="AU99" s="591">
        <v>0</v>
      </c>
      <c r="AV99" s="591">
        <v>0</v>
      </c>
      <c r="AW99" s="591">
        <v>0</v>
      </c>
      <c r="AX99" s="591">
        <v>0</v>
      </c>
      <c r="AY99" s="591">
        <v>0</v>
      </c>
      <c r="AZ99" s="591">
        <v>0</v>
      </c>
      <c r="BA99" s="591"/>
      <c r="BB99" s="591"/>
      <c r="BC99" s="591"/>
      <c r="BD99" s="591"/>
      <c r="BE99" s="591">
        <f t="shared" si="113"/>
        <v>0</v>
      </c>
      <c r="BF99" s="591">
        <f t="shared" si="114"/>
        <v>0</v>
      </c>
      <c r="BG99" s="591">
        <v>0</v>
      </c>
      <c r="BH99" s="591">
        <f t="shared" si="115"/>
        <v>0</v>
      </c>
      <c r="BI99" s="591">
        <v>0</v>
      </c>
      <c r="BJ99" s="591">
        <f t="shared" si="116"/>
        <v>0</v>
      </c>
      <c r="BK99" s="591">
        <f t="shared" si="117"/>
        <v>0</v>
      </c>
      <c r="BL99" s="591">
        <f t="shared" si="118"/>
        <v>0</v>
      </c>
      <c r="BM99" s="591"/>
      <c r="BN99" s="591"/>
      <c r="BO99" s="591"/>
      <c r="BP99" s="591"/>
      <c r="BQ99" s="591">
        <v>0</v>
      </c>
      <c r="BR99" s="591">
        <v>0</v>
      </c>
      <c r="BS99" s="591">
        <v>0</v>
      </c>
      <c r="BT99" s="591">
        <v>0</v>
      </c>
      <c r="BU99" s="591">
        <v>0</v>
      </c>
      <c r="BV99" s="591">
        <v>0</v>
      </c>
      <c r="BW99" s="591">
        <v>0</v>
      </c>
      <c r="BX99" s="591">
        <v>0</v>
      </c>
      <c r="BY99" s="591"/>
      <c r="BZ99" s="591"/>
      <c r="CA99" s="591"/>
      <c r="CB99" s="591"/>
      <c r="CC99" s="591"/>
      <c r="CD99" s="591"/>
      <c r="CE99" s="591"/>
      <c r="CF99" s="591"/>
      <c r="CG99" s="591"/>
      <c r="CH99" s="591">
        <v>0</v>
      </c>
      <c r="CI99" s="591">
        <v>0</v>
      </c>
      <c r="CJ99" s="591">
        <v>0</v>
      </c>
      <c r="CK99" s="591">
        <v>0</v>
      </c>
      <c r="CL99" s="591">
        <v>0</v>
      </c>
      <c r="CM99" s="591">
        <v>0</v>
      </c>
      <c r="CN99" s="591">
        <v>0</v>
      </c>
      <c r="CO99" s="591">
        <v>0</v>
      </c>
      <c r="CP99" s="591"/>
      <c r="CQ99" s="591"/>
      <c r="CR99" s="591"/>
      <c r="CS99" s="591">
        <v>0</v>
      </c>
      <c r="CT99" s="591"/>
      <c r="CU99" s="591"/>
      <c r="CV99" s="591"/>
      <c r="CW99" s="591"/>
      <c r="CX99" s="591"/>
      <c r="CY99" s="591"/>
      <c r="CZ99" s="591"/>
      <c r="DA99" s="591"/>
      <c r="DB99" s="591"/>
      <c r="DC99" s="591"/>
      <c r="DD99" s="591"/>
      <c r="DE99" s="591"/>
      <c r="DF99" s="591"/>
      <c r="DG99" s="591"/>
      <c r="DH99" s="591"/>
      <c r="DI99" s="591"/>
      <c r="DJ99" s="591"/>
      <c r="DK99" s="591"/>
      <c r="DL99" s="591"/>
      <c r="DM99" s="591"/>
      <c r="DN99" s="591"/>
      <c r="DO99" s="591"/>
      <c r="DP99" s="472">
        <v>0</v>
      </c>
      <c r="DQ99" s="472">
        <v>0</v>
      </c>
      <c r="DR99" s="472">
        <v>0</v>
      </c>
      <c r="DS99" s="472">
        <v>0</v>
      </c>
      <c r="DT99" s="472">
        <v>0</v>
      </c>
      <c r="DU99" s="472">
        <v>0</v>
      </c>
      <c r="DV99" s="472">
        <v>0</v>
      </c>
      <c r="DW99" s="472">
        <v>0</v>
      </c>
      <c r="DX99" s="472">
        <v>0</v>
      </c>
      <c r="DY99" s="472">
        <v>0</v>
      </c>
      <c r="DZ99" s="472">
        <v>0</v>
      </c>
      <c r="EA99" s="472">
        <v>0</v>
      </c>
      <c r="EB99" s="472">
        <v>0</v>
      </c>
      <c r="EC99" s="472">
        <v>0</v>
      </c>
      <c r="ED99" s="472">
        <v>0</v>
      </c>
      <c r="EE99" s="472">
        <v>0</v>
      </c>
      <c r="EF99" s="473">
        <v>0</v>
      </c>
      <c r="EG99" s="473"/>
      <c r="EH99" s="471">
        <v>0</v>
      </c>
      <c r="EI99" s="471">
        <v>-2</v>
      </c>
      <c r="EJ99" s="471">
        <v>0</v>
      </c>
      <c r="EK99" s="472">
        <v>0</v>
      </c>
      <c r="EL99" s="470">
        <v>0</v>
      </c>
      <c r="EM99" s="473">
        <v>0</v>
      </c>
      <c r="EN99" s="470">
        <v>1</v>
      </c>
      <c r="EO99" s="472">
        <v>0</v>
      </c>
      <c r="EP99" s="473">
        <v>0</v>
      </c>
      <c r="EQ99" s="470">
        <v>0</v>
      </c>
      <c r="ER99" s="472">
        <v>0</v>
      </c>
      <c r="ES99" s="470">
        <v>0</v>
      </c>
      <c r="ET99" s="472"/>
      <c r="EU99" s="472"/>
      <c r="EV99" s="472"/>
      <c r="EW99" s="472"/>
      <c r="EX99" s="472"/>
      <c r="EY99" s="472"/>
      <c r="EZ99" s="472"/>
      <c r="FA99" s="472"/>
      <c r="FB99" s="472"/>
      <c r="FC99" s="472"/>
      <c r="FD99" s="472"/>
      <c r="FE99" s="472"/>
      <c r="FF99" s="472"/>
      <c r="FG99" s="472"/>
      <c r="FH99" s="472"/>
      <c r="FI99" s="472"/>
      <c r="FJ99" s="472">
        <v>0</v>
      </c>
      <c r="FK99" s="472">
        <v>0</v>
      </c>
      <c r="FL99" s="472">
        <v>0</v>
      </c>
      <c r="FM99" s="472">
        <v>0</v>
      </c>
      <c r="FN99" s="472">
        <v>0</v>
      </c>
      <c r="FO99" s="472"/>
      <c r="FP99" s="472">
        <v>0</v>
      </c>
      <c r="FQ99" s="472"/>
      <c r="FR99" s="472"/>
      <c r="FS99" s="472">
        <v>0</v>
      </c>
      <c r="FT99" s="472">
        <v>0</v>
      </c>
      <c r="FU99" s="472">
        <v>0</v>
      </c>
      <c r="FV99" s="472"/>
      <c r="FW99" s="472"/>
      <c r="FX99" s="472"/>
      <c r="FY99" s="472">
        <v>0</v>
      </c>
      <c r="FZ99" s="472">
        <v>0</v>
      </c>
      <c r="GA99" s="472">
        <v>0</v>
      </c>
      <c r="GB99" s="472">
        <v>0</v>
      </c>
      <c r="GC99" s="472"/>
    </row>
    <row r="100" spans="1:185" x14ac:dyDescent="0.35">
      <c r="A100" s="17" t="s">
        <v>111</v>
      </c>
      <c r="B100" s="440">
        <v>0</v>
      </c>
      <c r="C100" s="440">
        <v>2</v>
      </c>
      <c r="D100" s="440">
        <v>0</v>
      </c>
      <c r="E100" s="440">
        <v>0</v>
      </c>
      <c r="F100" s="440">
        <v>0</v>
      </c>
      <c r="G100" s="440">
        <v>0</v>
      </c>
      <c r="H100" s="440"/>
      <c r="I100" s="441">
        <v>0</v>
      </c>
      <c r="J100" s="442">
        <v>0</v>
      </c>
      <c r="K100" s="192">
        <v>1</v>
      </c>
      <c r="L100" s="192">
        <f>K100</f>
        <v>1</v>
      </c>
      <c r="M100" s="259">
        <v>0</v>
      </c>
      <c r="N100" s="272">
        <v>0</v>
      </c>
      <c r="O100" s="273">
        <v>0</v>
      </c>
      <c r="P100" s="274">
        <f>DataBaseSpecies_2!D74</f>
        <v>0</v>
      </c>
      <c r="Q100" s="274">
        <f>I100^2</f>
        <v>0</v>
      </c>
      <c r="R100" s="282">
        <f t="shared" ref="R100:R102" si="132">J100^2</f>
        <v>0</v>
      </c>
      <c r="S100" s="283">
        <f>$B$120*$B$121*N100+I100*$B$122*$B$124</f>
        <v>0</v>
      </c>
      <c r="T100" s="282">
        <f>$B$120*$B$121*O100+J100*$B$122*$B$125</f>
        <v>0</v>
      </c>
      <c r="U100" s="3"/>
      <c r="V100" s="456">
        <v>0</v>
      </c>
      <c r="W100" s="456"/>
      <c r="X100" s="456">
        <f>-V100/$V$56</f>
        <v>0</v>
      </c>
      <c r="Y100" s="753"/>
      <c r="Z100" s="457">
        <v>0</v>
      </c>
      <c r="AA100" s="457">
        <v>0</v>
      </c>
      <c r="AB100" s="456">
        <v>0</v>
      </c>
      <c r="AC100" s="456">
        <v>0</v>
      </c>
      <c r="AD100" s="591">
        <v>0</v>
      </c>
      <c r="AE100" s="591">
        <v>0</v>
      </c>
      <c r="AF100" s="591"/>
      <c r="AG100" s="591">
        <v>0</v>
      </c>
      <c r="AH100" s="456">
        <v>0</v>
      </c>
      <c r="AI100" s="591">
        <v>0</v>
      </c>
      <c r="AJ100" s="591">
        <v>0</v>
      </c>
      <c r="AK100" s="591">
        <v>0</v>
      </c>
      <c r="AL100" s="591">
        <v>0</v>
      </c>
      <c r="AM100" s="591">
        <v>0</v>
      </c>
      <c r="AN100" s="591">
        <v>0</v>
      </c>
      <c r="AO100" s="591">
        <v>0</v>
      </c>
      <c r="AP100" s="591"/>
      <c r="AQ100" s="591"/>
      <c r="AR100" s="591"/>
      <c r="AS100" s="591">
        <v>0</v>
      </c>
      <c r="AT100" s="591">
        <v>0</v>
      </c>
      <c r="AU100" s="591">
        <v>0</v>
      </c>
      <c r="AV100" s="591">
        <v>0</v>
      </c>
      <c r="AW100" s="591">
        <v>0</v>
      </c>
      <c r="AX100" s="591">
        <v>0</v>
      </c>
      <c r="AY100" s="591">
        <v>0</v>
      </c>
      <c r="AZ100" s="591">
        <v>0</v>
      </c>
      <c r="BA100" s="591"/>
      <c r="BB100" s="591"/>
      <c r="BC100" s="591"/>
      <c r="BD100" s="591"/>
      <c r="BE100" s="591">
        <f t="shared" si="113"/>
        <v>0</v>
      </c>
      <c r="BF100" s="591">
        <f t="shared" si="114"/>
        <v>0</v>
      </c>
      <c r="BG100" s="591">
        <v>0</v>
      </c>
      <c r="BH100" s="591">
        <f t="shared" si="115"/>
        <v>0</v>
      </c>
      <c r="BI100" s="591">
        <v>0</v>
      </c>
      <c r="BJ100" s="591">
        <f t="shared" si="116"/>
        <v>0</v>
      </c>
      <c r="BK100" s="591">
        <f t="shared" si="117"/>
        <v>0</v>
      </c>
      <c r="BL100" s="591">
        <f t="shared" si="118"/>
        <v>0</v>
      </c>
      <c r="BM100" s="591"/>
      <c r="BN100" s="591"/>
      <c r="BO100" s="591"/>
      <c r="BP100" s="591"/>
      <c r="BQ100" s="591">
        <v>0</v>
      </c>
      <c r="BR100" s="591">
        <v>0</v>
      </c>
      <c r="BS100" s="591">
        <v>0</v>
      </c>
      <c r="BT100" s="591">
        <v>0</v>
      </c>
      <c r="BU100" s="591">
        <v>0</v>
      </c>
      <c r="BV100" s="591">
        <v>0</v>
      </c>
      <c r="BW100" s="591">
        <v>0</v>
      </c>
      <c r="BX100" s="591">
        <v>0</v>
      </c>
      <c r="BY100" s="591"/>
      <c r="BZ100" s="591"/>
      <c r="CA100" s="591"/>
      <c r="CB100" s="591"/>
      <c r="CC100" s="591"/>
      <c r="CD100" s="591"/>
      <c r="CE100" s="591"/>
      <c r="CF100" s="591"/>
      <c r="CG100" s="591"/>
      <c r="CH100" s="591">
        <v>0</v>
      </c>
      <c r="CI100" s="591">
        <v>0</v>
      </c>
      <c r="CJ100" s="591">
        <v>0</v>
      </c>
      <c r="CK100" s="591">
        <v>0</v>
      </c>
      <c r="CL100" s="591">
        <v>0</v>
      </c>
      <c r="CM100" s="591">
        <v>0</v>
      </c>
      <c r="CN100" s="591">
        <v>0</v>
      </c>
      <c r="CO100" s="591">
        <v>0</v>
      </c>
      <c r="CP100" s="591"/>
      <c r="CQ100" s="591"/>
      <c r="CR100" s="591"/>
      <c r="CS100" s="591">
        <v>0</v>
      </c>
      <c r="CT100" s="591"/>
      <c r="CU100" s="591"/>
      <c r="CV100" s="591"/>
      <c r="CW100" s="591"/>
      <c r="CX100" s="591"/>
      <c r="CY100" s="591"/>
      <c r="CZ100" s="591"/>
      <c r="DA100" s="591"/>
      <c r="DB100" s="591"/>
      <c r="DC100" s="591"/>
      <c r="DD100" s="591"/>
      <c r="DE100" s="591"/>
      <c r="DF100" s="591"/>
      <c r="DG100" s="591"/>
      <c r="DH100" s="591"/>
      <c r="DI100" s="591"/>
      <c r="DJ100" s="591"/>
      <c r="DK100" s="591"/>
      <c r="DL100" s="591"/>
      <c r="DM100" s="591"/>
      <c r="DN100" s="591"/>
      <c r="DO100" s="591"/>
      <c r="DP100" s="457">
        <v>0</v>
      </c>
      <c r="DQ100" s="457">
        <v>0</v>
      </c>
      <c r="DR100" s="457">
        <v>0</v>
      </c>
      <c r="DS100" s="457">
        <v>0</v>
      </c>
      <c r="DT100" s="457">
        <v>0</v>
      </c>
      <c r="DU100" s="457">
        <v>0</v>
      </c>
      <c r="DV100" s="457">
        <v>0</v>
      </c>
      <c r="DW100" s="457">
        <v>0</v>
      </c>
      <c r="DX100" s="457">
        <v>0</v>
      </c>
      <c r="DY100" s="457">
        <v>0</v>
      </c>
      <c r="DZ100" s="457">
        <v>0</v>
      </c>
      <c r="EA100" s="457">
        <v>0</v>
      </c>
      <c r="EB100" s="457">
        <v>0</v>
      </c>
      <c r="EC100" s="457">
        <v>0</v>
      </c>
      <c r="ED100" s="457">
        <v>0</v>
      </c>
      <c r="EE100" s="457">
        <v>0</v>
      </c>
      <c r="EF100" s="458">
        <v>0</v>
      </c>
      <c r="EG100" s="458"/>
      <c r="EH100" s="457">
        <v>0</v>
      </c>
      <c r="EI100" s="457">
        <v>0</v>
      </c>
      <c r="EJ100" s="457">
        <v>0</v>
      </c>
      <c r="EK100" s="459">
        <v>0</v>
      </c>
      <c r="EL100" s="460">
        <v>0</v>
      </c>
      <c r="EM100" s="458">
        <v>0</v>
      </c>
      <c r="EN100" s="460">
        <v>0</v>
      </c>
      <c r="EO100" s="457">
        <v>0</v>
      </c>
      <c r="EP100" s="458">
        <v>0</v>
      </c>
      <c r="EQ100" s="460">
        <v>0</v>
      </c>
      <c r="ER100" s="457">
        <v>0</v>
      </c>
      <c r="ES100" s="460">
        <v>0</v>
      </c>
      <c r="ET100" s="456"/>
      <c r="EU100" s="456"/>
      <c r="EV100" s="456"/>
      <c r="EW100" s="456"/>
      <c r="EX100" s="456"/>
      <c r="EY100" s="456"/>
      <c r="EZ100" s="456"/>
      <c r="FA100" s="456"/>
      <c r="FB100" s="456"/>
      <c r="FC100" s="456"/>
      <c r="FD100" s="456"/>
      <c r="FE100" s="456"/>
      <c r="FF100" s="456"/>
      <c r="FG100" s="456"/>
      <c r="FH100" s="456"/>
      <c r="FI100" s="456"/>
      <c r="FJ100" s="457">
        <v>0</v>
      </c>
      <c r="FK100" s="457">
        <v>0</v>
      </c>
      <c r="FL100" s="457">
        <v>0</v>
      </c>
      <c r="FM100" s="457">
        <v>0</v>
      </c>
      <c r="FN100" s="457">
        <v>0</v>
      </c>
      <c r="FO100" s="457"/>
      <c r="FP100" s="457">
        <v>0</v>
      </c>
      <c r="FQ100" s="457"/>
      <c r="FR100" s="457"/>
      <c r="FS100" s="457">
        <v>0</v>
      </c>
      <c r="FT100" s="457">
        <v>0</v>
      </c>
      <c r="FU100" s="457">
        <v>0</v>
      </c>
      <c r="FV100" s="457"/>
      <c r="FW100" s="457"/>
      <c r="FX100" s="457"/>
      <c r="FY100" s="457">
        <v>0</v>
      </c>
      <c r="FZ100" s="457">
        <v>0</v>
      </c>
      <c r="GA100" s="457">
        <v>0</v>
      </c>
      <c r="GB100" s="457">
        <v>1</v>
      </c>
      <c r="GC100" s="457">
        <v>0</v>
      </c>
    </row>
    <row r="101" spans="1:185" x14ac:dyDescent="0.35">
      <c r="A101" s="17" t="s">
        <v>113</v>
      </c>
      <c r="B101" s="440">
        <v>1</v>
      </c>
      <c r="C101" s="440">
        <v>0</v>
      </c>
      <c r="D101" s="440">
        <v>2</v>
      </c>
      <c r="E101" s="440">
        <v>0</v>
      </c>
      <c r="F101" s="440">
        <v>0</v>
      </c>
      <c r="G101" s="440">
        <v>0</v>
      </c>
      <c r="H101" s="440"/>
      <c r="I101" s="441">
        <v>0</v>
      </c>
      <c r="J101" s="442">
        <v>0</v>
      </c>
      <c r="K101" s="192">
        <v>1</v>
      </c>
      <c r="L101" s="192">
        <f>K101</f>
        <v>1</v>
      </c>
      <c r="M101" s="259">
        <v>0</v>
      </c>
      <c r="N101" s="272">
        <v>0</v>
      </c>
      <c r="O101" s="273">
        <v>0</v>
      </c>
      <c r="P101" s="274">
        <f>DataBaseSpecies_2!D76</f>
        <v>-394.35899999999998</v>
      </c>
      <c r="Q101" s="274">
        <f>I101^2</f>
        <v>0</v>
      </c>
      <c r="R101" s="282">
        <f t="shared" si="132"/>
        <v>0</v>
      </c>
      <c r="S101" s="274">
        <f>$B$120*$B$121*N101+I101*$B$122*$B$124</f>
        <v>0</v>
      </c>
      <c r="T101" s="282">
        <f>$B$120*$B$121*O101+J101*$B$122*$B$125</f>
        <v>0</v>
      </c>
      <c r="U101" s="3"/>
      <c r="V101" s="456">
        <v>0</v>
      </c>
      <c r="W101" s="456"/>
      <c r="X101" s="456">
        <f>-V101/$V$56</f>
        <v>0</v>
      </c>
      <c r="Y101" s="753"/>
      <c r="Z101" s="457">
        <v>0</v>
      </c>
      <c r="AA101" s="457">
        <v>0</v>
      </c>
      <c r="AB101" s="456">
        <v>0</v>
      </c>
      <c r="AC101" s="456">
        <v>0</v>
      </c>
      <c r="AD101" s="591">
        <v>0</v>
      </c>
      <c r="AE101" s="591">
        <v>0</v>
      </c>
      <c r="AF101" s="591"/>
      <c r="AG101" s="591">
        <v>0</v>
      </c>
      <c r="AH101" s="456">
        <v>0</v>
      </c>
      <c r="AI101" s="591">
        <v>0</v>
      </c>
      <c r="AJ101" s="591">
        <v>0</v>
      </c>
      <c r="AK101" s="591">
        <v>0</v>
      </c>
      <c r="AL101" s="591">
        <v>0</v>
      </c>
      <c r="AM101" s="591">
        <v>0</v>
      </c>
      <c r="AN101" s="591">
        <v>0</v>
      </c>
      <c r="AO101" s="591">
        <v>0</v>
      </c>
      <c r="AP101" s="591"/>
      <c r="AQ101" s="591"/>
      <c r="AR101" s="591"/>
      <c r="AS101" s="591">
        <v>0</v>
      </c>
      <c r="AT101" s="591">
        <v>0</v>
      </c>
      <c r="AU101" s="591">
        <v>0</v>
      </c>
      <c r="AV101" s="591">
        <v>0</v>
      </c>
      <c r="AW101" s="591">
        <v>0</v>
      </c>
      <c r="AX101" s="591">
        <v>0</v>
      </c>
      <c r="AY101" s="591">
        <v>0</v>
      </c>
      <c r="AZ101" s="591">
        <v>0</v>
      </c>
      <c r="BA101" s="591"/>
      <c r="BB101" s="591"/>
      <c r="BC101" s="591"/>
      <c r="BD101" s="591"/>
      <c r="BE101" s="591">
        <f t="shared" si="113"/>
        <v>0</v>
      </c>
      <c r="BF101" s="591">
        <f t="shared" si="114"/>
        <v>0</v>
      </c>
      <c r="BG101" s="591">
        <v>0</v>
      </c>
      <c r="BH101" s="591">
        <f t="shared" si="115"/>
        <v>0</v>
      </c>
      <c r="BI101" s="591">
        <v>0</v>
      </c>
      <c r="BJ101" s="591">
        <f t="shared" si="116"/>
        <v>0</v>
      </c>
      <c r="BK101" s="591">
        <f t="shared" si="117"/>
        <v>0</v>
      </c>
      <c r="BL101" s="591">
        <f t="shared" si="118"/>
        <v>0</v>
      </c>
      <c r="BM101" s="591"/>
      <c r="BN101" s="591"/>
      <c r="BO101" s="591"/>
      <c r="BP101" s="591"/>
      <c r="BQ101" s="591">
        <v>0</v>
      </c>
      <c r="BR101" s="591">
        <v>0</v>
      </c>
      <c r="BS101" s="591">
        <v>0</v>
      </c>
      <c r="BT101" s="591">
        <v>0</v>
      </c>
      <c r="BU101" s="591">
        <v>0</v>
      </c>
      <c r="BV101" s="591">
        <v>0</v>
      </c>
      <c r="BW101" s="591">
        <v>0</v>
      </c>
      <c r="BX101" s="591">
        <v>0</v>
      </c>
      <c r="BY101" s="591"/>
      <c r="BZ101" s="591"/>
      <c r="CA101" s="591"/>
      <c r="CB101" s="591"/>
      <c r="CC101" s="591"/>
      <c r="CD101" s="591"/>
      <c r="CE101" s="591"/>
      <c r="CF101" s="591"/>
      <c r="CG101" s="591"/>
      <c r="CH101" s="591">
        <v>0</v>
      </c>
      <c r="CI101" s="591">
        <v>0</v>
      </c>
      <c r="CJ101" s="591">
        <v>0</v>
      </c>
      <c r="CK101" s="591">
        <v>0</v>
      </c>
      <c r="CL101" s="591">
        <v>0</v>
      </c>
      <c r="CM101" s="591">
        <v>0</v>
      </c>
      <c r="CN101" s="591">
        <v>0</v>
      </c>
      <c r="CO101" s="591">
        <v>0</v>
      </c>
      <c r="CP101" s="591"/>
      <c r="CQ101" s="591"/>
      <c r="CR101" s="591"/>
      <c r="CS101" s="591">
        <v>0</v>
      </c>
      <c r="CT101" s="591"/>
      <c r="CU101" s="591"/>
      <c r="CV101" s="591"/>
      <c r="CW101" s="591"/>
      <c r="CX101" s="591"/>
      <c r="CY101" s="591"/>
      <c r="CZ101" s="591"/>
      <c r="DA101" s="591"/>
      <c r="DB101" s="591"/>
      <c r="DC101" s="591"/>
      <c r="DD101" s="591"/>
      <c r="DE101" s="591"/>
      <c r="DF101" s="591"/>
      <c r="DG101" s="591"/>
      <c r="DH101" s="591"/>
      <c r="DI101" s="591"/>
      <c r="DJ101" s="591"/>
      <c r="DK101" s="591"/>
      <c r="DL101" s="591"/>
      <c r="DM101" s="591"/>
      <c r="DN101" s="591"/>
      <c r="DO101" s="591"/>
      <c r="DP101" s="457">
        <v>0</v>
      </c>
      <c r="DQ101" s="457">
        <v>0</v>
      </c>
      <c r="DR101" s="457">
        <v>0</v>
      </c>
      <c r="DS101" s="457">
        <v>0</v>
      </c>
      <c r="DT101" s="457">
        <v>0</v>
      </c>
      <c r="DU101" s="457">
        <v>0</v>
      </c>
      <c r="DV101" s="457">
        <v>0</v>
      </c>
      <c r="DW101" s="457">
        <v>0</v>
      </c>
      <c r="DX101" s="457">
        <v>0</v>
      </c>
      <c r="DY101" s="457">
        <v>0</v>
      </c>
      <c r="DZ101" s="457">
        <v>0</v>
      </c>
      <c r="EA101" s="457">
        <v>0</v>
      </c>
      <c r="EB101" s="457">
        <v>0</v>
      </c>
      <c r="EC101" s="457">
        <v>0</v>
      </c>
      <c r="ED101" s="457">
        <v>0</v>
      </c>
      <c r="EE101" s="457">
        <v>0</v>
      </c>
      <c r="EF101" s="458">
        <v>0</v>
      </c>
      <c r="EG101" s="458"/>
      <c r="EH101" s="457">
        <v>0</v>
      </c>
      <c r="EI101" s="457">
        <v>0</v>
      </c>
      <c r="EJ101" s="457">
        <v>0</v>
      </c>
      <c r="EK101" s="474">
        <v>0</v>
      </c>
      <c r="EL101" s="475">
        <v>0</v>
      </c>
      <c r="EM101" s="476">
        <v>0</v>
      </c>
      <c r="EN101" s="475">
        <v>0</v>
      </c>
      <c r="EO101" s="477">
        <v>0</v>
      </c>
      <c r="EP101" s="476">
        <v>0</v>
      </c>
      <c r="EQ101" s="475">
        <v>0</v>
      </c>
      <c r="ER101" s="477">
        <v>0</v>
      </c>
      <c r="ES101" s="475">
        <v>0</v>
      </c>
      <c r="ET101" s="599"/>
      <c r="EU101" s="599"/>
      <c r="EV101" s="599"/>
      <c r="EW101" s="599"/>
      <c r="EX101" s="599"/>
      <c r="EY101" s="599"/>
      <c r="EZ101" s="599"/>
      <c r="FA101" s="599"/>
      <c r="FB101" s="599"/>
      <c r="FC101" s="599"/>
      <c r="FD101" s="599"/>
      <c r="FE101" s="599"/>
      <c r="FF101" s="599"/>
      <c r="FG101" s="599"/>
      <c r="FH101" s="599"/>
      <c r="FI101" s="599"/>
      <c r="FJ101" s="477">
        <v>0</v>
      </c>
      <c r="FK101" s="477">
        <v>0</v>
      </c>
      <c r="FL101" s="477">
        <v>0</v>
      </c>
      <c r="FM101" s="477">
        <v>0</v>
      </c>
      <c r="FN101" s="477">
        <v>0</v>
      </c>
      <c r="FO101" s="477"/>
      <c r="FP101" s="477">
        <v>0</v>
      </c>
      <c r="FQ101" s="477"/>
      <c r="FR101" s="477"/>
      <c r="FS101" s="477">
        <v>0</v>
      </c>
      <c r="FT101" s="477">
        <v>0</v>
      </c>
      <c r="FU101" s="477">
        <v>0</v>
      </c>
      <c r="FV101" s="477"/>
      <c r="FW101" s="477"/>
      <c r="FX101" s="477"/>
      <c r="FY101" s="477">
        <v>0</v>
      </c>
      <c r="FZ101" s="477">
        <v>0</v>
      </c>
      <c r="GA101" s="477">
        <v>0</v>
      </c>
      <c r="GB101" s="477">
        <v>0</v>
      </c>
      <c r="GC101" s="477">
        <v>1</v>
      </c>
    </row>
    <row r="102" spans="1:185" x14ac:dyDescent="0.35">
      <c r="A102" s="382" t="s">
        <v>812</v>
      </c>
      <c r="B102" s="452">
        <v>0</v>
      </c>
      <c r="C102" s="452">
        <v>0</v>
      </c>
      <c r="D102" s="452">
        <v>0</v>
      </c>
      <c r="E102" s="452">
        <v>2</v>
      </c>
      <c r="F102" s="452">
        <v>0</v>
      </c>
      <c r="G102" s="452">
        <v>0</v>
      </c>
      <c r="H102" s="452"/>
      <c r="I102" s="453">
        <v>0</v>
      </c>
      <c r="J102" s="454">
        <v>0</v>
      </c>
      <c r="K102" s="386">
        <v>1</v>
      </c>
      <c r="L102" s="386">
        <v>1</v>
      </c>
      <c r="M102" s="387">
        <v>0</v>
      </c>
      <c r="N102" s="388">
        <v>0</v>
      </c>
      <c r="O102" s="389">
        <v>0</v>
      </c>
      <c r="P102" s="390">
        <f>DataBaseSpecies_1!E79</f>
        <v>0</v>
      </c>
      <c r="Q102" s="390">
        <f>I102^2</f>
        <v>0</v>
      </c>
      <c r="R102" s="391">
        <f t="shared" si="132"/>
        <v>0</v>
      </c>
      <c r="S102" s="390">
        <f>$B$120*$B$121*N102+I102*$B$122*$B$124</f>
        <v>0</v>
      </c>
      <c r="T102" s="391">
        <f>$B$120*$B$121*O102+J102*$B$122*$B$125</f>
        <v>0</v>
      </c>
      <c r="U102" s="392"/>
      <c r="V102" s="478">
        <v>0</v>
      </c>
      <c r="W102" s="478"/>
      <c r="X102" s="478">
        <f>-V102/$V$56</f>
        <v>0</v>
      </c>
      <c r="Y102" s="478"/>
      <c r="Z102" s="478">
        <v>0</v>
      </c>
      <c r="AA102" s="478">
        <v>0</v>
      </c>
      <c r="AB102" s="456">
        <v>0</v>
      </c>
      <c r="AC102" s="456">
        <v>0</v>
      </c>
      <c r="AD102" s="591">
        <v>0</v>
      </c>
      <c r="AE102" s="591">
        <v>0</v>
      </c>
      <c r="AF102" s="591"/>
      <c r="AG102" s="591">
        <v>0</v>
      </c>
      <c r="AH102" s="456">
        <v>0</v>
      </c>
      <c r="AI102" s="591">
        <v>0</v>
      </c>
      <c r="AJ102" s="591">
        <v>0</v>
      </c>
      <c r="AK102" s="591">
        <v>0</v>
      </c>
      <c r="AL102" s="591">
        <v>0</v>
      </c>
      <c r="AM102" s="591">
        <v>0</v>
      </c>
      <c r="AN102" s="591">
        <v>0</v>
      </c>
      <c r="AO102" s="591">
        <v>0</v>
      </c>
      <c r="AP102" s="591"/>
      <c r="AQ102" s="591"/>
      <c r="AR102" s="591"/>
      <c r="AS102" s="591">
        <v>0</v>
      </c>
      <c r="AT102" s="591">
        <v>0</v>
      </c>
      <c r="AU102" s="591">
        <v>0</v>
      </c>
      <c r="AV102" s="591">
        <v>0</v>
      </c>
      <c r="AW102" s="591">
        <v>0</v>
      </c>
      <c r="AX102" s="591">
        <v>0</v>
      </c>
      <c r="AY102" s="591">
        <v>0</v>
      </c>
      <c r="AZ102" s="591">
        <v>0</v>
      </c>
      <c r="BA102" s="591"/>
      <c r="BB102" s="591"/>
      <c r="BC102" s="591"/>
      <c r="BD102" s="591"/>
      <c r="BE102" s="591">
        <f t="shared" si="113"/>
        <v>0</v>
      </c>
      <c r="BF102" s="591">
        <f t="shared" si="114"/>
        <v>0</v>
      </c>
      <c r="BG102" s="591">
        <v>0</v>
      </c>
      <c r="BH102" s="591">
        <f t="shared" si="115"/>
        <v>0</v>
      </c>
      <c r="BI102" s="591">
        <v>0</v>
      </c>
      <c r="BJ102" s="591">
        <f t="shared" si="116"/>
        <v>0</v>
      </c>
      <c r="BK102" s="591">
        <f t="shared" si="117"/>
        <v>0</v>
      </c>
      <c r="BL102" s="591">
        <f t="shared" si="118"/>
        <v>0</v>
      </c>
      <c r="BM102" s="591"/>
      <c r="BN102" s="591"/>
      <c r="BO102" s="591"/>
      <c r="BP102" s="591"/>
      <c r="BQ102" s="591"/>
      <c r="BR102" s="591"/>
      <c r="BS102" s="591"/>
      <c r="BT102" s="591"/>
      <c r="BU102" s="591"/>
      <c r="BV102" s="591"/>
      <c r="BW102" s="591"/>
      <c r="BX102" s="591"/>
      <c r="BY102" s="591"/>
      <c r="BZ102" s="591"/>
      <c r="CA102" s="591"/>
      <c r="CB102" s="591"/>
      <c r="CC102" s="591"/>
      <c r="CD102" s="591"/>
      <c r="CE102" s="591"/>
      <c r="CF102" s="591"/>
      <c r="CG102" s="591"/>
      <c r="CH102" s="591"/>
      <c r="CI102" s="591"/>
      <c r="CJ102" s="591"/>
      <c r="CK102" s="591"/>
      <c r="CL102" s="591"/>
      <c r="CM102" s="591"/>
      <c r="CN102" s="591"/>
      <c r="CO102" s="591"/>
      <c r="CP102" s="591"/>
      <c r="CQ102" s="591"/>
      <c r="CR102" s="591"/>
      <c r="CS102" s="591"/>
      <c r="CT102" s="591"/>
      <c r="CU102" s="591"/>
      <c r="CV102" s="591"/>
      <c r="CW102" s="591"/>
      <c r="CX102" s="591"/>
      <c r="CY102" s="591"/>
      <c r="CZ102" s="591"/>
      <c r="DA102" s="591"/>
      <c r="DB102" s="591"/>
      <c r="DC102" s="591"/>
      <c r="DD102" s="591"/>
      <c r="DE102" s="591"/>
      <c r="DF102" s="591"/>
      <c r="DG102" s="591"/>
      <c r="DH102" s="591"/>
      <c r="DI102" s="591"/>
      <c r="DJ102" s="591"/>
      <c r="DK102" s="591"/>
      <c r="DL102" s="591"/>
      <c r="DM102" s="591"/>
      <c r="DN102" s="591"/>
      <c r="DO102" s="591"/>
      <c r="DP102" s="478">
        <v>0</v>
      </c>
      <c r="DQ102" s="478">
        <v>0</v>
      </c>
      <c r="DR102" s="478">
        <v>0</v>
      </c>
      <c r="DS102" s="478">
        <v>0</v>
      </c>
      <c r="DT102" s="478">
        <v>0</v>
      </c>
      <c r="DU102" s="478">
        <v>0</v>
      </c>
      <c r="DV102" s="478">
        <v>0</v>
      </c>
      <c r="DW102" s="478">
        <v>0</v>
      </c>
      <c r="DX102" s="478">
        <v>0</v>
      </c>
      <c r="DY102" s="478">
        <v>0</v>
      </c>
      <c r="DZ102" s="478">
        <v>0</v>
      </c>
      <c r="EA102" s="478">
        <v>0</v>
      </c>
      <c r="EB102" s="478">
        <v>0</v>
      </c>
      <c r="EC102" s="478">
        <v>0</v>
      </c>
      <c r="ED102" s="478">
        <v>0</v>
      </c>
      <c r="EE102" s="478">
        <v>0</v>
      </c>
      <c r="EF102" s="478">
        <v>0</v>
      </c>
      <c r="EG102" s="478"/>
      <c r="EH102" s="478">
        <v>0</v>
      </c>
      <c r="EI102" s="478">
        <v>0</v>
      </c>
      <c r="EJ102" s="478">
        <v>0</v>
      </c>
      <c r="EK102" s="474">
        <v>0</v>
      </c>
      <c r="EL102" s="475">
        <v>0</v>
      </c>
      <c r="EM102" s="476">
        <v>0</v>
      </c>
      <c r="EN102" s="475">
        <v>0</v>
      </c>
      <c r="EO102" s="477">
        <v>0</v>
      </c>
      <c r="EP102" s="476">
        <v>0</v>
      </c>
      <c r="EQ102" s="475">
        <v>0</v>
      </c>
      <c r="ER102" s="477">
        <v>0</v>
      </c>
      <c r="ES102" s="475">
        <v>0</v>
      </c>
      <c r="ET102" s="599"/>
      <c r="EU102" s="599"/>
      <c r="EV102" s="599"/>
      <c r="EW102" s="599"/>
      <c r="EX102" s="599"/>
      <c r="EY102" s="599"/>
      <c r="EZ102" s="599"/>
      <c r="FA102" s="599"/>
      <c r="FB102" s="599"/>
      <c r="FC102" s="599"/>
      <c r="FD102" s="599"/>
      <c r="FE102" s="599"/>
      <c r="FF102" s="599"/>
      <c r="FG102" s="599"/>
      <c r="FH102" s="599"/>
      <c r="FI102" s="599"/>
      <c r="FJ102" s="477">
        <v>0</v>
      </c>
      <c r="FK102" s="477">
        <v>0</v>
      </c>
      <c r="FL102" s="477">
        <v>0</v>
      </c>
      <c r="FM102" s="477">
        <v>0</v>
      </c>
      <c r="FN102" s="477">
        <v>0</v>
      </c>
      <c r="FO102" s="477"/>
      <c r="FP102" s="477">
        <v>0</v>
      </c>
      <c r="FQ102" s="477"/>
      <c r="FR102" s="477"/>
      <c r="FS102" s="477">
        <v>0</v>
      </c>
      <c r="FT102" s="477">
        <v>0</v>
      </c>
      <c r="FU102" s="477">
        <v>0</v>
      </c>
      <c r="FV102" s="477"/>
      <c r="FW102" s="477"/>
      <c r="FX102" s="477"/>
      <c r="FY102" s="477">
        <v>0</v>
      </c>
      <c r="FZ102" s="477">
        <v>0</v>
      </c>
      <c r="GA102" s="477">
        <v>0</v>
      </c>
      <c r="GB102" s="477">
        <v>0</v>
      </c>
      <c r="GC102" s="477">
        <v>0</v>
      </c>
    </row>
    <row r="103" spans="1:185" x14ac:dyDescent="0.35">
      <c r="B103" s="40"/>
      <c r="C103" s="40"/>
      <c r="D103" s="40"/>
      <c r="E103" s="40"/>
      <c r="F103" s="40"/>
      <c r="G103" s="40"/>
      <c r="H103" s="40"/>
      <c r="I103" s="4"/>
      <c r="J103" s="4"/>
      <c r="K103" s="4"/>
      <c r="L103" s="4"/>
      <c r="M103" s="4"/>
      <c r="N103" s="4"/>
      <c r="O103" s="4"/>
      <c r="P103" s="29"/>
      <c r="Q103" s="29"/>
      <c r="R103" s="29"/>
      <c r="S103" s="29"/>
      <c r="T103" s="29"/>
      <c r="U103" s="40"/>
      <c r="V103" s="41"/>
      <c r="W103" s="41"/>
      <c r="X103" s="41"/>
      <c r="Y103" s="41"/>
      <c r="Z103" s="41"/>
      <c r="AA103" s="41"/>
      <c r="AB103" s="41"/>
      <c r="AC103" s="41"/>
      <c r="AD103" s="41"/>
      <c r="AE103" s="593"/>
      <c r="AF103" s="593"/>
      <c r="AG103" s="593"/>
      <c r="AH103" s="456"/>
      <c r="AI103" s="593"/>
      <c r="AJ103" s="593"/>
      <c r="AK103" s="593"/>
      <c r="AL103" s="593"/>
      <c r="AM103" s="593"/>
      <c r="AN103" s="593"/>
      <c r="AO103" s="593"/>
      <c r="AP103" s="593"/>
      <c r="AQ103" s="593"/>
      <c r="AR103" s="593"/>
      <c r="AS103" s="593"/>
      <c r="AT103" s="593"/>
      <c r="AU103" s="593"/>
      <c r="AV103" s="593"/>
      <c r="AW103" s="593"/>
      <c r="AX103" s="593"/>
      <c r="AY103" s="593"/>
      <c r="AZ103" s="593"/>
      <c r="BA103" s="593"/>
      <c r="BB103" s="593"/>
      <c r="BC103" s="593"/>
      <c r="BD103" s="593"/>
      <c r="BE103" s="593"/>
      <c r="BF103" s="593"/>
      <c r="BG103" s="593"/>
      <c r="BH103" s="593"/>
      <c r="BI103" s="593"/>
      <c r="BJ103" s="593"/>
      <c r="BK103" s="593"/>
      <c r="BL103" s="593"/>
      <c r="BM103" s="593"/>
      <c r="BN103" s="593"/>
      <c r="BO103" s="593"/>
      <c r="BP103" s="593"/>
      <c r="BQ103" s="593"/>
      <c r="BR103" s="593"/>
      <c r="BS103" s="593"/>
      <c r="BT103" s="593"/>
      <c r="BU103" s="593"/>
      <c r="BV103" s="593"/>
      <c r="BW103" s="593"/>
      <c r="BX103" s="593"/>
      <c r="BY103" s="593"/>
      <c r="BZ103" s="593"/>
      <c r="CA103" s="593"/>
      <c r="CB103" s="593"/>
      <c r="CC103" s="593"/>
      <c r="CD103" s="593"/>
      <c r="CE103" s="593"/>
      <c r="CF103" s="593"/>
      <c r="CG103" s="593"/>
      <c r="CH103" s="593"/>
      <c r="CI103" s="593"/>
      <c r="CJ103" s="593"/>
      <c r="CK103" s="593"/>
      <c r="CL103" s="593"/>
      <c r="CM103" s="593"/>
      <c r="CN103" s="593"/>
      <c r="CO103" s="593"/>
      <c r="CP103" s="593"/>
      <c r="CQ103" s="593"/>
      <c r="CR103" s="593"/>
      <c r="CS103" s="593"/>
      <c r="CT103" s="593"/>
      <c r="CU103" s="593"/>
      <c r="CV103" s="593"/>
      <c r="CW103" s="593"/>
      <c r="CX103" s="593"/>
      <c r="CY103" s="593"/>
      <c r="CZ103" s="593"/>
      <c r="DA103" s="593"/>
      <c r="DB103" s="593"/>
      <c r="DC103" s="593"/>
      <c r="DD103" s="593"/>
      <c r="DE103" s="593"/>
      <c r="DF103" s="593"/>
      <c r="DG103" s="593"/>
      <c r="DH103" s="593"/>
      <c r="DI103" s="593"/>
      <c r="DJ103" s="593"/>
      <c r="DK103" s="593"/>
      <c r="DL103" s="593"/>
      <c r="DM103" s="593"/>
      <c r="DN103" s="593"/>
      <c r="DO103" s="593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28"/>
      <c r="EG103" s="28"/>
      <c r="EH103" s="28"/>
      <c r="EI103" s="28"/>
      <c r="EJ103" s="28"/>
      <c r="EK103" s="28"/>
      <c r="EL103" s="299"/>
      <c r="EN103" s="299"/>
      <c r="EQ103" s="299"/>
    </row>
    <row r="104" spans="1:185" x14ac:dyDescent="0.35">
      <c r="A104" s="251" t="s">
        <v>29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6"/>
      <c r="V104" s="42">
        <f t="shared" ref="V104:BF104" si="133">SUMPRODUCT(V4:V101,$B$4:$B$101)</f>
        <v>0</v>
      </c>
      <c r="W104" s="42">
        <f t="shared" ca="1" si="133"/>
        <v>0</v>
      </c>
      <c r="X104" s="42">
        <f t="shared" si="133"/>
        <v>0</v>
      </c>
      <c r="Y104" s="42">
        <f t="shared" ca="1" si="133"/>
        <v>5.134781488891349E-16</v>
      </c>
      <c r="Z104" s="42">
        <f t="shared" si="133"/>
        <v>0</v>
      </c>
      <c r="AA104" s="716">
        <f t="shared" si="133"/>
        <v>0</v>
      </c>
      <c r="AB104" s="716">
        <f t="shared" si="133"/>
        <v>0</v>
      </c>
      <c r="AC104" s="716">
        <f t="shared" si="133"/>
        <v>0</v>
      </c>
      <c r="AD104" s="716">
        <f t="shared" si="133"/>
        <v>0</v>
      </c>
      <c r="AE104" s="716">
        <f t="shared" si="133"/>
        <v>0</v>
      </c>
      <c r="AF104" s="716">
        <f t="shared" si="133"/>
        <v>-6.0000000000000003E-12</v>
      </c>
      <c r="AG104" s="724">
        <f t="shared" si="133"/>
        <v>0</v>
      </c>
      <c r="AH104" s="724">
        <f t="shared" si="133"/>
        <v>0</v>
      </c>
      <c r="AI104" s="724">
        <f t="shared" si="133"/>
        <v>0</v>
      </c>
      <c r="AJ104" s="724">
        <f t="shared" si="133"/>
        <v>0</v>
      </c>
      <c r="AK104" s="724">
        <f t="shared" si="133"/>
        <v>0</v>
      </c>
      <c r="AL104" s="724">
        <f t="shared" si="133"/>
        <v>0</v>
      </c>
      <c r="AM104" s="724">
        <f t="shared" si="133"/>
        <v>0</v>
      </c>
      <c r="AN104" s="724">
        <f t="shared" si="133"/>
        <v>0</v>
      </c>
      <c r="AO104" s="724">
        <f t="shared" si="133"/>
        <v>0</v>
      </c>
      <c r="AP104" s="724">
        <f t="shared" si="133"/>
        <v>-3.0000000000000001E-12</v>
      </c>
      <c r="AQ104" s="740">
        <f t="shared" si="133"/>
        <v>0</v>
      </c>
      <c r="AR104" s="740">
        <f t="shared" si="133"/>
        <v>0</v>
      </c>
      <c r="AS104" s="740">
        <f t="shared" si="133"/>
        <v>0</v>
      </c>
      <c r="AT104" s="740">
        <f t="shared" si="133"/>
        <v>0</v>
      </c>
      <c r="AU104" s="740">
        <f t="shared" si="133"/>
        <v>0</v>
      </c>
      <c r="AV104" s="740">
        <f t="shared" si="133"/>
        <v>0</v>
      </c>
      <c r="AW104" s="740">
        <f t="shared" si="133"/>
        <v>0</v>
      </c>
      <c r="AX104" s="740">
        <f t="shared" si="133"/>
        <v>0</v>
      </c>
      <c r="AY104" s="740">
        <f t="shared" si="133"/>
        <v>0</v>
      </c>
      <c r="AZ104" s="740">
        <f t="shared" si="133"/>
        <v>0</v>
      </c>
      <c r="BA104" s="740">
        <f t="shared" si="133"/>
        <v>-3.9999999999999999E-12</v>
      </c>
      <c r="BB104" s="732">
        <f t="shared" si="133"/>
        <v>0</v>
      </c>
      <c r="BC104" s="732">
        <f t="shared" si="133"/>
        <v>-6.0000000000000003E-12</v>
      </c>
      <c r="BD104" s="636">
        <f t="shared" si="133"/>
        <v>0</v>
      </c>
      <c r="BE104" s="636">
        <f t="shared" si="133"/>
        <v>0</v>
      </c>
      <c r="BF104" s="636">
        <f t="shared" si="133"/>
        <v>0</v>
      </c>
      <c r="BG104" s="636">
        <v>0</v>
      </c>
      <c r="BH104" s="636">
        <f t="shared" ref="BH104:CX104" si="134">SUMPRODUCT(BH4:BH101,$B$4:$B$101)</f>
        <v>0</v>
      </c>
      <c r="BI104" s="636">
        <v>0</v>
      </c>
      <c r="BJ104" s="636">
        <f t="shared" si="134"/>
        <v>0</v>
      </c>
      <c r="BK104" s="636">
        <f t="shared" si="134"/>
        <v>0</v>
      </c>
      <c r="BL104" s="636">
        <f t="shared" si="134"/>
        <v>0</v>
      </c>
      <c r="BM104" s="636">
        <f t="shared" si="134"/>
        <v>0</v>
      </c>
      <c r="BN104" s="636">
        <v>0</v>
      </c>
      <c r="BO104" s="636">
        <f t="shared" si="134"/>
        <v>-4.9999999999999997E-12</v>
      </c>
      <c r="BP104" s="703">
        <f t="shared" si="134"/>
        <v>0</v>
      </c>
      <c r="BQ104" s="703">
        <f t="shared" si="134"/>
        <v>0</v>
      </c>
      <c r="BR104" s="703">
        <f t="shared" si="134"/>
        <v>0</v>
      </c>
      <c r="BS104" s="703">
        <v>0</v>
      </c>
      <c r="BT104" s="703">
        <f t="shared" si="134"/>
        <v>0</v>
      </c>
      <c r="BU104" s="703">
        <v>0</v>
      </c>
      <c r="BV104" s="703">
        <f t="shared" si="134"/>
        <v>0</v>
      </c>
      <c r="BW104" s="703">
        <f t="shared" si="134"/>
        <v>0</v>
      </c>
      <c r="BX104" s="703">
        <f t="shared" si="134"/>
        <v>0</v>
      </c>
      <c r="BY104" s="703">
        <f t="shared" si="134"/>
        <v>-3.0000000000000001E-12</v>
      </c>
      <c r="BZ104" s="649">
        <f t="shared" si="134"/>
        <v>0</v>
      </c>
      <c r="CA104" s="649">
        <f t="shared" si="134"/>
        <v>0</v>
      </c>
      <c r="CB104" s="649">
        <v>0</v>
      </c>
      <c r="CC104" s="649">
        <f t="shared" si="134"/>
        <v>0</v>
      </c>
      <c r="CD104" s="649">
        <f t="shared" si="134"/>
        <v>0</v>
      </c>
      <c r="CE104" s="649">
        <f t="shared" ref="CE104" si="135">SUMPRODUCT(CE4:CE101,$B$4:$B$101)</f>
        <v>0</v>
      </c>
      <c r="CF104" s="649">
        <f t="shared" si="134"/>
        <v>-3.9999999999999999E-12</v>
      </c>
      <c r="CG104" s="660">
        <f t="shared" si="134"/>
        <v>0</v>
      </c>
      <c r="CH104" s="660">
        <f t="shared" si="134"/>
        <v>0</v>
      </c>
      <c r="CI104" s="660">
        <f t="shared" si="134"/>
        <v>0</v>
      </c>
      <c r="CJ104" s="660">
        <v>0</v>
      </c>
      <c r="CK104" s="660">
        <f t="shared" si="134"/>
        <v>0</v>
      </c>
      <c r="CL104" s="660">
        <v>0</v>
      </c>
      <c r="CM104" s="660">
        <f t="shared" si="134"/>
        <v>0</v>
      </c>
      <c r="CN104" s="660">
        <f t="shared" si="134"/>
        <v>0</v>
      </c>
      <c r="CO104" s="660">
        <f t="shared" si="134"/>
        <v>0</v>
      </c>
      <c r="CP104" s="660">
        <f t="shared" si="134"/>
        <v>-3.0000000000000001E-12</v>
      </c>
      <c r="CQ104" s="669">
        <f t="shared" si="134"/>
        <v>0</v>
      </c>
      <c r="CR104" s="669">
        <f t="shared" ref="CR104" si="136">SUMPRODUCT(CR4:CR101,$B$4:$B$101)</f>
        <v>0</v>
      </c>
      <c r="CS104" s="669">
        <f t="shared" si="134"/>
        <v>-2E-12</v>
      </c>
      <c r="CT104" s="676">
        <f t="shared" ref="CT104:CU104" si="137">SUMPRODUCT(CT4:CT101,$B$4:$B$101)</f>
        <v>0</v>
      </c>
      <c r="CU104" s="676">
        <f t="shared" si="137"/>
        <v>0</v>
      </c>
      <c r="CV104" s="676">
        <f t="shared" si="134"/>
        <v>0</v>
      </c>
      <c r="CW104" s="676">
        <f t="shared" si="134"/>
        <v>-4.9999999999999997E-12</v>
      </c>
      <c r="CX104" s="688">
        <f t="shared" si="134"/>
        <v>0</v>
      </c>
      <c r="CY104" s="688">
        <f t="shared" ref="CY104" si="138">SUMPRODUCT(CY4:CY101,$B$4:$B$101)</f>
        <v>0</v>
      </c>
      <c r="CZ104" s="688">
        <f t="shared" ref="CZ104:EJ104" si="139">SUMPRODUCT(CZ4:CZ101,$B$4:$B$101)</f>
        <v>-4.9999999999999997E-12</v>
      </c>
      <c r="DA104" s="688">
        <f t="shared" si="139"/>
        <v>0</v>
      </c>
      <c r="DB104" s="688">
        <f t="shared" ref="DB104" si="140">SUMPRODUCT(DB4:DB101,$B$4:$B$101)</f>
        <v>0</v>
      </c>
      <c r="DC104" s="688">
        <f t="shared" si="139"/>
        <v>-6.0000000000000003E-12</v>
      </c>
      <c r="DD104" s="688">
        <f t="shared" si="139"/>
        <v>0</v>
      </c>
      <c r="DE104" s="688">
        <f t="shared" ref="DE104" si="141">SUMPRODUCT(DE4:DE101,$B$4:$B$101)</f>
        <v>0</v>
      </c>
      <c r="DF104" s="688">
        <f t="shared" si="139"/>
        <v>0</v>
      </c>
      <c r="DG104" s="688">
        <f t="shared" si="139"/>
        <v>-6.0000000000000003E-12</v>
      </c>
      <c r="DH104" s="694">
        <f t="shared" si="139"/>
        <v>0</v>
      </c>
      <c r="DI104" s="694">
        <f t="shared" ref="DI104" si="142">SUMPRODUCT(DI4:DI101,$B$4:$B$101)</f>
        <v>0</v>
      </c>
      <c r="DJ104" s="694">
        <f t="shared" si="139"/>
        <v>0</v>
      </c>
      <c r="DK104" s="694">
        <v>0</v>
      </c>
      <c r="DL104" s="694">
        <f t="shared" si="139"/>
        <v>-4.9999999999999997E-12</v>
      </c>
      <c r="DM104" s="694">
        <f t="shared" si="139"/>
        <v>0</v>
      </c>
      <c r="DN104" s="694">
        <f t="shared" si="139"/>
        <v>0</v>
      </c>
      <c r="DO104" s="694">
        <f t="shared" si="139"/>
        <v>0</v>
      </c>
      <c r="DP104" s="42">
        <f t="shared" si="139"/>
        <v>0</v>
      </c>
      <c r="DQ104" s="42">
        <f t="shared" si="139"/>
        <v>0</v>
      </c>
      <c r="DR104" s="42">
        <f t="shared" si="139"/>
        <v>0</v>
      </c>
      <c r="DS104" s="42">
        <f t="shared" si="139"/>
        <v>0</v>
      </c>
      <c r="DT104" s="42">
        <f t="shared" si="139"/>
        <v>0</v>
      </c>
      <c r="DU104" s="42">
        <f t="shared" si="139"/>
        <v>0</v>
      </c>
      <c r="DV104" s="42">
        <f t="shared" si="139"/>
        <v>0</v>
      </c>
      <c r="DW104" s="42">
        <f t="shared" si="139"/>
        <v>0</v>
      </c>
      <c r="DX104" s="42">
        <f t="shared" si="139"/>
        <v>0</v>
      </c>
      <c r="DY104" s="42">
        <f t="shared" si="139"/>
        <v>0</v>
      </c>
      <c r="DZ104" s="42">
        <f t="shared" si="139"/>
        <v>0</v>
      </c>
      <c r="EA104" s="42">
        <f t="shared" si="139"/>
        <v>0</v>
      </c>
      <c r="EB104" s="42">
        <f t="shared" si="139"/>
        <v>0</v>
      </c>
      <c r="EC104" s="42">
        <f t="shared" si="139"/>
        <v>0</v>
      </c>
      <c r="ED104" s="42">
        <f t="shared" si="139"/>
        <v>0</v>
      </c>
      <c r="EE104" s="42">
        <f t="shared" si="139"/>
        <v>0</v>
      </c>
      <c r="EF104" s="42">
        <f t="shared" si="139"/>
        <v>0</v>
      </c>
      <c r="EG104" s="42">
        <f t="shared" ref="EG104" si="143">SUMPRODUCT(EG4:EG101,$B$4:$B$101)</f>
        <v>-3.0000000000000001E-12</v>
      </c>
      <c r="EH104" s="42">
        <f t="shared" si="139"/>
        <v>0</v>
      </c>
      <c r="EI104" s="42">
        <f t="shared" si="139"/>
        <v>0</v>
      </c>
      <c r="EJ104" s="42">
        <f t="shared" si="139"/>
        <v>0</v>
      </c>
      <c r="EK104" s="42">
        <f t="shared" ref="EK104:FH104" si="144">SUMPRODUCT(EK4:EK101,$B$4:$B$101)</f>
        <v>0</v>
      </c>
      <c r="EL104" s="42">
        <f t="shared" si="144"/>
        <v>0</v>
      </c>
      <c r="EM104" s="42">
        <f t="shared" si="144"/>
        <v>0</v>
      </c>
      <c r="EN104" s="42">
        <f t="shared" si="144"/>
        <v>0</v>
      </c>
      <c r="EO104" s="42">
        <f t="shared" si="144"/>
        <v>0</v>
      </c>
      <c r="EP104" s="42">
        <f t="shared" si="144"/>
        <v>0</v>
      </c>
      <c r="EQ104" s="42">
        <f t="shared" si="144"/>
        <v>0</v>
      </c>
      <c r="ER104" s="42">
        <f t="shared" si="144"/>
        <v>0</v>
      </c>
      <c r="ES104" s="42">
        <f t="shared" si="144"/>
        <v>0</v>
      </c>
      <c r="ET104" s="42">
        <f t="shared" si="144"/>
        <v>0</v>
      </c>
      <c r="EU104" s="42">
        <f t="shared" si="144"/>
        <v>0</v>
      </c>
      <c r="EV104" s="42">
        <f t="shared" si="144"/>
        <v>0</v>
      </c>
      <c r="EW104" s="42">
        <f t="shared" si="144"/>
        <v>0</v>
      </c>
      <c r="EX104" s="42">
        <f t="shared" si="144"/>
        <v>0</v>
      </c>
      <c r="EY104" s="42">
        <f t="shared" si="144"/>
        <v>0</v>
      </c>
      <c r="EZ104" s="660">
        <f t="shared" si="144"/>
        <v>0</v>
      </c>
      <c r="FA104" s="660">
        <f t="shared" si="144"/>
        <v>0</v>
      </c>
      <c r="FB104" s="660">
        <f t="shared" si="144"/>
        <v>0</v>
      </c>
      <c r="FC104" s="660">
        <f t="shared" si="144"/>
        <v>0</v>
      </c>
      <c r="FD104" s="660">
        <f t="shared" si="144"/>
        <v>0</v>
      </c>
      <c r="FE104" s="660">
        <f t="shared" si="144"/>
        <v>0</v>
      </c>
      <c r="FF104" s="660">
        <f t="shared" si="144"/>
        <v>0</v>
      </c>
      <c r="FG104" s="660">
        <f t="shared" si="144"/>
        <v>0</v>
      </c>
      <c r="FH104" s="660">
        <f t="shared" si="144"/>
        <v>0</v>
      </c>
      <c r="FI104" s="660">
        <f t="shared" ref="FI104" si="145">SUMPRODUCT(FI4:FI101,$B$4:$B$101)</f>
        <v>0</v>
      </c>
      <c r="FJ104" s="42">
        <f t="shared" ref="FJ104:GC104" si="146">SUMPRODUCT(FJ4:FJ101,$B$4:$B$101)</f>
        <v>0</v>
      </c>
      <c r="FK104" s="42">
        <f t="shared" si="146"/>
        <v>0</v>
      </c>
      <c r="FL104" s="42">
        <f t="shared" si="146"/>
        <v>0</v>
      </c>
      <c r="FM104" s="42">
        <f t="shared" si="146"/>
        <v>0</v>
      </c>
      <c r="FN104" s="42">
        <f t="shared" si="146"/>
        <v>0</v>
      </c>
      <c r="FO104" s="42">
        <f t="shared" si="146"/>
        <v>0</v>
      </c>
      <c r="FP104" s="42">
        <f t="shared" si="146"/>
        <v>0</v>
      </c>
      <c r="FQ104" s="42">
        <f t="shared" si="146"/>
        <v>0</v>
      </c>
      <c r="FR104" s="42">
        <f t="shared" si="146"/>
        <v>0</v>
      </c>
      <c r="FS104" s="42">
        <f t="shared" si="146"/>
        <v>0</v>
      </c>
      <c r="FT104" s="42">
        <f t="shared" si="146"/>
        <v>0</v>
      </c>
      <c r="FU104" s="42">
        <f t="shared" si="146"/>
        <v>0</v>
      </c>
      <c r="FV104" s="660">
        <f t="shared" si="146"/>
        <v>0</v>
      </c>
      <c r="FW104" s="660">
        <f t="shared" si="146"/>
        <v>0</v>
      </c>
      <c r="FX104" s="660">
        <f t="shared" ref="FX104" si="147">SUMPRODUCT(FX4:FX101,$B$4:$B$101)</f>
        <v>0</v>
      </c>
      <c r="FY104" s="42">
        <f t="shared" si="146"/>
        <v>0</v>
      </c>
      <c r="FZ104" s="42">
        <f t="shared" si="146"/>
        <v>0</v>
      </c>
      <c r="GA104" s="42">
        <f t="shared" si="146"/>
        <v>0</v>
      </c>
      <c r="GB104" s="42">
        <f t="shared" si="146"/>
        <v>0</v>
      </c>
      <c r="GC104" s="42">
        <f t="shared" si="146"/>
        <v>0</v>
      </c>
    </row>
    <row r="105" spans="1:185" x14ac:dyDescent="0.35">
      <c r="A105" s="252" t="s">
        <v>30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7"/>
      <c r="V105" s="43">
        <f t="shared" ref="V105:BF105" si="148">SUMPRODUCT(V4:V101,$C$4:$C$101)</f>
        <v>-3.3442622950820038</v>
      </c>
      <c r="W105" s="43">
        <f t="shared" ca="1" si="148"/>
        <v>-2.2082352941176291</v>
      </c>
      <c r="X105" s="43">
        <f t="shared" si="148"/>
        <v>0.68000000000000571</v>
      </c>
      <c r="Y105" s="43">
        <f t="shared" ca="1" si="148"/>
        <v>0.56621417797887963</v>
      </c>
      <c r="Z105" s="43">
        <f t="shared" si="148"/>
        <v>0</v>
      </c>
      <c r="AA105" s="717">
        <f t="shared" si="148"/>
        <v>0</v>
      </c>
      <c r="AB105" s="717">
        <f t="shared" si="148"/>
        <v>0</v>
      </c>
      <c r="AC105" s="717">
        <f t="shared" si="148"/>
        <v>0</v>
      </c>
      <c r="AD105" s="717">
        <f t="shared" si="148"/>
        <v>0</v>
      </c>
      <c r="AE105" s="717">
        <f t="shared" si="148"/>
        <v>0</v>
      </c>
      <c r="AF105" s="717">
        <f t="shared" si="148"/>
        <v>-1.5E-11</v>
      </c>
      <c r="AG105" s="725">
        <f t="shared" si="148"/>
        <v>0</v>
      </c>
      <c r="AH105" s="725">
        <f t="shared" si="148"/>
        <v>0</v>
      </c>
      <c r="AI105" s="725">
        <f t="shared" si="148"/>
        <v>0</v>
      </c>
      <c r="AJ105" s="725">
        <f t="shared" si="148"/>
        <v>0</v>
      </c>
      <c r="AK105" s="725">
        <f t="shared" si="148"/>
        <v>0</v>
      </c>
      <c r="AL105" s="725">
        <f t="shared" si="148"/>
        <v>0</v>
      </c>
      <c r="AM105" s="725">
        <f t="shared" si="148"/>
        <v>0</v>
      </c>
      <c r="AN105" s="725">
        <f t="shared" si="148"/>
        <v>0</v>
      </c>
      <c r="AO105" s="725">
        <f t="shared" si="148"/>
        <v>0</v>
      </c>
      <c r="AP105" s="725">
        <f t="shared" si="148"/>
        <v>-7.0000000000000001E-12</v>
      </c>
      <c r="AQ105" s="741">
        <f t="shared" si="148"/>
        <v>0</v>
      </c>
      <c r="AR105" s="741">
        <f t="shared" si="148"/>
        <v>0</v>
      </c>
      <c r="AS105" s="741">
        <f t="shared" si="148"/>
        <v>0</v>
      </c>
      <c r="AT105" s="741">
        <f t="shared" si="148"/>
        <v>0</v>
      </c>
      <c r="AU105" s="741">
        <f t="shared" si="148"/>
        <v>0</v>
      </c>
      <c r="AV105" s="741">
        <f t="shared" si="148"/>
        <v>0</v>
      </c>
      <c r="AW105" s="741">
        <f t="shared" si="148"/>
        <v>0</v>
      </c>
      <c r="AX105" s="741">
        <f t="shared" si="148"/>
        <v>0</v>
      </c>
      <c r="AY105" s="741">
        <f t="shared" si="148"/>
        <v>0</v>
      </c>
      <c r="AZ105" s="741">
        <f t="shared" si="148"/>
        <v>0</v>
      </c>
      <c r="BA105" s="741">
        <f t="shared" si="148"/>
        <v>-6.0000000000000003E-12</v>
      </c>
      <c r="BB105" s="733">
        <f t="shared" si="148"/>
        <v>0</v>
      </c>
      <c r="BC105" s="733">
        <f t="shared" si="148"/>
        <v>-1.5E-11</v>
      </c>
      <c r="BD105" s="637">
        <f t="shared" si="148"/>
        <v>0</v>
      </c>
      <c r="BE105" s="637">
        <f t="shared" si="148"/>
        <v>0</v>
      </c>
      <c r="BF105" s="637">
        <f t="shared" si="148"/>
        <v>0</v>
      </c>
      <c r="BG105" s="637">
        <v>0</v>
      </c>
      <c r="BH105" s="637">
        <f t="shared" ref="BH105:CX105" si="149">SUMPRODUCT(BH4:BH101,$C$4:$C$101)</f>
        <v>0</v>
      </c>
      <c r="BI105" s="637">
        <v>0</v>
      </c>
      <c r="BJ105" s="637">
        <f t="shared" si="149"/>
        <v>0</v>
      </c>
      <c r="BK105" s="637">
        <f t="shared" si="149"/>
        <v>0</v>
      </c>
      <c r="BL105" s="637">
        <f t="shared" si="149"/>
        <v>0</v>
      </c>
      <c r="BM105" s="637">
        <f t="shared" si="149"/>
        <v>0</v>
      </c>
      <c r="BN105" s="637">
        <v>0</v>
      </c>
      <c r="BO105" s="637">
        <f t="shared" si="149"/>
        <v>-7.9999999999999998E-12</v>
      </c>
      <c r="BP105" s="704">
        <f t="shared" si="149"/>
        <v>0</v>
      </c>
      <c r="BQ105" s="704">
        <f t="shared" si="149"/>
        <v>0</v>
      </c>
      <c r="BR105" s="704">
        <f t="shared" si="149"/>
        <v>0</v>
      </c>
      <c r="BS105" s="704">
        <v>0</v>
      </c>
      <c r="BT105" s="704">
        <f t="shared" si="149"/>
        <v>0</v>
      </c>
      <c r="BU105" s="704">
        <v>0</v>
      </c>
      <c r="BV105" s="704">
        <f t="shared" si="149"/>
        <v>0</v>
      </c>
      <c r="BW105" s="704">
        <f t="shared" si="149"/>
        <v>0</v>
      </c>
      <c r="BX105" s="704">
        <f t="shared" si="149"/>
        <v>0</v>
      </c>
      <c r="BY105" s="704">
        <f t="shared" si="149"/>
        <v>-7.0000000000000001E-12</v>
      </c>
      <c r="BZ105" s="650">
        <f t="shared" si="149"/>
        <v>0</v>
      </c>
      <c r="CA105" s="650">
        <f t="shared" si="149"/>
        <v>0</v>
      </c>
      <c r="CB105" s="650">
        <v>0</v>
      </c>
      <c r="CC105" s="650">
        <f t="shared" si="149"/>
        <v>0</v>
      </c>
      <c r="CD105" s="650">
        <f t="shared" si="149"/>
        <v>0</v>
      </c>
      <c r="CE105" s="650">
        <f t="shared" ref="CE105" si="150">SUMPRODUCT(CE4:CE101,$C$4:$C$101)</f>
        <v>0</v>
      </c>
      <c r="CF105" s="650">
        <f t="shared" si="149"/>
        <v>-8.9999999999999996E-12</v>
      </c>
      <c r="CG105" s="661">
        <f t="shared" si="149"/>
        <v>0</v>
      </c>
      <c r="CH105" s="661">
        <f t="shared" si="149"/>
        <v>0</v>
      </c>
      <c r="CI105" s="661">
        <f t="shared" si="149"/>
        <v>0</v>
      </c>
      <c r="CJ105" s="661">
        <v>0</v>
      </c>
      <c r="CK105" s="661">
        <f t="shared" si="149"/>
        <v>0</v>
      </c>
      <c r="CL105" s="661">
        <v>0</v>
      </c>
      <c r="CM105" s="661">
        <f t="shared" si="149"/>
        <v>0</v>
      </c>
      <c r="CN105" s="661">
        <f t="shared" si="149"/>
        <v>0</v>
      </c>
      <c r="CO105" s="661">
        <f t="shared" si="149"/>
        <v>0</v>
      </c>
      <c r="CP105" s="661">
        <f t="shared" si="149"/>
        <v>-7.0000000000000001E-12</v>
      </c>
      <c r="CQ105" s="670">
        <f t="shared" si="149"/>
        <v>0</v>
      </c>
      <c r="CR105" s="670">
        <f t="shared" ref="CR105" si="151">SUMPRODUCT(CR4:CR101,$C$4:$C$101)</f>
        <v>0</v>
      </c>
      <c r="CS105" s="670">
        <f t="shared" si="149"/>
        <v>-4.9999999999999997E-12</v>
      </c>
      <c r="CT105" s="677">
        <f t="shared" ref="CT105:CU105" si="152">SUMPRODUCT(CT4:CT101,$C$4:$C$101)</f>
        <v>0</v>
      </c>
      <c r="CU105" s="677">
        <f t="shared" si="152"/>
        <v>0</v>
      </c>
      <c r="CV105" s="677">
        <f t="shared" si="149"/>
        <v>0</v>
      </c>
      <c r="CW105" s="677">
        <f t="shared" si="149"/>
        <v>-8.9999999999999996E-12</v>
      </c>
      <c r="CX105" s="687">
        <f t="shared" si="149"/>
        <v>-4.4408920985006262E-16</v>
      </c>
      <c r="CY105" s="687">
        <f t="shared" ref="CY105" si="153">SUMPRODUCT(CY4:CY101,$C$4:$C$101)</f>
        <v>0</v>
      </c>
      <c r="CZ105" s="687">
        <f t="shared" ref="CZ105:EJ105" si="154">SUMPRODUCT(CZ4:CZ101,$C$4:$C$101)</f>
        <v>-1.0999999999999999E-11</v>
      </c>
      <c r="DA105" s="687">
        <f t="shared" si="154"/>
        <v>-4.4408920985006262E-16</v>
      </c>
      <c r="DB105" s="687">
        <f t="shared" ref="DB105" si="155">SUMPRODUCT(DB4:DB101,$C$4:$C$101)</f>
        <v>0</v>
      </c>
      <c r="DC105" s="687">
        <f t="shared" si="154"/>
        <v>-1.3E-11</v>
      </c>
      <c r="DD105" s="687">
        <f t="shared" si="154"/>
        <v>-4.4408920985006262E-16</v>
      </c>
      <c r="DE105" s="687">
        <f t="shared" ref="DE105" si="156">SUMPRODUCT(DE4:DE101,$C$4:$C$101)</f>
        <v>0</v>
      </c>
      <c r="DF105" s="687">
        <f t="shared" si="154"/>
        <v>0</v>
      </c>
      <c r="DG105" s="687">
        <f t="shared" si="154"/>
        <v>-1.3E-11</v>
      </c>
      <c r="DH105" s="695">
        <f t="shared" si="154"/>
        <v>0</v>
      </c>
      <c r="DI105" s="695">
        <f t="shared" ref="DI105" si="157">SUMPRODUCT(DI4:DI101,$C$4:$C$101)</f>
        <v>0</v>
      </c>
      <c r="DJ105" s="695">
        <f t="shared" si="154"/>
        <v>0</v>
      </c>
      <c r="DK105" s="695">
        <v>0</v>
      </c>
      <c r="DL105" s="695">
        <f t="shared" si="154"/>
        <v>-1.0999999999999999E-11</v>
      </c>
      <c r="DM105" s="695">
        <f t="shared" si="154"/>
        <v>0</v>
      </c>
      <c r="DN105" s="695">
        <f t="shared" si="154"/>
        <v>0</v>
      </c>
      <c r="DO105" s="695">
        <f t="shared" si="154"/>
        <v>0</v>
      </c>
      <c r="DP105" s="43">
        <f t="shared" si="154"/>
        <v>0</v>
      </c>
      <c r="DQ105" s="43">
        <f t="shared" si="154"/>
        <v>0</v>
      </c>
      <c r="DR105" s="43">
        <f t="shared" si="154"/>
        <v>0</v>
      </c>
      <c r="DS105" s="43">
        <f t="shared" si="154"/>
        <v>0</v>
      </c>
      <c r="DT105" s="43">
        <f t="shared" si="154"/>
        <v>0</v>
      </c>
      <c r="DU105" s="43">
        <f t="shared" si="154"/>
        <v>0</v>
      </c>
      <c r="DV105" s="43">
        <f t="shared" si="154"/>
        <v>0</v>
      </c>
      <c r="DW105" s="43">
        <f t="shared" si="154"/>
        <v>0</v>
      </c>
      <c r="DX105" s="43">
        <f t="shared" si="154"/>
        <v>0</v>
      </c>
      <c r="DY105" s="43">
        <f t="shared" si="154"/>
        <v>0</v>
      </c>
      <c r="DZ105" s="43">
        <f t="shared" si="154"/>
        <v>0</v>
      </c>
      <c r="EA105" s="43">
        <f t="shared" si="154"/>
        <v>0</v>
      </c>
      <c r="EB105" s="43">
        <f t="shared" si="154"/>
        <v>0</v>
      </c>
      <c r="EC105" s="43">
        <f t="shared" si="154"/>
        <v>0</v>
      </c>
      <c r="ED105" s="43">
        <f t="shared" si="154"/>
        <v>0</v>
      </c>
      <c r="EE105" s="43">
        <f t="shared" si="154"/>
        <v>0</v>
      </c>
      <c r="EF105" s="43">
        <f t="shared" si="154"/>
        <v>0</v>
      </c>
      <c r="EG105" s="43">
        <f t="shared" ref="EG105" si="158">SUMPRODUCT(EG4:EG101,$C$4:$C$101)</f>
        <v>-3.0000000000000001E-12</v>
      </c>
      <c r="EH105" s="43">
        <f t="shared" si="154"/>
        <v>0</v>
      </c>
      <c r="EI105" s="43">
        <f t="shared" si="154"/>
        <v>0</v>
      </c>
      <c r="EJ105" s="43">
        <f t="shared" si="154"/>
        <v>0</v>
      </c>
      <c r="EK105" s="43">
        <f t="shared" ref="EK105:FH105" si="159">SUMPRODUCT(EK4:EK101,$C$4:$C$101)</f>
        <v>0</v>
      </c>
      <c r="EL105" s="43">
        <f t="shared" si="159"/>
        <v>0</v>
      </c>
      <c r="EM105" s="43">
        <f t="shared" si="159"/>
        <v>0</v>
      </c>
      <c r="EN105" s="43">
        <f t="shared" si="159"/>
        <v>0</v>
      </c>
      <c r="EO105" s="43">
        <f t="shared" si="159"/>
        <v>0</v>
      </c>
      <c r="EP105" s="43">
        <f t="shared" si="159"/>
        <v>0</v>
      </c>
      <c r="EQ105" s="43">
        <f t="shared" si="159"/>
        <v>0</v>
      </c>
      <c r="ER105" s="43">
        <f t="shared" si="159"/>
        <v>0</v>
      </c>
      <c r="ES105" s="43">
        <f t="shared" si="159"/>
        <v>0</v>
      </c>
      <c r="ET105" s="43">
        <f t="shared" si="159"/>
        <v>0</v>
      </c>
      <c r="EU105" s="43">
        <f t="shared" si="159"/>
        <v>0</v>
      </c>
      <c r="EV105" s="43">
        <f t="shared" si="159"/>
        <v>0</v>
      </c>
      <c r="EW105" s="43">
        <f t="shared" si="159"/>
        <v>0</v>
      </c>
      <c r="EX105" s="43">
        <f t="shared" si="159"/>
        <v>0</v>
      </c>
      <c r="EY105" s="43">
        <f t="shared" si="159"/>
        <v>0</v>
      </c>
      <c r="EZ105" s="661">
        <f t="shared" si="159"/>
        <v>0</v>
      </c>
      <c r="FA105" s="661">
        <f t="shared" si="159"/>
        <v>0</v>
      </c>
      <c r="FB105" s="661">
        <f t="shared" si="159"/>
        <v>0</v>
      </c>
      <c r="FC105" s="661">
        <f t="shared" si="159"/>
        <v>0</v>
      </c>
      <c r="FD105" s="661">
        <f t="shared" si="159"/>
        <v>0</v>
      </c>
      <c r="FE105" s="661">
        <f t="shared" si="159"/>
        <v>0</v>
      </c>
      <c r="FF105" s="661">
        <f t="shared" si="159"/>
        <v>0</v>
      </c>
      <c r="FG105" s="661">
        <f t="shared" si="159"/>
        <v>0</v>
      </c>
      <c r="FH105" s="661">
        <f t="shared" si="159"/>
        <v>0</v>
      </c>
      <c r="FI105" s="661">
        <f t="shared" ref="FI105" si="160">SUMPRODUCT(FI4:FI101,$C$4:$C$101)</f>
        <v>0</v>
      </c>
      <c r="FJ105" s="43">
        <f t="shared" ref="FJ105:GC105" si="161">SUMPRODUCT(FJ4:FJ101,$C$4:$C$101)</f>
        <v>0</v>
      </c>
      <c r="FK105" s="43">
        <f t="shared" si="161"/>
        <v>0</v>
      </c>
      <c r="FL105" s="43">
        <f t="shared" si="161"/>
        <v>0</v>
      </c>
      <c r="FM105" s="43">
        <f t="shared" si="161"/>
        <v>0</v>
      </c>
      <c r="FN105" s="43">
        <f t="shared" si="161"/>
        <v>0</v>
      </c>
      <c r="FO105" s="43">
        <f t="shared" si="161"/>
        <v>0</v>
      </c>
      <c r="FP105" s="43">
        <f t="shared" si="161"/>
        <v>0</v>
      </c>
      <c r="FQ105" s="43">
        <f t="shared" si="161"/>
        <v>0</v>
      </c>
      <c r="FR105" s="43">
        <f t="shared" si="161"/>
        <v>0</v>
      </c>
      <c r="FS105" s="43">
        <f t="shared" si="161"/>
        <v>0</v>
      </c>
      <c r="FT105" s="43">
        <f t="shared" si="161"/>
        <v>0</v>
      </c>
      <c r="FU105" s="43">
        <f t="shared" si="161"/>
        <v>0</v>
      </c>
      <c r="FV105" s="661">
        <f t="shared" si="161"/>
        <v>0</v>
      </c>
      <c r="FW105" s="661">
        <f t="shared" si="161"/>
        <v>0</v>
      </c>
      <c r="FX105" s="661">
        <f t="shared" ref="FX105" si="162">SUMPRODUCT(FX4:FX101,$C$4:$C$101)</f>
        <v>0</v>
      </c>
      <c r="FY105" s="43">
        <f t="shared" si="161"/>
        <v>0</v>
      </c>
      <c r="FZ105" s="43">
        <f t="shared" si="161"/>
        <v>0</v>
      </c>
      <c r="GA105" s="43">
        <f t="shared" si="161"/>
        <v>0</v>
      </c>
      <c r="GB105" s="43">
        <f t="shared" si="161"/>
        <v>0</v>
      </c>
      <c r="GC105" s="43">
        <f t="shared" si="161"/>
        <v>-1</v>
      </c>
    </row>
    <row r="106" spans="1:185" x14ac:dyDescent="0.35">
      <c r="A106" s="252" t="s">
        <v>31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7"/>
      <c r="V106" s="43">
        <f t="shared" ref="V106:BF106" si="163">SUMPRODUCT(V4:V101,$D$4:$D$101)</f>
        <v>-1.5543122344752192E-14</v>
      </c>
      <c r="W106" s="43">
        <f t="shared" ca="1" si="163"/>
        <v>3.7747582837255322E-15</v>
      </c>
      <c r="X106" s="43">
        <f t="shared" si="163"/>
        <v>2.886579864025407E-15</v>
      </c>
      <c r="Y106" s="43">
        <f t="shared" ca="1" si="163"/>
        <v>-1.2108369862318114E-15</v>
      </c>
      <c r="Z106" s="43">
        <f t="shared" si="163"/>
        <v>0</v>
      </c>
      <c r="AA106" s="717">
        <f t="shared" si="163"/>
        <v>0</v>
      </c>
      <c r="AB106" s="717">
        <f t="shared" si="163"/>
        <v>0</v>
      </c>
      <c r="AC106" s="717">
        <f t="shared" si="163"/>
        <v>0</v>
      </c>
      <c r="AD106" s="717">
        <f t="shared" si="163"/>
        <v>0</v>
      </c>
      <c r="AE106" s="717">
        <f t="shared" si="163"/>
        <v>0</v>
      </c>
      <c r="AF106" s="717">
        <f t="shared" si="163"/>
        <v>-2E-12</v>
      </c>
      <c r="AG106" s="725">
        <f t="shared" si="163"/>
        <v>0</v>
      </c>
      <c r="AH106" s="725">
        <f t="shared" si="163"/>
        <v>0</v>
      </c>
      <c r="AI106" s="725">
        <f t="shared" si="163"/>
        <v>0</v>
      </c>
      <c r="AJ106" s="725">
        <f t="shared" si="163"/>
        <v>0</v>
      </c>
      <c r="AK106" s="725">
        <f t="shared" si="163"/>
        <v>0</v>
      </c>
      <c r="AL106" s="725">
        <f t="shared" si="163"/>
        <v>0</v>
      </c>
      <c r="AM106" s="725">
        <f t="shared" si="163"/>
        <v>0</v>
      </c>
      <c r="AN106" s="725">
        <f t="shared" si="163"/>
        <v>0</v>
      </c>
      <c r="AO106" s="725">
        <f t="shared" si="163"/>
        <v>0</v>
      </c>
      <c r="AP106" s="725">
        <f t="shared" si="163"/>
        <v>-2E-12</v>
      </c>
      <c r="AQ106" s="741">
        <f t="shared" si="163"/>
        <v>0</v>
      </c>
      <c r="AR106" s="741">
        <f t="shared" si="163"/>
        <v>0</v>
      </c>
      <c r="AS106" s="741">
        <f t="shared" si="163"/>
        <v>0</v>
      </c>
      <c r="AT106" s="741">
        <f t="shared" si="163"/>
        <v>0</v>
      </c>
      <c r="AU106" s="741">
        <f t="shared" si="163"/>
        <v>0</v>
      </c>
      <c r="AV106" s="741">
        <f t="shared" si="163"/>
        <v>0</v>
      </c>
      <c r="AW106" s="741">
        <f t="shared" si="163"/>
        <v>0</v>
      </c>
      <c r="AX106" s="741">
        <f t="shared" si="163"/>
        <v>0</v>
      </c>
      <c r="AY106" s="741">
        <f t="shared" si="163"/>
        <v>0</v>
      </c>
      <c r="AZ106" s="741">
        <f t="shared" si="163"/>
        <v>0</v>
      </c>
      <c r="BA106" s="741">
        <f t="shared" si="163"/>
        <v>-3.9999999999999999E-12</v>
      </c>
      <c r="BB106" s="733">
        <f t="shared" si="163"/>
        <v>0</v>
      </c>
      <c r="BC106" s="733">
        <f t="shared" si="163"/>
        <v>-2E-12</v>
      </c>
      <c r="BD106" s="637">
        <f t="shared" si="163"/>
        <v>0</v>
      </c>
      <c r="BE106" s="637">
        <f t="shared" si="163"/>
        <v>0</v>
      </c>
      <c r="BF106" s="637">
        <f t="shared" si="163"/>
        <v>0</v>
      </c>
      <c r="BG106" s="637">
        <v>0</v>
      </c>
      <c r="BH106" s="637">
        <f t="shared" ref="BH106:CX106" si="164">SUMPRODUCT(BH4:BH101,$D$4:$D$101)</f>
        <v>0</v>
      </c>
      <c r="BI106" s="637">
        <v>0</v>
      </c>
      <c r="BJ106" s="637">
        <f t="shared" si="164"/>
        <v>0</v>
      </c>
      <c r="BK106" s="637">
        <f t="shared" si="164"/>
        <v>0</v>
      </c>
      <c r="BL106" s="637">
        <f t="shared" si="164"/>
        <v>0</v>
      </c>
      <c r="BM106" s="637">
        <f t="shared" si="164"/>
        <v>0</v>
      </c>
      <c r="BN106" s="637">
        <v>0</v>
      </c>
      <c r="BO106" s="637">
        <f t="shared" si="164"/>
        <v>-3.9999999999999999E-12</v>
      </c>
      <c r="BP106" s="704">
        <f t="shared" si="164"/>
        <v>0</v>
      </c>
      <c r="BQ106" s="704">
        <f t="shared" si="164"/>
        <v>0</v>
      </c>
      <c r="BR106" s="704">
        <f t="shared" si="164"/>
        <v>0</v>
      </c>
      <c r="BS106" s="704">
        <v>0</v>
      </c>
      <c r="BT106" s="704">
        <f t="shared" si="164"/>
        <v>0</v>
      </c>
      <c r="BU106" s="704">
        <v>0</v>
      </c>
      <c r="BV106" s="704">
        <f t="shared" si="164"/>
        <v>0</v>
      </c>
      <c r="BW106" s="704">
        <f t="shared" si="164"/>
        <v>0</v>
      </c>
      <c r="BX106" s="704">
        <f t="shared" si="164"/>
        <v>0</v>
      </c>
      <c r="BY106" s="704">
        <f t="shared" si="164"/>
        <v>-3.0000000000000001E-12</v>
      </c>
      <c r="BZ106" s="650">
        <f t="shared" si="164"/>
        <v>0</v>
      </c>
      <c r="CA106" s="650">
        <f t="shared" si="164"/>
        <v>0</v>
      </c>
      <c r="CB106" s="650">
        <v>0</v>
      </c>
      <c r="CC106" s="650">
        <f t="shared" si="164"/>
        <v>0</v>
      </c>
      <c r="CD106" s="650">
        <f t="shared" si="164"/>
        <v>0</v>
      </c>
      <c r="CE106" s="650">
        <f t="shared" ref="CE106" si="165">SUMPRODUCT(CE4:CE101,$D$4:$D$101)</f>
        <v>0</v>
      </c>
      <c r="CF106" s="650">
        <f t="shared" si="164"/>
        <v>-3.0000000000000001E-12</v>
      </c>
      <c r="CG106" s="661">
        <f t="shared" si="164"/>
        <v>0</v>
      </c>
      <c r="CH106" s="661">
        <f t="shared" si="164"/>
        <v>0</v>
      </c>
      <c r="CI106" s="661">
        <f t="shared" si="164"/>
        <v>0</v>
      </c>
      <c r="CJ106" s="661">
        <v>0</v>
      </c>
      <c r="CK106" s="661">
        <f t="shared" si="164"/>
        <v>0</v>
      </c>
      <c r="CL106" s="661">
        <v>0</v>
      </c>
      <c r="CM106" s="661">
        <f t="shared" si="164"/>
        <v>0</v>
      </c>
      <c r="CN106" s="661">
        <f t="shared" si="164"/>
        <v>0</v>
      </c>
      <c r="CO106" s="661">
        <f t="shared" si="164"/>
        <v>0</v>
      </c>
      <c r="CP106" s="661">
        <f t="shared" si="164"/>
        <v>-2E-12</v>
      </c>
      <c r="CQ106" s="670">
        <f t="shared" si="164"/>
        <v>0</v>
      </c>
      <c r="CR106" s="670">
        <f t="shared" ref="CR106" si="166">SUMPRODUCT(CR4:CR101,$D$4:$D$101)</f>
        <v>0</v>
      </c>
      <c r="CS106" s="670">
        <f t="shared" si="164"/>
        <v>-2E-12</v>
      </c>
      <c r="CT106" s="677">
        <f t="shared" ref="CT106:CU106" si="167">SUMPRODUCT(CT4:CT101,$D$4:$D$101)</f>
        <v>0</v>
      </c>
      <c r="CU106" s="677">
        <f t="shared" si="167"/>
        <v>0</v>
      </c>
      <c r="CV106" s="677">
        <f t="shared" si="164"/>
        <v>0</v>
      </c>
      <c r="CW106" s="677">
        <f t="shared" si="164"/>
        <v>-2E-12</v>
      </c>
      <c r="CX106" s="687">
        <f t="shared" si="164"/>
        <v>-8.8817841970012523E-16</v>
      </c>
      <c r="CY106" s="687">
        <f t="shared" ref="CY106" si="168">SUMPRODUCT(CY4:CY101,$D$4:$D$101)</f>
        <v>-8.8817841970012523E-16</v>
      </c>
      <c r="CZ106" s="687">
        <f t="shared" ref="CZ106:EJ106" si="169">SUMPRODUCT(CZ4:CZ101,$D$4:$D$101)</f>
        <v>-2E-12</v>
      </c>
      <c r="DA106" s="687">
        <f t="shared" si="169"/>
        <v>-8.8817841970012523E-16</v>
      </c>
      <c r="DB106" s="687">
        <f t="shared" ref="DB106" si="170">SUMPRODUCT(DB4:DB101,$D$4:$D$101)</f>
        <v>-8.8817841970012523E-16</v>
      </c>
      <c r="DC106" s="687">
        <f t="shared" si="169"/>
        <v>-2E-12</v>
      </c>
      <c r="DD106" s="687">
        <f t="shared" si="169"/>
        <v>-8.8817841970012523E-16</v>
      </c>
      <c r="DE106" s="687">
        <f t="shared" ref="DE106" si="171">SUMPRODUCT(DE4:DE101,$D$4:$D$101)</f>
        <v>-8.8817841970012523E-16</v>
      </c>
      <c r="DF106" s="687">
        <f t="shared" si="169"/>
        <v>0</v>
      </c>
      <c r="DG106" s="687">
        <f t="shared" si="169"/>
        <v>-2E-12</v>
      </c>
      <c r="DH106" s="695">
        <f t="shared" si="169"/>
        <v>0</v>
      </c>
      <c r="DI106" s="695">
        <f t="shared" ref="DI106" si="172">SUMPRODUCT(DI4:DI101,$D$4:$D$101)</f>
        <v>0</v>
      </c>
      <c r="DJ106" s="695">
        <f t="shared" si="169"/>
        <v>0</v>
      </c>
      <c r="DK106" s="695">
        <v>0</v>
      </c>
      <c r="DL106" s="695">
        <f t="shared" si="169"/>
        <v>-2E-12</v>
      </c>
      <c r="DM106" s="695">
        <f t="shared" si="169"/>
        <v>0</v>
      </c>
      <c r="DN106" s="695">
        <f t="shared" si="169"/>
        <v>0</v>
      </c>
      <c r="DO106" s="695">
        <f t="shared" si="169"/>
        <v>0</v>
      </c>
      <c r="DP106" s="43">
        <f t="shared" si="169"/>
        <v>0</v>
      </c>
      <c r="DQ106" s="43">
        <f t="shared" si="169"/>
        <v>0</v>
      </c>
      <c r="DR106" s="43">
        <f t="shared" si="169"/>
        <v>0</v>
      </c>
      <c r="DS106" s="43">
        <f t="shared" si="169"/>
        <v>0</v>
      </c>
      <c r="DT106" s="43">
        <f t="shared" si="169"/>
        <v>0</v>
      </c>
      <c r="DU106" s="43">
        <f t="shared" si="169"/>
        <v>0</v>
      </c>
      <c r="DV106" s="43">
        <f t="shared" si="169"/>
        <v>0</v>
      </c>
      <c r="DW106" s="43">
        <f t="shared" si="169"/>
        <v>0</v>
      </c>
      <c r="DX106" s="43">
        <f t="shared" si="169"/>
        <v>0</v>
      </c>
      <c r="DY106" s="43">
        <f t="shared" si="169"/>
        <v>0</v>
      </c>
      <c r="DZ106" s="43">
        <f t="shared" si="169"/>
        <v>0</v>
      </c>
      <c r="EA106" s="43">
        <f t="shared" si="169"/>
        <v>0</v>
      </c>
      <c r="EB106" s="43">
        <f t="shared" si="169"/>
        <v>0</v>
      </c>
      <c r="EC106" s="43">
        <f t="shared" si="169"/>
        <v>0</v>
      </c>
      <c r="ED106" s="43">
        <f t="shared" si="169"/>
        <v>0</v>
      </c>
      <c r="EE106" s="43">
        <f t="shared" si="169"/>
        <v>0</v>
      </c>
      <c r="EF106" s="43">
        <f t="shared" si="169"/>
        <v>0</v>
      </c>
      <c r="EG106" s="43">
        <f t="shared" ref="EG106" si="173">SUMPRODUCT(EG4:EG101,$D$4:$D$101)</f>
        <v>-3.0000000000000001E-12</v>
      </c>
      <c r="EH106" s="43">
        <f t="shared" si="169"/>
        <v>0</v>
      </c>
      <c r="EI106" s="43">
        <f t="shared" si="169"/>
        <v>0</v>
      </c>
      <c r="EJ106" s="43">
        <f t="shared" si="169"/>
        <v>0</v>
      </c>
      <c r="EK106" s="43">
        <f t="shared" ref="EK106:FH106" si="174">SUMPRODUCT(EK4:EK101,$D$4:$D$101)</f>
        <v>0</v>
      </c>
      <c r="EL106" s="43">
        <f t="shared" si="174"/>
        <v>0</v>
      </c>
      <c r="EM106" s="43">
        <f t="shared" si="174"/>
        <v>0</v>
      </c>
      <c r="EN106" s="43">
        <f t="shared" si="174"/>
        <v>0</v>
      </c>
      <c r="EO106" s="43">
        <f t="shared" si="174"/>
        <v>0</v>
      </c>
      <c r="EP106" s="43">
        <f t="shared" si="174"/>
        <v>0</v>
      </c>
      <c r="EQ106" s="43">
        <f t="shared" si="174"/>
        <v>0</v>
      </c>
      <c r="ER106" s="43">
        <f t="shared" si="174"/>
        <v>0</v>
      </c>
      <c r="ES106" s="43">
        <f t="shared" si="174"/>
        <v>0</v>
      </c>
      <c r="ET106" s="43">
        <f t="shared" si="174"/>
        <v>0</v>
      </c>
      <c r="EU106" s="43">
        <f t="shared" si="174"/>
        <v>0</v>
      </c>
      <c r="EV106" s="43">
        <f t="shared" si="174"/>
        <v>0</v>
      </c>
      <c r="EW106" s="43">
        <f t="shared" si="174"/>
        <v>0</v>
      </c>
      <c r="EX106" s="43">
        <f t="shared" si="174"/>
        <v>0</v>
      </c>
      <c r="EY106" s="43">
        <f t="shared" si="174"/>
        <v>0</v>
      </c>
      <c r="EZ106" s="661">
        <f t="shared" si="174"/>
        <v>0</v>
      </c>
      <c r="FA106" s="661">
        <f t="shared" si="174"/>
        <v>0</v>
      </c>
      <c r="FB106" s="661">
        <f t="shared" si="174"/>
        <v>0</v>
      </c>
      <c r="FC106" s="661">
        <f t="shared" si="174"/>
        <v>0</v>
      </c>
      <c r="FD106" s="661">
        <f t="shared" si="174"/>
        <v>0</v>
      </c>
      <c r="FE106" s="661">
        <f t="shared" si="174"/>
        <v>0</v>
      </c>
      <c r="FF106" s="661">
        <f t="shared" si="174"/>
        <v>0</v>
      </c>
      <c r="FG106" s="661">
        <f t="shared" si="174"/>
        <v>0</v>
      </c>
      <c r="FH106" s="661">
        <f t="shared" si="174"/>
        <v>0</v>
      </c>
      <c r="FI106" s="661">
        <f t="shared" ref="FI106" si="175">SUMPRODUCT(FI4:FI101,$D$4:$D$101)</f>
        <v>0</v>
      </c>
      <c r="FJ106" s="43">
        <f t="shared" ref="FJ106:GC106" si="176">SUMPRODUCT(FJ4:FJ101,$D$4:$D$101)</f>
        <v>0</v>
      </c>
      <c r="FK106" s="43">
        <f t="shared" si="176"/>
        <v>0</v>
      </c>
      <c r="FL106" s="43">
        <f t="shared" si="176"/>
        <v>0</v>
      </c>
      <c r="FM106" s="43">
        <f t="shared" si="176"/>
        <v>0</v>
      </c>
      <c r="FN106" s="43">
        <f t="shared" si="176"/>
        <v>0</v>
      </c>
      <c r="FO106" s="43">
        <f t="shared" si="176"/>
        <v>0</v>
      </c>
      <c r="FP106" s="43">
        <f t="shared" si="176"/>
        <v>0</v>
      </c>
      <c r="FQ106" s="43">
        <f t="shared" si="176"/>
        <v>0</v>
      </c>
      <c r="FR106" s="43">
        <f t="shared" si="176"/>
        <v>0</v>
      </c>
      <c r="FS106" s="43">
        <f t="shared" si="176"/>
        <v>0</v>
      </c>
      <c r="FT106" s="43">
        <f t="shared" si="176"/>
        <v>0</v>
      </c>
      <c r="FU106" s="43">
        <f t="shared" si="176"/>
        <v>0</v>
      </c>
      <c r="FV106" s="661">
        <f t="shared" si="176"/>
        <v>0</v>
      </c>
      <c r="FW106" s="661">
        <f t="shared" si="176"/>
        <v>0</v>
      </c>
      <c r="FX106" s="661">
        <f t="shared" ref="FX106" si="177">SUMPRODUCT(FX4:FX101,$D$4:$D$101)</f>
        <v>0</v>
      </c>
      <c r="FY106" s="43">
        <f t="shared" si="176"/>
        <v>0</v>
      </c>
      <c r="FZ106" s="43">
        <f t="shared" si="176"/>
        <v>0</v>
      </c>
      <c r="GA106" s="43">
        <f t="shared" si="176"/>
        <v>0</v>
      </c>
      <c r="GB106" s="43">
        <f t="shared" si="176"/>
        <v>0</v>
      </c>
      <c r="GC106" s="43">
        <f t="shared" si="176"/>
        <v>-1</v>
      </c>
    </row>
    <row r="107" spans="1:185" x14ac:dyDescent="0.35">
      <c r="A107" s="252" t="s">
        <v>145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7"/>
      <c r="V107" s="43">
        <f t="shared" ref="V107:BF107" si="178">SUMPRODUCT(V4:V101,$E$4:$E$101)</f>
        <v>1.1102230246251565E-16</v>
      </c>
      <c r="W107" s="43">
        <f t="shared" ca="1" si="178"/>
        <v>0</v>
      </c>
      <c r="X107" s="43">
        <f t="shared" si="178"/>
        <v>-2.7755575615628914E-17</v>
      </c>
      <c r="Y107" s="43">
        <f t="shared" ca="1" si="178"/>
        <v>-4.8572257327350599E-17</v>
      </c>
      <c r="Z107" s="43">
        <f t="shared" si="178"/>
        <v>0</v>
      </c>
      <c r="AA107" s="717">
        <f t="shared" si="178"/>
        <v>0</v>
      </c>
      <c r="AB107" s="717">
        <f t="shared" si="178"/>
        <v>0</v>
      </c>
      <c r="AC107" s="717">
        <f t="shared" si="178"/>
        <v>0</v>
      </c>
      <c r="AD107" s="717">
        <f t="shared" si="178"/>
        <v>0</v>
      </c>
      <c r="AE107" s="717">
        <f t="shared" si="178"/>
        <v>0</v>
      </c>
      <c r="AF107" s="717">
        <f t="shared" si="178"/>
        <v>-3.9999999999999999E-12</v>
      </c>
      <c r="AG107" s="725">
        <f t="shared" si="178"/>
        <v>0</v>
      </c>
      <c r="AH107" s="725">
        <f t="shared" si="178"/>
        <v>0</v>
      </c>
      <c r="AI107" s="725">
        <f t="shared" si="178"/>
        <v>0</v>
      </c>
      <c r="AJ107" s="725">
        <f t="shared" si="178"/>
        <v>0</v>
      </c>
      <c r="AK107" s="725">
        <f t="shared" si="178"/>
        <v>0</v>
      </c>
      <c r="AL107" s="725">
        <f t="shared" si="178"/>
        <v>0</v>
      </c>
      <c r="AM107" s="725">
        <f t="shared" si="178"/>
        <v>0</v>
      </c>
      <c r="AN107" s="725">
        <f t="shared" si="178"/>
        <v>0</v>
      </c>
      <c r="AO107" s="725">
        <f t="shared" si="178"/>
        <v>0</v>
      </c>
      <c r="AP107" s="725">
        <f t="shared" si="178"/>
        <v>-9.9999999999999998E-13</v>
      </c>
      <c r="AQ107" s="741">
        <f t="shared" si="178"/>
        <v>0</v>
      </c>
      <c r="AR107" s="741">
        <f t="shared" si="178"/>
        <v>0</v>
      </c>
      <c r="AS107" s="741">
        <f t="shared" si="178"/>
        <v>0</v>
      </c>
      <c r="AT107" s="741">
        <f t="shared" si="178"/>
        <v>0</v>
      </c>
      <c r="AU107" s="741">
        <f t="shared" si="178"/>
        <v>0</v>
      </c>
      <c r="AV107" s="741">
        <f t="shared" si="178"/>
        <v>0</v>
      </c>
      <c r="AW107" s="741">
        <f t="shared" si="178"/>
        <v>0</v>
      </c>
      <c r="AX107" s="741">
        <f t="shared" si="178"/>
        <v>0</v>
      </c>
      <c r="AY107" s="741">
        <f t="shared" si="178"/>
        <v>0</v>
      </c>
      <c r="AZ107" s="741">
        <f t="shared" si="178"/>
        <v>0</v>
      </c>
      <c r="BA107" s="741">
        <f t="shared" si="178"/>
        <v>-9.9999999999999998E-13</v>
      </c>
      <c r="BB107" s="733">
        <f t="shared" si="178"/>
        <v>0</v>
      </c>
      <c r="BC107" s="733">
        <f t="shared" si="178"/>
        <v>-2E-12</v>
      </c>
      <c r="BD107" s="637">
        <f t="shared" si="178"/>
        <v>0</v>
      </c>
      <c r="BE107" s="637">
        <f t="shared" si="178"/>
        <v>0</v>
      </c>
      <c r="BF107" s="637">
        <f t="shared" si="178"/>
        <v>0</v>
      </c>
      <c r="BG107" s="637">
        <v>0</v>
      </c>
      <c r="BH107" s="637">
        <f t="shared" ref="BH107:CX107" si="179">SUMPRODUCT(BH4:BH101,$E$4:$E$101)</f>
        <v>0</v>
      </c>
      <c r="BI107" s="637">
        <v>0</v>
      </c>
      <c r="BJ107" s="637">
        <f t="shared" si="179"/>
        <v>0</v>
      </c>
      <c r="BK107" s="637">
        <f t="shared" si="179"/>
        <v>0</v>
      </c>
      <c r="BL107" s="637">
        <f t="shared" si="179"/>
        <v>0</v>
      </c>
      <c r="BM107" s="637">
        <f t="shared" si="179"/>
        <v>0</v>
      </c>
      <c r="BN107" s="637">
        <v>0</v>
      </c>
      <c r="BO107" s="637">
        <f t="shared" si="179"/>
        <v>-9.9999999999999998E-13</v>
      </c>
      <c r="BP107" s="704">
        <f t="shared" si="179"/>
        <v>0</v>
      </c>
      <c r="BQ107" s="704">
        <f t="shared" si="179"/>
        <v>0</v>
      </c>
      <c r="BR107" s="704">
        <f t="shared" si="179"/>
        <v>0</v>
      </c>
      <c r="BS107" s="704">
        <v>0</v>
      </c>
      <c r="BT107" s="704">
        <f t="shared" si="179"/>
        <v>0</v>
      </c>
      <c r="BU107" s="704">
        <v>0</v>
      </c>
      <c r="BV107" s="704">
        <f t="shared" si="179"/>
        <v>0</v>
      </c>
      <c r="BW107" s="704">
        <f t="shared" si="179"/>
        <v>0</v>
      </c>
      <c r="BX107" s="704">
        <f t="shared" si="179"/>
        <v>0</v>
      </c>
      <c r="BY107" s="704">
        <f t="shared" si="179"/>
        <v>-9.9999999999999998E-13</v>
      </c>
      <c r="BZ107" s="650">
        <f t="shared" si="179"/>
        <v>0</v>
      </c>
      <c r="CA107" s="650">
        <f t="shared" si="179"/>
        <v>0</v>
      </c>
      <c r="CB107" s="650">
        <v>0</v>
      </c>
      <c r="CC107" s="650">
        <f t="shared" si="179"/>
        <v>0</v>
      </c>
      <c r="CD107" s="650">
        <f t="shared" si="179"/>
        <v>0</v>
      </c>
      <c r="CE107" s="650">
        <f t="shared" ref="CE107" si="180">SUMPRODUCT(CE4:CE101,$E$4:$E$101)</f>
        <v>0</v>
      </c>
      <c r="CF107" s="650">
        <f t="shared" si="179"/>
        <v>-9.9999999999999998E-13</v>
      </c>
      <c r="CG107" s="661">
        <f t="shared" si="179"/>
        <v>0</v>
      </c>
      <c r="CH107" s="661">
        <f t="shared" si="179"/>
        <v>0</v>
      </c>
      <c r="CI107" s="661">
        <f t="shared" si="179"/>
        <v>0</v>
      </c>
      <c r="CJ107" s="661">
        <v>0</v>
      </c>
      <c r="CK107" s="661">
        <f t="shared" si="179"/>
        <v>0</v>
      </c>
      <c r="CL107" s="661">
        <v>0</v>
      </c>
      <c r="CM107" s="661">
        <f t="shared" si="179"/>
        <v>0</v>
      </c>
      <c r="CN107" s="661">
        <f t="shared" si="179"/>
        <v>0</v>
      </c>
      <c r="CO107" s="661">
        <f t="shared" si="179"/>
        <v>0</v>
      </c>
      <c r="CP107" s="661">
        <f t="shared" si="179"/>
        <v>-9.9999999999999998E-13</v>
      </c>
      <c r="CQ107" s="670">
        <f t="shared" si="179"/>
        <v>0</v>
      </c>
      <c r="CR107" s="670">
        <f t="shared" ref="CR107" si="181">SUMPRODUCT(CR4:CR101,$E$4:$E$101)</f>
        <v>0</v>
      </c>
      <c r="CS107" s="670">
        <f t="shared" si="179"/>
        <v>-9.9999999999999998E-13</v>
      </c>
      <c r="CT107" s="677">
        <f t="shared" ref="CT107:CU107" si="182">SUMPRODUCT(CT4:CT101,$E$4:$E$101)</f>
        <v>0</v>
      </c>
      <c r="CU107" s="677">
        <f t="shared" si="182"/>
        <v>0</v>
      </c>
      <c r="CV107" s="677">
        <f t="shared" si="179"/>
        <v>0</v>
      </c>
      <c r="CW107" s="677">
        <f t="shared" si="179"/>
        <v>-9.9999999999999998E-13</v>
      </c>
      <c r="CX107" s="687">
        <f t="shared" si="179"/>
        <v>0</v>
      </c>
      <c r="CY107" s="687">
        <f t="shared" ref="CY107" si="183">SUMPRODUCT(CY4:CY101,$E$4:$E$101)</f>
        <v>0</v>
      </c>
      <c r="CZ107" s="687">
        <f t="shared" ref="CZ107:EJ107" si="184">SUMPRODUCT(CZ4:CZ101,$E$4:$E$101)</f>
        <v>-9.9999999999999998E-13</v>
      </c>
      <c r="DA107" s="687">
        <f t="shared" si="184"/>
        <v>0</v>
      </c>
      <c r="DB107" s="687">
        <f t="shared" ref="DB107" si="185">SUMPRODUCT(DB4:DB101,$E$4:$E$101)</f>
        <v>0</v>
      </c>
      <c r="DC107" s="687">
        <f t="shared" si="184"/>
        <v>-9.9999999999999998E-13</v>
      </c>
      <c r="DD107" s="687">
        <f t="shared" si="184"/>
        <v>0</v>
      </c>
      <c r="DE107" s="687">
        <f t="shared" ref="DE107" si="186">SUMPRODUCT(DE4:DE101,$E$4:$E$101)</f>
        <v>0</v>
      </c>
      <c r="DF107" s="687">
        <f t="shared" si="184"/>
        <v>0</v>
      </c>
      <c r="DG107" s="687">
        <f t="shared" si="184"/>
        <v>-9.9999999999999998E-13</v>
      </c>
      <c r="DH107" s="695">
        <f t="shared" si="184"/>
        <v>0</v>
      </c>
      <c r="DI107" s="695">
        <f t="shared" ref="DI107" si="187">SUMPRODUCT(DI4:DI101,$E$4:$E$101)</f>
        <v>0</v>
      </c>
      <c r="DJ107" s="695">
        <f t="shared" si="184"/>
        <v>0</v>
      </c>
      <c r="DK107" s="695">
        <v>0</v>
      </c>
      <c r="DL107" s="695">
        <f t="shared" si="184"/>
        <v>-9.9999999999999998E-13</v>
      </c>
      <c r="DM107" s="695">
        <f t="shared" si="184"/>
        <v>0</v>
      </c>
      <c r="DN107" s="695">
        <f t="shared" si="184"/>
        <v>0</v>
      </c>
      <c r="DO107" s="695">
        <f t="shared" si="184"/>
        <v>0</v>
      </c>
      <c r="DP107" s="43">
        <f t="shared" si="184"/>
        <v>0</v>
      </c>
      <c r="DQ107" s="43">
        <f t="shared" si="184"/>
        <v>0</v>
      </c>
      <c r="DR107" s="43">
        <f t="shared" si="184"/>
        <v>0</v>
      </c>
      <c r="DS107" s="43">
        <f t="shared" si="184"/>
        <v>0</v>
      </c>
      <c r="DT107" s="43">
        <f t="shared" si="184"/>
        <v>0</v>
      </c>
      <c r="DU107" s="43">
        <f t="shared" si="184"/>
        <v>0</v>
      </c>
      <c r="DV107" s="43">
        <f t="shared" si="184"/>
        <v>0</v>
      </c>
      <c r="DW107" s="43">
        <f t="shared" si="184"/>
        <v>0</v>
      </c>
      <c r="DX107" s="43">
        <f t="shared" si="184"/>
        <v>0</v>
      </c>
      <c r="DY107" s="43">
        <f t="shared" si="184"/>
        <v>0</v>
      </c>
      <c r="DZ107" s="43">
        <f t="shared" si="184"/>
        <v>0</v>
      </c>
      <c r="EA107" s="43">
        <f t="shared" si="184"/>
        <v>0</v>
      </c>
      <c r="EB107" s="43">
        <f t="shared" si="184"/>
        <v>0</v>
      </c>
      <c r="EC107" s="43">
        <f t="shared" si="184"/>
        <v>0</v>
      </c>
      <c r="ED107" s="43">
        <f t="shared" si="184"/>
        <v>0</v>
      </c>
      <c r="EE107" s="43">
        <f t="shared" si="184"/>
        <v>0</v>
      </c>
      <c r="EF107" s="43">
        <f t="shared" si="184"/>
        <v>0</v>
      </c>
      <c r="EG107" s="43">
        <f t="shared" ref="EG107" si="188">SUMPRODUCT(EG4:EG101,$E$4:$E$101)</f>
        <v>0</v>
      </c>
      <c r="EH107" s="43">
        <f t="shared" si="184"/>
        <v>0</v>
      </c>
      <c r="EI107" s="43">
        <f t="shared" si="184"/>
        <v>0</v>
      </c>
      <c r="EJ107" s="43">
        <f t="shared" si="184"/>
        <v>0</v>
      </c>
      <c r="EK107" s="43">
        <f t="shared" ref="EK107:FH107" si="189">SUMPRODUCT(EK4:EK101,$E$4:$E$101)</f>
        <v>0</v>
      </c>
      <c r="EL107" s="43">
        <f t="shared" si="189"/>
        <v>0</v>
      </c>
      <c r="EM107" s="43">
        <f t="shared" si="189"/>
        <v>0</v>
      </c>
      <c r="EN107" s="43">
        <f t="shared" si="189"/>
        <v>0</v>
      </c>
      <c r="EO107" s="43">
        <f t="shared" si="189"/>
        <v>0</v>
      </c>
      <c r="EP107" s="43">
        <f t="shared" si="189"/>
        <v>0</v>
      </c>
      <c r="EQ107" s="43">
        <f t="shared" si="189"/>
        <v>0</v>
      </c>
      <c r="ER107" s="43">
        <f t="shared" si="189"/>
        <v>0</v>
      </c>
      <c r="ES107" s="43">
        <f t="shared" si="189"/>
        <v>0</v>
      </c>
      <c r="ET107" s="43">
        <f t="shared" si="189"/>
        <v>0</v>
      </c>
      <c r="EU107" s="43">
        <f t="shared" si="189"/>
        <v>0</v>
      </c>
      <c r="EV107" s="43">
        <f t="shared" si="189"/>
        <v>0</v>
      </c>
      <c r="EW107" s="43">
        <f t="shared" si="189"/>
        <v>0</v>
      </c>
      <c r="EX107" s="43">
        <f t="shared" si="189"/>
        <v>0</v>
      </c>
      <c r="EY107" s="43">
        <f t="shared" si="189"/>
        <v>0</v>
      </c>
      <c r="EZ107" s="661">
        <f t="shared" si="189"/>
        <v>0</v>
      </c>
      <c r="FA107" s="661">
        <f t="shared" si="189"/>
        <v>0</v>
      </c>
      <c r="FB107" s="661">
        <f t="shared" si="189"/>
        <v>0</v>
      </c>
      <c r="FC107" s="661">
        <f t="shared" si="189"/>
        <v>0</v>
      </c>
      <c r="FD107" s="661">
        <f t="shared" si="189"/>
        <v>0</v>
      </c>
      <c r="FE107" s="661">
        <f t="shared" si="189"/>
        <v>0</v>
      </c>
      <c r="FF107" s="661">
        <f t="shared" si="189"/>
        <v>0</v>
      </c>
      <c r="FG107" s="661">
        <f t="shared" si="189"/>
        <v>0</v>
      </c>
      <c r="FH107" s="661">
        <f t="shared" si="189"/>
        <v>0</v>
      </c>
      <c r="FI107" s="661">
        <f t="shared" ref="FI107" si="190">SUMPRODUCT(FI4:FI101,$E$4:$E$101)</f>
        <v>0</v>
      </c>
      <c r="FJ107" s="43">
        <f t="shared" ref="FJ107:GC107" si="191">SUMPRODUCT(FJ4:FJ101,$E$4:$E$101)</f>
        <v>0</v>
      </c>
      <c r="FK107" s="43">
        <f t="shared" si="191"/>
        <v>0</v>
      </c>
      <c r="FL107" s="43">
        <f t="shared" si="191"/>
        <v>0</v>
      </c>
      <c r="FM107" s="43">
        <f t="shared" si="191"/>
        <v>0</v>
      </c>
      <c r="FN107" s="43">
        <f t="shared" si="191"/>
        <v>0</v>
      </c>
      <c r="FO107" s="43">
        <f t="shared" si="191"/>
        <v>0</v>
      </c>
      <c r="FP107" s="43">
        <f t="shared" si="191"/>
        <v>0</v>
      </c>
      <c r="FQ107" s="43">
        <f t="shared" si="191"/>
        <v>0</v>
      </c>
      <c r="FR107" s="43">
        <f t="shared" si="191"/>
        <v>0</v>
      </c>
      <c r="FS107" s="43">
        <f t="shared" si="191"/>
        <v>0</v>
      </c>
      <c r="FT107" s="43">
        <f t="shared" si="191"/>
        <v>0</v>
      </c>
      <c r="FU107" s="43">
        <f t="shared" si="191"/>
        <v>0</v>
      </c>
      <c r="FV107" s="661">
        <f t="shared" si="191"/>
        <v>0</v>
      </c>
      <c r="FW107" s="661">
        <f t="shared" si="191"/>
        <v>0</v>
      </c>
      <c r="FX107" s="661">
        <f t="shared" ref="FX107" si="192">SUMPRODUCT(FX4:FX101,$E$4:$E$101)</f>
        <v>0</v>
      </c>
      <c r="FY107" s="43">
        <f t="shared" si="191"/>
        <v>0</v>
      </c>
      <c r="FZ107" s="43">
        <f t="shared" si="191"/>
        <v>0</v>
      </c>
      <c r="GA107" s="43">
        <f t="shared" si="191"/>
        <v>0</v>
      </c>
      <c r="GB107" s="43">
        <f t="shared" si="191"/>
        <v>0</v>
      </c>
      <c r="GC107" s="43">
        <f t="shared" si="191"/>
        <v>0</v>
      </c>
    </row>
    <row r="108" spans="1:185" x14ac:dyDescent="0.35">
      <c r="A108" s="252" t="s">
        <v>32</v>
      </c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7"/>
      <c r="V108" s="43">
        <f t="shared" ref="V108:BF108" si="193">SUMPRODUCT(V4:V101,$F$4:$F$101)</f>
        <v>-3.5527136788005009E-15</v>
      </c>
      <c r="W108" s="43">
        <f t="shared" ca="1" si="193"/>
        <v>-1.7763568394002505E-15</v>
      </c>
      <c r="X108" s="43">
        <f t="shared" si="193"/>
        <v>0</v>
      </c>
      <c r="Y108" s="43">
        <f t="shared" ca="1" si="193"/>
        <v>0</v>
      </c>
      <c r="Z108" s="43">
        <f t="shared" si="193"/>
        <v>0</v>
      </c>
      <c r="AA108" s="717">
        <f t="shared" si="193"/>
        <v>0</v>
      </c>
      <c r="AB108" s="717">
        <f t="shared" si="193"/>
        <v>0</v>
      </c>
      <c r="AC108" s="717">
        <f t="shared" si="193"/>
        <v>0</v>
      </c>
      <c r="AD108" s="717">
        <f t="shared" si="193"/>
        <v>0</v>
      </c>
      <c r="AE108" s="717">
        <f t="shared" si="193"/>
        <v>0</v>
      </c>
      <c r="AF108" s="717">
        <f t="shared" si="193"/>
        <v>0</v>
      </c>
      <c r="AG108" s="725">
        <f t="shared" si="193"/>
        <v>0</v>
      </c>
      <c r="AH108" s="725">
        <f t="shared" si="193"/>
        <v>0</v>
      </c>
      <c r="AI108" s="725">
        <f t="shared" si="193"/>
        <v>0</v>
      </c>
      <c r="AJ108" s="725">
        <f t="shared" si="193"/>
        <v>0</v>
      </c>
      <c r="AK108" s="725">
        <f t="shared" si="193"/>
        <v>0</v>
      </c>
      <c r="AL108" s="725">
        <f t="shared" si="193"/>
        <v>0</v>
      </c>
      <c r="AM108" s="725">
        <f t="shared" si="193"/>
        <v>0</v>
      </c>
      <c r="AN108" s="725">
        <f t="shared" si="193"/>
        <v>0</v>
      </c>
      <c r="AO108" s="725">
        <f t="shared" si="193"/>
        <v>0</v>
      </c>
      <c r="AP108" s="725">
        <f t="shared" si="193"/>
        <v>0</v>
      </c>
      <c r="AQ108" s="741">
        <f t="shared" si="193"/>
        <v>0</v>
      </c>
      <c r="AR108" s="741">
        <f t="shared" si="193"/>
        <v>0</v>
      </c>
      <c r="AS108" s="741">
        <f t="shared" si="193"/>
        <v>0</v>
      </c>
      <c r="AT108" s="741">
        <f t="shared" si="193"/>
        <v>0</v>
      </c>
      <c r="AU108" s="741">
        <f t="shared" si="193"/>
        <v>0</v>
      </c>
      <c r="AV108" s="741">
        <f t="shared" si="193"/>
        <v>0</v>
      </c>
      <c r="AW108" s="741">
        <f t="shared" si="193"/>
        <v>0</v>
      </c>
      <c r="AX108" s="741">
        <f t="shared" si="193"/>
        <v>0</v>
      </c>
      <c r="AY108" s="741">
        <f t="shared" si="193"/>
        <v>0</v>
      </c>
      <c r="AZ108" s="741">
        <f t="shared" si="193"/>
        <v>0</v>
      </c>
      <c r="BA108" s="741">
        <f t="shared" si="193"/>
        <v>0</v>
      </c>
      <c r="BB108" s="733">
        <f t="shared" si="193"/>
        <v>0</v>
      </c>
      <c r="BC108" s="733">
        <f t="shared" si="193"/>
        <v>0</v>
      </c>
      <c r="BD108" s="637">
        <f t="shared" si="193"/>
        <v>0</v>
      </c>
      <c r="BE108" s="637">
        <f t="shared" si="193"/>
        <v>0</v>
      </c>
      <c r="BF108" s="637">
        <f t="shared" si="193"/>
        <v>0</v>
      </c>
      <c r="BG108" s="637">
        <v>0</v>
      </c>
      <c r="BH108" s="637">
        <f t="shared" ref="BH108:CX108" si="194">SUMPRODUCT(BH4:BH101,$F$4:$F$101)</f>
        <v>0</v>
      </c>
      <c r="BI108" s="637">
        <v>0</v>
      </c>
      <c r="BJ108" s="637">
        <f t="shared" si="194"/>
        <v>0</v>
      </c>
      <c r="BK108" s="637">
        <f t="shared" si="194"/>
        <v>0</v>
      </c>
      <c r="BL108" s="637">
        <f t="shared" si="194"/>
        <v>0</v>
      </c>
      <c r="BM108" s="637">
        <f t="shared" si="194"/>
        <v>0</v>
      </c>
      <c r="BN108" s="637">
        <v>0</v>
      </c>
      <c r="BO108" s="637">
        <f t="shared" si="194"/>
        <v>0</v>
      </c>
      <c r="BP108" s="704">
        <f t="shared" si="194"/>
        <v>0</v>
      </c>
      <c r="BQ108" s="704">
        <f t="shared" si="194"/>
        <v>0</v>
      </c>
      <c r="BR108" s="704">
        <f t="shared" si="194"/>
        <v>0</v>
      </c>
      <c r="BS108" s="704">
        <v>0</v>
      </c>
      <c r="BT108" s="704">
        <f t="shared" si="194"/>
        <v>0</v>
      </c>
      <c r="BU108" s="704">
        <v>0</v>
      </c>
      <c r="BV108" s="704">
        <f t="shared" si="194"/>
        <v>0</v>
      </c>
      <c r="BW108" s="704">
        <f t="shared" si="194"/>
        <v>0</v>
      </c>
      <c r="BX108" s="704">
        <f t="shared" si="194"/>
        <v>0</v>
      </c>
      <c r="BY108" s="704">
        <f t="shared" si="194"/>
        <v>0</v>
      </c>
      <c r="BZ108" s="650">
        <f t="shared" si="194"/>
        <v>0</v>
      </c>
      <c r="CA108" s="650">
        <f t="shared" si="194"/>
        <v>0</v>
      </c>
      <c r="CB108" s="650">
        <v>0</v>
      </c>
      <c r="CC108" s="650">
        <f t="shared" si="194"/>
        <v>0</v>
      </c>
      <c r="CD108" s="650">
        <f t="shared" si="194"/>
        <v>0</v>
      </c>
      <c r="CE108" s="650">
        <f t="shared" ref="CE108" si="195">SUMPRODUCT(CE4:CE101,$F$4:$F$101)</f>
        <v>0</v>
      </c>
      <c r="CF108" s="650">
        <f t="shared" si="194"/>
        <v>0</v>
      </c>
      <c r="CG108" s="661">
        <f t="shared" si="194"/>
        <v>0</v>
      </c>
      <c r="CH108" s="661">
        <f t="shared" si="194"/>
        <v>0</v>
      </c>
      <c r="CI108" s="661">
        <f t="shared" si="194"/>
        <v>0</v>
      </c>
      <c r="CJ108" s="661">
        <v>0</v>
      </c>
      <c r="CK108" s="661">
        <f t="shared" si="194"/>
        <v>0</v>
      </c>
      <c r="CL108" s="661">
        <v>0</v>
      </c>
      <c r="CM108" s="661">
        <f t="shared" si="194"/>
        <v>0</v>
      </c>
      <c r="CN108" s="661">
        <f t="shared" si="194"/>
        <v>0</v>
      </c>
      <c r="CO108" s="661">
        <f t="shared" si="194"/>
        <v>0</v>
      </c>
      <c r="CP108" s="661">
        <f t="shared" si="194"/>
        <v>0</v>
      </c>
      <c r="CQ108" s="670">
        <f t="shared" si="194"/>
        <v>0</v>
      </c>
      <c r="CR108" s="670">
        <f t="shared" ref="CR108" si="196">SUMPRODUCT(CR4:CR101,$F$4:$F$101)</f>
        <v>0</v>
      </c>
      <c r="CS108" s="670">
        <f t="shared" si="194"/>
        <v>0</v>
      </c>
      <c r="CT108" s="677">
        <f t="shared" ref="CT108:CU108" si="197">SUMPRODUCT(CT4:CT101,$F$4:$F$101)</f>
        <v>0</v>
      </c>
      <c r="CU108" s="677">
        <f t="shared" si="197"/>
        <v>0</v>
      </c>
      <c r="CV108" s="677">
        <f t="shared" si="194"/>
        <v>0</v>
      </c>
      <c r="CW108" s="677">
        <f t="shared" si="194"/>
        <v>0</v>
      </c>
      <c r="CX108" s="687">
        <f t="shared" si="194"/>
        <v>2.2204460492503131E-16</v>
      </c>
      <c r="CY108" s="687">
        <f t="shared" ref="CY108" si="198">SUMPRODUCT(CY4:CY101,$F$4:$F$101)</f>
        <v>2.2204460492503131E-16</v>
      </c>
      <c r="CZ108" s="687">
        <f t="shared" ref="CZ108:EJ108" si="199">SUMPRODUCT(CZ4:CZ101,$F$4:$F$101)</f>
        <v>0</v>
      </c>
      <c r="DA108" s="687">
        <f t="shared" si="199"/>
        <v>2.2204460492503131E-16</v>
      </c>
      <c r="DB108" s="687">
        <f t="shared" ref="DB108" si="200">SUMPRODUCT(DB4:DB101,$F$4:$F$101)</f>
        <v>2.2204460492503131E-16</v>
      </c>
      <c r="DC108" s="687">
        <f t="shared" si="199"/>
        <v>0</v>
      </c>
      <c r="DD108" s="687">
        <f t="shared" si="199"/>
        <v>2.2204460492503131E-16</v>
      </c>
      <c r="DE108" s="687">
        <f t="shared" ref="DE108" si="201">SUMPRODUCT(DE4:DE101,$F$4:$F$101)</f>
        <v>2.2204460492503131E-16</v>
      </c>
      <c r="DF108" s="687">
        <f t="shared" si="199"/>
        <v>0</v>
      </c>
      <c r="DG108" s="687">
        <f t="shared" si="199"/>
        <v>0</v>
      </c>
      <c r="DH108" s="695">
        <f t="shared" si="199"/>
        <v>0</v>
      </c>
      <c r="DI108" s="695">
        <f t="shared" ref="DI108" si="202">SUMPRODUCT(DI4:DI101,$F$4:$F$101)</f>
        <v>0</v>
      </c>
      <c r="DJ108" s="695">
        <f t="shared" si="199"/>
        <v>0</v>
      </c>
      <c r="DK108" s="695">
        <v>0</v>
      </c>
      <c r="DL108" s="695">
        <f t="shared" si="199"/>
        <v>0</v>
      </c>
      <c r="DM108" s="695">
        <f t="shared" si="199"/>
        <v>0</v>
      </c>
      <c r="DN108" s="695">
        <f t="shared" si="199"/>
        <v>0</v>
      </c>
      <c r="DO108" s="695">
        <f t="shared" si="199"/>
        <v>0</v>
      </c>
      <c r="DP108" s="43">
        <f t="shared" si="199"/>
        <v>0</v>
      </c>
      <c r="DQ108" s="43">
        <f t="shared" si="199"/>
        <v>0</v>
      </c>
      <c r="DR108" s="43">
        <f t="shared" si="199"/>
        <v>0</v>
      </c>
      <c r="DS108" s="43">
        <f t="shared" si="199"/>
        <v>0</v>
      </c>
      <c r="DT108" s="43">
        <f t="shared" si="199"/>
        <v>0</v>
      </c>
      <c r="DU108" s="43">
        <f t="shared" si="199"/>
        <v>0</v>
      </c>
      <c r="DV108" s="43">
        <f t="shared" si="199"/>
        <v>0</v>
      </c>
      <c r="DW108" s="43">
        <f t="shared" si="199"/>
        <v>0</v>
      </c>
      <c r="DX108" s="43">
        <f t="shared" si="199"/>
        <v>0</v>
      </c>
      <c r="DY108" s="43">
        <f t="shared" si="199"/>
        <v>0</v>
      </c>
      <c r="DZ108" s="43">
        <f t="shared" si="199"/>
        <v>0</v>
      </c>
      <c r="EA108" s="43">
        <f t="shared" si="199"/>
        <v>0</v>
      </c>
      <c r="EB108" s="43">
        <f t="shared" si="199"/>
        <v>0</v>
      </c>
      <c r="EC108" s="43">
        <f t="shared" si="199"/>
        <v>0</v>
      </c>
      <c r="ED108" s="43">
        <f t="shared" si="199"/>
        <v>0</v>
      </c>
      <c r="EE108" s="43">
        <f t="shared" si="199"/>
        <v>0</v>
      </c>
      <c r="EF108" s="43">
        <f t="shared" si="199"/>
        <v>0</v>
      </c>
      <c r="EG108" s="43">
        <f t="shared" ref="EG108" si="203">SUMPRODUCT(EG4:EG101,$F$4:$F$101)</f>
        <v>0</v>
      </c>
      <c r="EH108" s="43">
        <f t="shared" si="199"/>
        <v>0</v>
      </c>
      <c r="EI108" s="43">
        <f t="shared" si="199"/>
        <v>0</v>
      </c>
      <c r="EJ108" s="43">
        <f t="shared" si="199"/>
        <v>0</v>
      </c>
      <c r="EK108" s="43">
        <f t="shared" ref="EK108:FH108" si="204">SUMPRODUCT(EK4:EK101,$F$4:$F$101)</f>
        <v>0</v>
      </c>
      <c r="EL108" s="43">
        <f t="shared" si="204"/>
        <v>0</v>
      </c>
      <c r="EM108" s="43">
        <f t="shared" si="204"/>
        <v>0</v>
      </c>
      <c r="EN108" s="43">
        <f t="shared" si="204"/>
        <v>0</v>
      </c>
      <c r="EO108" s="43">
        <f t="shared" si="204"/>
        <v>0</v>
      </c>
      <c r="EP108" s="43">
        <f t="shared" si="204"/>
        <v>0</v>
      </c>
      <c r="EQ108" s="43">
        <f t="shared" si="204"/>
        <v>0</v>
      </c>
      <c r="ER108" s="43">
        <f t="shared" si="204"/>
        <v>0</v>
      </c>
      <c r="ES108" s="43">
        <f t="shared" si="204"/>
        <v>0</v>
      </c>
      <c r="ET108" s="43">
        <f t="shared" si="204"/>
        <v>0</v>
      </c>
      <c r="EU108" s="43">
        <f t="shared" si="204"/>
        <v>0</v>
      </c>
      <c r="EV108" s="43">
        <f t="shared" si="204"/>
        <v>0</v>
      </c>
      <c r="EW108" s="43">
        <f t="shared" si="204"/>
        <v>0</v>
      </c>
      <c r="EX108" s="43">
        <f t="shared" si="204"/>
        <v>0</v>
      </c>
      <c r="EY108" s="43">
        <f t="shared" si="204"/>
        <v>0</v>
      </c>
      <c r="EZ108" s="661">
        <f t="shared" si="204"/>
        <v>0</v>
      </c>
      <c r="FA108" s="661">
        <f t="shared" si="204"/>
        <v>0</v>
      </c>
      <c r="FB108" s="661">
        <f t="shared" si="204"/>
        <v>0</v>
      </c>
      <c r="FC108" s="661">
        <f t="shared" si="204"/>
        <v>0</v>
      </c>
      <c r="FD108" s="661">
        <f t="shared" si="204"/>
        <v>0</v>
      </c>
      <c r="FE108" s="661">
        <f t="shared" si="204"/>
        <v>0</v>
      </c>
      <c r="FF108" s="661">
        <f t="shared" si="204"/>
        <v>0</v>
      </c>
      <c r="FG108" s="661">
        <f t="shared" si="204"/>
        <v>0</v>
      </c>
      <c r="FH108" s="661">
        <f t="shared" si="204"/>
        <v>0</v>
      </c>
      <c r="FI108" s="661">
        <f t="shared" ref="FI108" si="205">SUMPRODUCT(FI4:FI101,$F$4:$F$101)</f>
        <v>0</v>
      </c>
      <c r="FJ108" s="43">
        <f t="shared" ref="FJ108:GC108" si="206">SUMPRODUCT(FJ4:FJ101,$F$4:$F$101)</f>
        <v>0</v>
      </c>
      <c r="FK108" s="43">
        <f t="shared" si="206"/>
        <v>0</v>
      </c>
      <c r="FL108" s="43">
        <f t="shared" si="206"/>
        <v>0</v>
      </c>
      <c r="FM108" s="43">
        <f t="shared" si="206"/>
        <v>0</v>
      </c>
      <c r="FN108" s="43">
        <f t="shared" si="206"/>
        <v>0</v>
      </c>
      <c r="FO108" s="43">
        <f t="shared" si="206"/>
        <v>0</v>
      </c>
      <c r="FP108" s="43">
        <f t="shared" si="206"/>
        <v>0</v>
      </c>
      <c r="FQ108" s="43">
        <f t="shared" si="206"/>
        <v>0</v>
      </c>
      <c r="FR108" s="43">
        <f t="shared" si="206"/>
        <v>0</v>
      </c>
      <c r="FS108" s="43">
        <f t="shared" si="206"/>
        <v>0</v>
      </c>
      <c r="FT108" s="43">
        <f t="shared" si="206"/>
        <v>0</v>
      </c>
      <c r="FU108" s="43">
        <f t="shared" si="206"/>
        <v>0</v>
      </c>
      <c r="FV108" s="661">
        <f t="shared" si="206"/>
        <v>0</v>
      </c>
      <c r="FW108" s="661">
        <f t="shared" si="206"/>
        <v>0</v>
      </c>
      <c r="FX108" s="661">
        <f t="shared" ref="FX108" si="207">SUMPRODUCT(FX4:FX101,$F$4:$F$101)</f>
        <v>0</v>
      </c>
      <c r="FY108" s="43">
        <f t="shared" si="206"/>
        <v>0</v>
      </c>
      <c r="FZ108" s="43">
        <f t="shared" si="206"/>
        <v>0</v>
      </c>
      <c r="GA108" s="43">
        <f t="shared" si="206"/>
        <v>0</v>
      </c>
      <c r="GB108" s="43">
        <f t="shared" si="206"/>
        <v>0</v>
      </c>
      <c r="GC108" s="43">
        <f t="shared" si="206"/>
        <v>0</v>
      </c>
    </row>
    <row r="109" spans="1:185" x14ac:dyDescent="0.35">
      <c r="A109" s="252" t="s">
        <v>33</v>
      </c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7"/>
      <c r="V109" s="43">
        <f t="shared" ref="V109:BF109" si="208">SUMPRODUCT(V4:V101,$G$4:$G$101)</f>
        <v>0</v>
      </c>
      <c r="W109" s="43">
        <f t="shared" ca="1" si="208"/>
        <v>0</v>
      </c>
      <c r="X109" s="43">
        <f t="shared" si="208"/>
        <v>0</v>
      </c>
      <c r="Y109" s="43">
        <f t="shared" ca="1" si="208"/>
        <v>0</v>
      </c>
      <c r="Z109" s="43">
        <f t="shared" si="208"/>
        <v>0</v>
      </c>
      <c r="AA109" s="717">
        <f t="shared" si="208"/>
        <v>0</v>
      </c>
      <c r="AB109" s="717">
        <f t="shared" si="208"/>
        <v>0</v>
      </c>
      <c r="AC109" s="717">
        <f t="shared" si="208"/>
        <v>0</v>
      </c>
      <c r="AD109" s="717">
        <f t="shared" si="208"/>
        <v>0</v>
      </c>
      <c r="AE109" s="717">
        <f t="shared" si="208"/>
        <v>0</v>
      </c>
      <c r="AF109" s="717">
        <f t="shared" si="208"/>
        <v>0</v>
      </c>
      <c r="AG109" s="725">
        <f t="shared" si="208"/>
        <v>0</v>
      </c>
      <c r="AH109" s="725">
        <f t="shared" si="208"/>
        <v>0</v>
      </c>
      <c r="AI109" s="725">
        <f t="shared" si="208"/>
        <v>0</v>
      </c>
      <c r="AJ109" s="725">
        <f t="shared" si="208"/>
        <v>0</v>
      </c>
      <c r="AK109" s="725">
        <f t="shared" si="208"/>
        <v>0</v>
      </c>
      <c r="AL109" s="725">
        <f t="shared" si="208"/>
        <v>0</v>
      </c>
      <c r="AM109" s="725">
        <f t="shared" si="208"/>
        <v>0</v>
      </c>
      <c r="AN109" s="725">
        <f t="shared" si="208"/>
        <v>0</v>
      </c>
      <c r="AO109" s="725">
        <f t="shared" si="208"/>
        <v>0</v>
      </c>
      <c r="AP109" s="725">
        <f t="shared" si="208"/>
        <v>0</v>
      </c>
      <c r="AQ109" s="741">
        <f t="shared" si="208"/>
        <v>0</v>
      </c>
      <c r="AR109" s="741">
        <f t="shared" si="208"/>
        <v>0</v>
      </c>
      <c r="AS109" s="741">
        <f t="shared" si="208"/>
        <v>0</v>
      </c>
      <c r="AT109" s="741">
        <f t="shared" si="208"/>
        <v>0</v>
      </c>
      <c r="AU109" s="741">
        <f t="shared" si="208"/>
        <v>0</v>
      </c>
      <c r="AV109" s="741">
        <f t="shared" si="208"/>
        <v>0</v>
      </c>
      <c r="AW109" s="741">
        <f t="shared" si="208"/>
        <v>0</v>
      </c>
      <c r="AX109" s="741">
        <f t="shared" si="208"/>
        <v>0</v>
      </c>
      <c r="AY109" s="741">
        <f t="shared" si="208"/>
        <v>0</v>
      </c>
      <c r="AZ109" s="741">
        <f t="shared" si="208"/>
        <v>0</v>
      </c>
      <c r="BA109" s="741">
        <f t="shared" si="208"/>
        <v>0</v>
      </c>
      <c r="BB109" s="733">
        <f t="shared" si="208"/>
        <v>0</v>
      </c>
      <c r="BC109" s="733">
        <f t="shared" si="208"/>
        <v>0</v>
      </c>
      <c r="BD109" s="637">
        <f t="shared" si="208"/>
        <v>0</v>
      </c>
      <c r="BE109" s="637">
        <f t="shared" si="208"/>
        <v>0</v>
      </c>
      <c r="BF109" s="637">
        <f t="shared" si="208"/>
        <v>0</v>
      </c>
      <c r="BG109" s="637">
        <v>0</v>
      </c>
      <c r="BH109" s="637">
        <f t="shared" ref="BH109:CX109" si="209">SUMPRODUCT(BH4:BH101,$G$4:$G$101)</f>
        <v>0</v>
      </c>
      <c r="BI109" s="637">
        <v>0</v>
      </c>
      <c r="BJ109" s="637">
        <f t="shared" si="209"/>
        <v>0</v>
      </c>
      <c r="BK109" s="637">
        <f t="shared" si="209"/>
        <v>0</v>
      </c>
      <c r="BL109" s="637">
        <f t="shared" si="209"/>
        <v>0</v>
      </c>
      <c r="BM109" s="637">
        <f t="shared" si="209"/>
        <v>0</v>
      </c>
      <c r="BN109" s="637">
        <v>0</v>
      </c>
      <c r="BO109" s="637">
        <f t="shared" si="209"/>
        <v>0</v>
      </c>
      <c r="BP109" s="704">
        <f t="shared" si="209"/>
        <v>0</v>
      </c>
      <c r="BQ109" s="704">
        <f t="shared" si="209"/>
        <v>0</v>
      </c>
      <c r="BR109" s="704">
        <f t="shared" si="209"/>
        <v>0</v>
      </c>
      <c r="BS109" s="704">
        <v>0</v>
      </c>
      <c r="BT109" s="704">
        <f t="shared" si="209"/>
        <v>0</v>
      </c>
      <c r="BU109" s="704">
        <v>0</v>
      </c>
      <c r="BV109" s="704">
        <f t="shared" si="209"/>
        <v>0</v>
      </c>
      <c r="BW109" s="704">
        <f t="shared" si="209"/>
        <v>0</v>
      </c>
      <c r="BX109" s="704">
        <f t="shared" si="209"/>
        <v>0</v>
      </c>
      <c r="BY109" s="704">
        <f t="shared" si="209"/>
        <v>0</v>
      </c>
      <c r="BZ109" s="650">
        <f t="shared" si="209"/>
        <v>0</v>
      </c>
      <c r="CA109" s="650">
        <f t="shared" si="209"/>
        <v>0</v>
      </c>
      <c r="CB109" s="650">
        <v>0</v>
      </c>
      <c r="CC109" s="650">
        <f t="shared" si="209"/>
        <v>0</v>
      </c>
      <c r="CD109" s="650">
        <f t="shared" si="209"/>
        <v>0</v>
      </c>
      <c r="CE109" s="650">
        <f t="shared" ref="CE109" si="210">SUMPRODUCT(CE4:CE101,$G$4:$G$101)</f>
        <v>0</v>
      </c>
      <c r="CF109" s="650">
        <f t="shared" si="209"/>
        <v>0</v>
      </c>
      <c r="CG109" s="661">
        <f t="shared" si="209"/>
        <v>0</v>
      </c>
      <c r="CH109" s="661">
        <f t="shared" si="209"/>
        <v>0</v>
      </c>
      <c r="CI109" s="661">
        <f t="shared" si="209"/>
        <v>0</v>
      </c>
      <c r="CJ109" s="661">
        <v>0</v>
      </c>
      <c r="CK109" s="661">
        <f t="shared" si="209"/>
        <v>0</v>
      </c>
      <c r="CL109" s="661">
        <v>0</v>
      </c>
      <c r="CM109" s="661">
        <f t="shared" si="209"/>
        <v>0</v>
      </c>
      <c r="CN109" s="661">
        <f t="shared" si="209"/>
        <v>0</v>
      </c>
      <c r="CO109" s="661">
        <f t="shared" si="209"/>
        <v>0</v>
      </c>
      <c r="CP109" s="661">
        <f t="shared" si="209"/>
        <v>0</v>
      </c>
      <c r="CQ109" s="670">
        <f t="shared" si="209"/>
        <v>0</v>
      </c>
      <c r="CR109" s="670">
        <f t="shared" ref="CR109" si="211">SUMPRODUCT(CR4:CR101,$G$4:$G$101)</f>
        <v>0</v>
      </c>
      <c r="CS109" s="670">
        <f t="shared" si="209"/>
        <v>0</v>
      </c>
      <c r="CT109" s="677">
        <f t="shared" ref="CT109:CU109" si="212">SUMPRODUCT(CT4:CT101,$G$4:$G$101)</f>
        <v>0</v>
      </c>
      <c r="CU109" s="677">
        <f t="shared" si="212"/>
        <v>0</v>
      </c>
      <c r="CV109" s="677">
        <f t="shared" si="209"/>
        <v>0</v>
      </c>
      <c r="CW109" s="677">
        <f t="shared" si="209"/>
        <v>0</v>
      </c>
      <c r="CX109" s="687">
        <f t="shared" si="209"/>
        <v>0</v>
      </c>
      <c r="CY109" s="687">
        <f t="shared" ref="CY109" si="213">SUMPRODUCT(CY4:CY101,$G$4:$G$101)</f>
        <v>0</v>
      </c>
      <c r="CZ109" s="687">
        <f t="shared" ref="CZ109:EJ109" si="214">SUMPRODUCT(CZ4:CZ101,$G$4:$G$101)</f>
        <v>0</v>
      </c>
      <c r="DA109" s="687">
        <f t="shared" si="214"/>
        <v>0</v>
      </c>
      <c r="DB109" s="687">
        <f t="shared" ref="DB109" si="215">SUMPRODUCT(DB4:DB101,$G$4:$G$101)</f>
        <v>0</v>
      </c>
      <c r="DC109" s="687">
        <f t="shared" si="214"/>
        <v>0</v>
      </c>
      <c r="DD109" s="687">
        <f t="shared" si="214"/>
        <v>0</v>
      </c>
      <c r="DE109" s="687">
        <f t="shared" ref="DE109" si="216">SUMPRODUCT(DE4:DE101,$G$4:$G$101)</f>
        <v>0</v>
      </c>
      <c r="DF109" s="687">
        <f t="shared" si="214"/>
        <v>0</v>
      </c>
      <c r="DG109" s="687">
        <f t="shared" si="214"/>
        <v>0</v>
      </c>
      <c r="DH109" s="695">
        <f t="shared" si="214"/>
        <v>0</v>
      </c>
      <c r="DI109" s="695">
        <f t="shared" ref="DI109" si="217">SUMPRODUCT(DI4:DI101,$G$4:$G$101)</f>
        <v>0</v>
      </c>
      <c r="DJ109" s="695">
        <f t="shared" si="214"/>
        <v>0</v>
      </c>
      <c r="DK109" s="695">
        <v>0</v>
      </c>
      <c r="DL109" s="695">
        <f t="shared" si="214"/>
        <v>0</v>
      </c>
      <c r="DM109" s="695">
        <f t="shared" si="214"/>
        <v>0</v>
      </c>
      <c r="DN109" s="695">
        <f t="shared" si="214"/>
        <v>0</v>
      </c>
      <c r="DO109" s="695">
        <f t="shared" si="214"/>
        <v>0</v>
      </c>
      <c r="DP109" s="43">
        <f t="shared" si="214"/>
        <v>0</v>
      </c>
      <c r="DQ109" s="43">
        <f t="shared" si="214"/>
        <v>0</v>
      </c>
      <c r="DR109" s="43">
        <f t="shared" si="214"/>
        <v>0</v>
      </c>
      <c r="DS109" s="43">
        <f t="shared" si="214"/>
        <v>0</v>
      </c>
      <c r="DT109" s="43">
        <f t="shared" si="214"/>
        <v>0</v>
      </c>
      <c r="DU109" s="43">
        <f t="shared" si="214"/>
        <v>0</v>
      </c>
      <c r="DV109" s="43">
        <f t="shared" si="214"/>
        <v>0</v>
      </c>
      <c r="DW109" s="43">
        <f t="shared" si="214"/>
        <v>0</v>
      </c>
      <c r="DX109" s="43">
        <f t="shared" si="214"/>
        <v>0</v>
      </c>
      <c r="DY109" s="43">
        <f t="shared" si="214"/>
        <v>0</v>
      </c>
      <c r="DZ109" s="43">
        <f t="shared" si="214"/>
        <v>0</v>
      </c>
      <c r="EA109" s="43">
        <f t="shared" si="214"/>
        <v>0</v>
      </c>
      <c r="EB109" s="43">
        <f t="shared" si="214"/>
        <v>0</v>
      </c>
      <c r="EC109" s="43">
        <f t="shared" si="214"/>
        <v>0</v>
      </c>
      <c r="ED109" s="43">
        <f t="shared" si="214"/>
        <v>0</v>
      </c>
      <c r="EE109" s="43">
        <f t="shared" si="214"/>
        <v>0</v>
      </c>
      <c r="EF109" s="43">
        <f t="shared" si="214"/>
        <v>0</v>
      </c>
      <c r="EG109" s="43">
        <f t="shared" ref="EG109" si="218">SUMPRODUCT(EG4:EG101,$G$4:$G$101)</f>
        <v>0</v>
      </c>
      <c r="EH109" s="43">
        <f t="shared" si="214"/>
        <v>0</v>
      </c>
      <c r="EI109" s="43">
        <f t="shared" si="214"/>
        <v>0</v>
      </c>
      <c r="EJ109" s="43">
        <f t="shared" si="214"/>
        <v>0</v>
      </c>
      <c r="EK109" s="43">
        <f t="shared" ref="EK109:FH109" si="219">SUMPRODUCT(EK4:EK101,$G$4:$G$101)</f>
        <v>0</v>
      </c>
      <c r="EL109" s="43">
        <f t="shared" si="219"/>
        <v>0</v>
      </c>
      <c r="EM109" s="43">
        <f t="shared" si="219"/>
        <v>0</v>
      </c>
      <c r="EN109" s="43">
        <f t="shared" si="219"/>
        <v>0</v>
      </c>
      <c r="EO109" s="43">
        <f t="shared" si="219"/>
        <v>0</v>
      </c>
      <c r="EP109" s="43">
        <f t="shared" si="219"/>
        <v>0</v>
      </c>
      <c r="EQ109" s="43">
        <f t="shared" si="219"/>
        <v>0</v>
      </c>
      <c r="ER109" s="43">
        <f t="shared" si="219"/>
        <v>0</v>
      </c>
      <c r="ES109" s="43">
        <f t="shared" si="219"/>
        <v>0</v>
      </c>
      <c r="ET109" s="43">
        <f t="shared" si="219"/>
        <v>0</v>
      </c>
      <c r="EU109" s="43">
        <f t="shared" si="219"/>
        <v>0</v>
      </c>
      <c r="EV109" s="43">
        <f t="shared" si="219"/>
        <v>0</v>
      </c>
      <c r="EW109" s="43">
        <f t="shared" si="219"/>
        <v>0</v>
      </c>
      <c r="EX109" s="43">
        <f t="shared" si="219"/>
        <v>0</v>
      </c>
      <c r="EY109" s="43">
        <f t="shared" si="219"/>
        <v>0</v>
      </c>
      <c r="EZ109" s="661">
        <f t="shared" si="219"/>
        <v>0</v>
      </c>
      <c r="FA109" s="661">
        <f t="shared" si="219"/>
        <v>0</v>
      </c>
      <c r="FB109" s="661">
        <f t="shared" si="219"/>
        <v>0</v>
      </c>
      <c r="FC109" s="661">
        <f t="shared" si="219"/>
        <v>0</v>
      </c>
      <c r="FD109" s="661">
        <f t="shared" si="219"/>
        <v>0</v>
      </c>
      <c r="FE109" s="661">
        <f t="shared" si="219"/>
        <v>0</v>
      </c>
      <c r="FF109" s="661">
        <f t="shared" si="219"/>
        <v>0</v>
      </c>
      <c r="FG109" s="661">
        <f t="shared" si="219"/>
        <v>0</v>
      </c>
      <c r="FH109" s="661">
        <f t="shared" si="219"/>
        <v>0</v>
      </c>
      <c r="FI109" s="661">
        <f t="shared" ref="FI109" si="220">SUMPRODUCT(FI4:FI101,$G$4:$G$101)</f>
        <v>0</v>
      </c>
      <c r="FJ109" s="43">
        <f t="shared" ref="FJ109:GC109" si="221">SUMPRODUCT(FJ4:FJ101,$G$4:$G$101)</f>
        <v>0</v>
      </c>
      <c r="FK109" s="43">
        <f t="shared" si="221"/>
        <v>0</v>
      </c>
      <c r="FL109" s="43">
        <f t="shared" si="221"/>
        <v>0</v>
      </c>
      <c r="FM109" s="43">
        <f t="shared" si="221"/>
        <v>0</v>
      </c>
      <c r="FN109" s="43">
        <f t="shared" si="221"/>
        <v>0</v>
      </c>
      <c r="FO109" s="43">
        <f t="shared" si="221"/>
        <v>0</v>
      </c>
      <c r="FP109" s="43">
        <f t="shared" si="221"/>
        <v>0</v>
      </c>
      <c r="FQ109" s="43">
        <f t="shared" si="221"/>
        <v>0</v>
      </c>
      <c r="FR109" s="43">
        <f t="shared" si="221"/>
        <v>0</v>
      </c>
      <c r="FS109" s="43">
        <f t="shared" si="221"/>
        <v>0</v>
      </c>
      <c r="FT109" s="43">
        <f t="shared" si="221"/>
        <v>0</v>
      </c>
      <c r="FU109" s="43">
        <f t="shared" si="221"/>
        <v>0</v>
      </c>
      <c r="FV109" s="661">
        <f t="shared" si="221"/>
        <v>0</v>
      </c>
      <c r="FW109" s="661">
        <f t="shared" si="221"/>
        <v>0</v>
      </c>
      <c r="FX109" s="661">
        <f t="shared" ref="FX109" si="222">SUMPRODUCT(FX4:FX101,$G$4:$G$101)</f>
        <v>0</v>
      </c>
      <c r="FY109" s="43">
        <f t="shared" si="221"/>
        <v>0</v>
      </c>
      <c r="FZ109" s="43">
        <f t="shared" si="221"/>
        <v>0</v>
      </c>
      <c r="GA109" s="43">
        <f t="shared" si="221"/>
        <v>0</v>
      </c>
      <c r="GB109" s="43">
        <f t="shared" si="221"/>
        <v>0</v>
      </c>
      <c r="GC109" s="43">
        <f t="shared" si="221"/>
        <v>0</v>
      </c>
    </row>
    <row r="110" spans="1:185" x14ac:dyDescent="0.35">
      <c r="A110" s="252" t="s">
        <v>1057</v>
      </c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7"/>
      <c r="V110" s="43"/>
      <c r="W110" s="43"/>
      <c r="X110" s="43"/>
      <c r="Y110" s="43"/>
      <c r="Z110" s="43"/>
      <c r="AA110" s="717"/>
      <c r="AB110" s="717"/>
      <c r="AC110" s="717"/>
      <c r="AD110" s="717"/>
      <c r="AE110" s="717"/>
      <c r="AF110" s="717"/>
      <c r="AG110" s="725"/>
      <c r="AH110" s="725"/>
      <c r="AI110" s="725"/>
      <c r="AJ110" s="725"/>
      <c r="AK110" s="725"/>
      <c r="AL110" s="725"/>
      <c r="AM110" s="725"/>
      <c r="AN110" s="725"/>
      <c r="AO110" s="725"/>
      <c r="AP110" s="725"/>
      <c r="AQ110" s="741"/>
      <c r="AR110" s="741"/>
      <c r="AS110" s="741"/>
      <c r="AT110" s="741"/>
      <c r="AU110" s="741"/>
      <c r="AV110" s="741"/>
      <c r="AW110" s="741"/>
      <c r="AX110" s="741"/>
      <c r="AY110" s="741"/>
      <c r="AZ110" s="741"/>
      <c r="BA110" s="741"/>
      <c r="BB110" s="733"/>
      <c r="BC110" s="733"/>
      <c r="BD110" s="637"/>
      <c r="BE110" s="637"/>
      <c r="BF110" s="637"/>
      <c r="BG110" s="637"/>
      <c r="BH110" s="637"/>
      <c r="BI110" s="637"/>
      <c r="BJ110" s="637"/>
      <c r="BK110" s="637"/>
      <c r="BL110" s="637"/>
      <c r="BM110" s="637"/>
      <c r="BN110" s="637"/>
      <c r="BO110" s="637"/>
      <c r="BP110" s="704"/>
      <c r="BQ110" s="704"/>
      <c r="BR110" s="704"/>
      <c r="BS110" s="704"/>
      <c r="BT110" s="704"/>
      <c r="BU110" s="704"/>
      <c r="BV110" s="704"/>
      <c r="BW110" s="704"/>
      <c r="BX110" s="704"/>
      <c r="BY110" s="704"/>
      <c r="BZ110" s="650"/>
      <c r="CA110" s="650"/>
      <c r="CB110" s="650"/>
      <c r="CC110" s="650"/>
      <c r="CD110" s="650"/>
      <c r="CE110" s="650"/>
      <c r="CF110" s="650"/>
      <c r="CG110" s="661">
        <f t="shared" ref="CG110:CP110" si="223">SUMPRODUCT(CG4:CG101,$H$4:$H$101)</f>
        <v>0</v>
      </c>
      <c r="CH110" s="661">
        <f t="shared" si="223"/>
        <v>0</v>
      </c>
      <c r="CI110" s="661">
        <f t="shared" si="223"/>
        <v>0</v>
      </c>
      <c r="CJ110" s="661">
        <v>0</v>
      </c>
      <c r="CK110" s="661">
        <f t="shared" si="223"/>
        <v>0</v>
      </c>
      <c r="CL110" s="661">
        <v>0</v>
      </c>
      <c r="CM110" s="661">
        <f t="shared" si="223"/>
        <v>0</v>
      </c>
      <c r="CN110" s="661">
        <f t="shared" si="223"/>
        <v>0</v>
      </c>
      <c r="CO110" s="661">
        <f t="shared" si="223"/>
        <v>0</v>
      </c>
      <c r="CP110" s="661">
        <f t="shared" si="223"/>
        <v>-9.9999999999999998E-13</v>
      </c>
      <c r="CQ110" s="670"/>
      <c r="CR110" s="670"/>
      <c r="CS110" s="670"/>
      <c r="CT110" s="677"/>
      <c r="CU110" s="677"/>
      <c r="CV110" s="677"/>
      <c r="CW110" s="677"/>
      <c r="CX110" s="687"/>
      <c r="CY110" s="687"/>
      <c r="CZ110" s="687"/>
      <c r="DA110" s="687"/>
      <c r="DB110" s="687"/>
      <c r="DC110" s="687"/>
      <c r="DD110" s="687"/>
      <c r="DE110" s="687"/>
      <c r="DF110" s="687"/>
      <c r="DG110" s="687"/>
      <c r="DH110" s="695">
        <f t="shared" ref="DH110:DO110" si="224">SUMPRODUCT(DH4:DH101,$H$4:$H$101)</f>
        <v>0</v>
      </c>
      <c r="DI110" s="695">
        <f t="shared" ref="DI110" si="225">SUMPRODUCT(DI4:DI101,$H$4:$H$101)</f>
        <v>0</v>
      </c>
      <c r="DJ110" s="695">
        <f t="shared" si="224"/>
        <v>0</v>
      </c>
      <c r="DK110" s="695">
        <v>0</v>
      </c>
      <c r="DL110" s="695">
        <f t="shared" si="224"/>
        <v>-9.9999999999999998E-13</v>
      </c>
      <c r="DM110" s="695">
        <f t="shared" si="224"/>
        <v>0</v>
      </c>
      <c r="DN110" s="695">
        <f t="shared" si="224"/>
        <v>0</v>
      </c>
      <c r="DO110" s="695">
        <f t="shared" si="224"/>
        <v>0</v>
      </c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661">
        <f t="shared" ref="EZ110:FH110" si="226">SUMPRODUCT(EZ4:EZ101,$H$4:$H$101)</f>
        <v>0</v>
      </c>
      <c r="FA110" s="661">
        <f t="shared" si="226"/>
        <v>0</v>
      </c>
      <c r="FB110" s="661">
        <f t="shared" si="226"/>
        <v>0</v>
      </c>
      <c r="FC110" s="661">
        <f t="shared" si="226"/>
        <v>0</v>
      </c>
      <c r="FD110" s="661">
        <f t="shared" si="226"/>
        <v>0</v>
      </c>
      <c r="FE110" s="661">
        <f t="shared" si="226"/>
        <v>0</v>
      </c>
      <c r="FF110" s="661">
        <f t="shared" si="226"/>
        <v>0</v>
      </c>
      <c r="FG110" s="661">
        <f t="shared" si="226"/>
        <v>0</v>
      </c>
      <c r="FH110" s="661">
        <f t="shared" si="226"/>
        <v>0</v>
      </c>
      <c r="FI110" s="661">
        <f t="shared" ref="FI110" si="227">SUMPRODUCT(FI4:FI101,$H$4:$H$101)</f>
        <v>0</v>
      </c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661">
        <f>SUMPRODUCT(FV4:FV101,$H$4:$H$101)</f>
        <v>0</v>
      </c>
      <c r="FW110" s="661">
        <f>SUMPRODUCT(FW4:FW101,$H$4:$H$101)</f>
        <v>0</v>
      </c>
      <c r="FX110" s="661">
        <f>SUMPRODUCT(FX4:FX101,$H$4:$H$101)</f>
        <v>0</v>
      </c>
      <c r="FY110" s="43"/>
      <c r="FZ110" s="43"/>
      <c r="GA110" s="43"/>
      <c r="GB110" s="43"/>
      <c r="GC110" s="43"/>
    </row>
    <row r="111" spans="1:185" x14ac:dyDescent="0.35">
      <c r="A111" s="253" t="s">
        <v>125</v>
      </c>
      <c r="B111" s="265"/>
      <c r="C111" s="265"/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265"/>
      <c r="P111" s="265"/>
      <c r="Q111" s="265"/>
      <c r="R111" s="265"/>
      <c r="S111" s="265"/>
      <c r="T111" s="265"/>
      <c r="U111" s="268"/>
      <c r="V111" s="44">
        <f t="shared" ref="V111:BF111" si="228">SUMPRODUCT(V4:V101,$I$4:$I$101)</f>
        <v>0</v>
      </c>
      <c r="W111" s="44">
        <f ca="1">SUMPRODUCT(W4:W101,$I$4:$I$101)</f>
        <v>0</v>
      </c>
      <c r="X111" s="44">
        <f t="shared" si="228"/>
        <v>-4.4408920985006262E-16</v>
      </c>
      <c r="Y111" s="44">
        <f t="shared" ca="1" si="228"/>
        <v>-2.2204460492503131E-16</v>
      </c>
      <c r="Z111" s="44">
        <f t="shared" si="228"/>
        <v>0</v>
      </c>
      <c r="AA111" s="718">
        <f t="shared" si="228"/>
        <v>0</v>
      </c>
      <c r="AB111" s="718">
        <f t="shared" si="228"/>
        <v>0</v>
      </c>
      <c r="AC111" s="718">
        <f t="shared" si="228"/>
        <v>0</v>
      </c>
      <c r="AD111" s="718">
        <f t="shared" si="228"/>
        <v>0</v>
      </c>
      <c r="AE111" s="718">
        <f t="shared" si="228"/>
        <v>0</v>
      </c>
      <c r="AF111" s="718">
        <f t="shared" si="228"/>
        <v>-9.9999999999999998E-13</v>
      </c>
      <c r="AG111" s="726">
        <f t="shared" si="228"/>
        <v>0</v>
      </c>
      <c r="AH111" s="726">
        <f t="shared" si="228"/>
        <v>0</v>
      </c>
      <c r="AI111" s="726">
        <f t="shared" si="228"/>
        <v>0</v>
      </c>
      <c r="AJ111" s="726">
        <f t="shared" si="228"/>
        <v>0</v>
      </c>
      <c r="AK111" s="726">
        <f t="shared" si="228"/>
        <v>0</v>
      </c>
      <c r="AL111" s="726">
        <f t="shared" si="228"/>
        <v>0</v>
      </c>
      <c r="AM111" s="726">
        <f t="shared" si="228"/>
        <v>0</v>
      </c>
      <c r="AN111" s="726">
        <f t="shared" si="228"/>
        <v>0</v>
      </c>
      <c r="AO111" s="726">
        <f t="shared" si="228"/>
        <v>0</v>
      </c>
      <c r="AP111" s="726">
        <f t="shared" si="228"/>
        <v>0</v>
      </c>
      <c r="AQ111" s="742">
        <f t="shared" si="228"/>
        <v>0</v>
      </c>
      <c r="AR111" s="742">
        <f t="shared" si="228"/>
        <v>0</v>
      </c>
      <c r="AS111" s="742">
        <f t="shared" si="228"/>
        <v>0</v>
      </c>
      <c r="AT111" s="742">
        <f t="shared" si="228"/>
        <v>0</v>
      </c>
      <c r="AU111" s="742">
        <f t="shared" si="228"/>
        <v>0</v>
      </c>
      <c r="AV111" s="742">
        <f t="shared" si="228"/>
        <v>0</v>
      </c>
      <c r="AW111" s="742">
        <f t="shared" si="228"/>
        <v>0</v>
      </c>
      <c r="AX111" s="742">
        <f t="shared" si="228"/>
        <v>0</v>
      </c>
      <c r="AY111" s="742">
        <f t="shared" si="228"/>
        <v>0</v>
      </c>
      <c r="AZ111" s="742">
        <f t="shared" si="228"/>
        <v>0</v>
      </c>
      <c r="BA111" s="742">
        <f t="shared" si="228"/>
        <v>9.9999999999999998E-13</v>
      </c>
      <c r="BB111" s="734">
        <f t="shared" si="228"/>
        <v>0</v>
      </c>
      <c r="BC111" s="734">
        <f t="shared" si="228"/>
        <v>-9.9999999999999998E-13</v>
      </c>
      <c r="BD111" s="638">
        <f t="shared" si="228"/>
        <v>0</v>
      </c>
      <c r="BE111" s="638">
        <f t="shared" si="228"/>
        <v>0</v>
      </c>
      <c r="BF111" s="638">
        <f t="shared" si="228"/>
        <v>0</v>
      </c>
      <c r="BG111" s="638">
        <v>0</v>
      </c>
      <c r="BH111" s="638">
        <f t="shared" ref="BH111:CX111" si="229">SUMPRODUCT(BH4:BH101,$I$4:$I$101)</f>
        <v>0</v>
      </c>
      <c r="BI111" s="638">
        <v>0</v>
      </c>
      <c r="BJ111" s="638">
        <f t="shared" si="229"/>
        <v>0</v>
      </c>
      <c r="BK111" s="638">
        <f t="shared" si="229"/>
        <v>0</v>
      </c>
      <c r="BL111" s="638">
        <f t="shared" si="229"/>
        <v>0</v>
      </c>
      <c r="BM111" s="638">
        <f t="shared" si="229"/>
        <v>0</v>
      </c>
      <c r="BN111" s="638">
        <v>0</v>
      </c>
      <c r="BO111" s="638">
        <f t="shared" si="229"/>
        <v>9.9999999999999998E-13</v>
      </c>
      <c r="BP111" s="705">
        <f t="shared" si="229"/>
        <v>0</v>
      </c>
      <c r="BQ111" s="705">
        <f t="shared" si="229"/>
        <v>0</v>
      </c>
      <c r="BR111" s="705">
        <f t="shared" si="229"/>
        <v>0</v>
      </c>
      <c r="BS111" s="705">
        <v>0</v>
      </c>
      <c r="BT111" s="705">
        <f t="shared" si="229"/>
        <v>0</v>
      </c>
      <c r="BU111" s="705">
        <v>0</v>
      </c>
      <c r="BV111" s="705">
        <f t="shared" si="229"/>
        <v>0</v>
      </c>
      <c r="BW111" s="705">
        <f t="shared" si="229"/>
        <v>0</v>
      </c>
      <c r="BX111" s="705">
        <f t="shared" si="229"/>
        <v>0</v>
      </c>
      <c r="BY111" s="705">
        <f t="shared" si="229"/>
        <v>0</v>
      </c>
      <c r="BZ111" s="651">
        <f t="shared" si="229"/>
        <v>0</v>
      </c>
      <c r="CA111" s="651">
        <f t="shared" si="229"/>
        <v>0</v>
      </c>
      <c r="CB111" s="651">
        <v>0</v>
      </c>
      <c r="CC111" s="651">
        <f t="shared" si="229"/>
        <v>0</v>
      </c>
      <c r="CD111" s="651">
        <f t="shared" si="229"/>
        <v>0</v>
      </c>
      <c r="CE111" s="651">
        <f t="shared" ref="CE111" si="230">SUMPRODUCT(CE4:CE101,$I$4:$I$101)</f>
        <v>0</v>
      </c>
      <c r="CF111" s="651">
        <f t="shared" si="229"/>
        <v>0</v>
      </c>
      <c r="CG111" s="662">
        <f t="shared" si="229"/>
        <v>0</v>
      </c>
      <c r="CH111" s="662">
        <f t="shared" si="229"/>
        <v>0</v>
      </c>
      <c r="CI111" s="662">
        <f t="shared" si="229"/>
        <v>0</v>
      </c>
      <c r="CJ111" s="662">
        <v>0</v>
      </c>
      <c r="CK111" s="662">
        <f t="shared" si="229"/>
        <v>0</v>
      </c>
      <c r="CL111" s="662">
        <v>0</v>
      </c>
      <c r="CM111" s="662">
        <f t="shared" si="229"/>
        <v>0</v>
      </c>
      <c r="CN111" s="662">
        <f t="shared" si="229"/>
        <v>0</v>
      </c>
      <c r="CO111" s="662">
        <f t="shared" si="229"/>
        <v>0</v>
      </c>
      <c r="CP111" s="662">
        <f t="shared" si="229"/>
        <v>0</v>
      </c>
      <c r="CQ111" s="671">
        <f t="shared" si="229"/>
        <v>0</v>
      </c>
      <c r="CR111" s="671">
        <f t="shared" ref="CR111" si="231">SUMPRODUCT(CR4:CR101,$I$4:$I$101)</f>
        <v>0</v>
      </c>
      <c r="CS111" s="671">
        <f t="shared" si="229"/>
        <v>0</v>
      </c>
      <c r="CT111" s="678">
        <f t="shared" ref="CT111:CU111" si="232">SUMPRODUCT(CT4:CT101,$I$4:$I$101)</f>
        <v>0</v>
      </c>
      <c r="CU111" s="678">
        <f t="shared" si="232"/>
        <v>0</v>
      </c>
      <c r="CV111" s="678">
        <f t="shared" si="229"/>
        <v>0</v>
      </c>
      <c r="CW111" s="678">
        <f t="shared" si="229"/>
        <v>0</v>
      </c>
      <c r="CX111" s="689">
        <f t="shared" si="229"/>
        <v>2.2204460492503131E-16</v>
      </c>
      <c r="CY111" s="689">
        <f t="shared" ref="CY111" si="233">SUMPRODUCT(CY4:CY101,$I$4:$I$101)</f>
        <v>2.2204460492503131E-16</v>
      </c>
      <c r="CZ111" s="689">
        <f t="shared" ref="CZ111:EJ111" si="234">SUMPRODUCT(CZ4:CZ101,$I$4:$I$101)</f>
        <v>0</v>
      </c>
      <c r="DA111" s="689">
        <f t="shared" si="234"/>
        <v>2.2204460492503131E-16</v>
      </c>
      <c r="DB111" s="689">
        <f t="shared" ref="DB111" si="235">SUMPRODUCT(DB4:DB101,$I$4:$I$101)</f>
        <v>2.2204460492503131E-16</v>
      </c>
      <c r="DC111" s="689">
        <f t="shared" si="234"/>
        <v>0</v>
      </c>
      <c r="DD111" s="689">
        <f t="shared" si="234"/>
        <v>2.2204460492503131E-16</v>
      </c>
      <c r="DE111" s="689">
        <f t="shared" ref="DE111" si="236">SUMPRODUCT(DE4:DE101,$I$4:$I$101)</f>
        <v>2.2204460492503131E-16</v>
      </c>
      <c r="DF111" s="689">
        <f t="shared" si="234"/>
        <v>0</v>
      </c>
      <c r="DG111" s="689">
        <f t="shared" si="234"/>
        <v>0</v>
      </c>
      <c r="DH111" s="696">
        <f t="shared" si="234"/>
        <v>0</v>
      </c>
      <c r="DI111" s="696">
        <f t="shared" ref="DI111" si="237">SUMPRODUCT(DI4:DI101,$I$4:$I$101)</f>
        <v>0</v>
      </c>
      <c r="DJ111" s="696">
        <f t="shared" si="234"/>
        <v>0</v>
      </c>
      <c r="DK111" s="696">
        <v>0</v>
      </c>
      <c r="DL111" s="696">
        <f t="shared" si="234"/>
        <v>0</v>
      </c>
      <c r="DM111" s="696">
        <f t="shared" si="234"/>
        <v>0</v>
      </c>
      <c r="DN111" s="696">
        <f t="shared" si="234"/>
        <v>0</v>
      </c>
      <c r="DO111" s="696">
        <f t="shared" si="234"/>
        <v>0</v>
      </c>
      <c r="DP111" s="44">
        <f t="shared" si="234"/>
        <v>0</v>
      </c>
      <c r="DQ111" s="44">
        <f t="shared" si="234"/>
        <v>0</v>
      </c>
      <c r="DR111" s="44">
        <f t="shared" si="234"/>
        <v>0</v>
      </c>
      <c r="DS111" s="44">
        <f t="shared" si="234"/>
        <v>0</v>
      </c>
      <c r="DT111" s="44">
        <f t="shared" si="234"/>
        <v>0</v>
      </c>
      <c r="DU111" s="44">
        <f t="shared" si="234"/>
        <v>0</v>
      </c>
      <c r="DV111" s="44">
        <f t="shared" si="234"/>
        <v>0</v>
      </c>
      <c r="DW111" s="44">
        <f t="shared" si="234"/>
        <v>0</v>
      </c>
      <c r="DX111" s="44">
        <f t="shared" si="234"/>
        <v>0</v>
      </c>
      <c r="DY111" s="44">
        <f t="shared" si="234"/>
        <v>0</v>
      </c>
      <c r="DZ111" s="44">
        <f t="shared" si="234"/>
        <v>0</v>
      </c>
      <c r="EA111" s="44">
        <f t="shared" si="234"/>
        <v>0</v>
      </c>
      <c r="EB111" s="44">
        <f t="shared" si="234"/>
        <v>0</v>
      </c>
      <c r="EC111" s="44">
        <f t="shared" si="234"/>
        <v>0</v>
      </c>
      <c r="ED111" s="44">
        <f t="shared" si="234"/>
        <v>0</v>
      </c>
      <c r="EE111" s="44">
        <f t="shared" si="234"/>
        <v>0</v>
      </c>
      <c r="EF111" s="44">
        <f t="shared" si="234"/>
        <v>0</v>
      </c>
      <c r="EG111" s="44">
        <f t="shared" ref="EG111" si="238">SUMPRODUCT(EG4:EG101,$I$4:$I$101)</f>
        <v>9.9999999999999998E-13</v>
      </c>
      <c r="EH111" s="44">
        <f t="shared" si="234"/>
        <v>0</v>
      </c>
      <c r="EI111" s="44">
        <f t="shared" si="234"/>
        <v>0</v>
      </c>
      <c r="EJ111" s="44">
        <f t="shared" si="234"/>
        <v>0</v>
      </c>
      <c r="EK111" s="44">
        <f t="shared" ref="EK111:FH111" si="239">SUMPRODUCT(EK4:EK101,$I$4:$I$101)</f>
        <v>0</v>
      </c>
      <c r="EL111" s="44">
        <f t="shared" si="239"/>
        <v>0</v>
      </c>
      <c r="EM111" s="44">
        <f t="shared" si="239"/>
        <v>0</v>
      </c>
      <c r="EN111" s="44">
        <f t="shared" si="239"/>
        <v>0</v>
      </c>
      <c r="EO111" s="44">
        <f t="shared" si="239"/>
        <v>0</v>
      </c>
      <c r="EP111" s="44">
        <f t="shared" si="239"/>
        <v>0</v>
      </c>
      <c r="EQ111" s="44">
        <f t="shared" si="239"/>
        <v>0</v>
      </c>
      <c r="ER111" s="44">
        <f t="shared" si="239"/>
        <v>0</v>
      </c>
      <c r="ES111" s="44">
        <f t="shared" si="239"/>
        <v>0</v>
      </c>
      <c r="ET111" s="44">
        <f t="shared" si="239"/>
        <v>0</v>
      </c>
      <c r="EU111" s="44">
        <f t="shared" si="239"/>
        <v>0</v>
      </c>
      <c r="EV111" s="44">
        <f t="shared" si="239"/>
        <v>0</v>
      </c>
      <c r="EW111" s="44">
        <f t="shared" si="239"/>
        <v>0</v>
      </c>
      <c r="EX111" s="44">
        <f t="shared" si="239"/>
        <v>0</v>
      </c>
      <c r="EY111" s="44">
        <f t="shared" si="239"/>
        <v>0</v>
      </c>
      <c r="EZ111" s="662">
        <f t="shared" si="239"/>
        <v>0</v>
      </c>
      <c r="FA111" s="662">
        <f t="shared" si="239"/>
        <v>0</v>
      </c>
      <c r="FB111" s="662">
        <f t="shared" si="239"/>
        <v>0</v>
      </c>
      <c r="FC111" s="662">
        <f t="shared" si="239"/>
        <v>0</v>
      </c>
      <c r="FD111" s="662">
        <f t="shared" si="239"/>
        <v>0</v>
      </c>
      <c r="FE111" s="662">
        <f t="shared" si="239"/>
        <v>0</v>
      </c>
      <c r="FF111" s="662">
        <f t="shared" si="239"/>
        <v>0</v>
      </c>
      <c r="FG111" s="662">
        <f t="shared" si="239"/>
        <v>0</v>
      </c>
      <c r="FH111" s="662">
        <f t="shared" si="239"/>
        <v>0</v>
      </c>
      <c r="FI111" s="662">
        <f t="shared" ref="FI111" si="240">SUMPRODUCT(FI4:FI101,$I$4:$I$101)</f>
        <v>0</v>
      </c>
      <c r="FJ111" s="44">
        <f t="shared" ref="FJ111:GC111" si="241">SUMPRODUCT(FJ4:FJ101,$I$4:$I$101)</f>
        <v>0</v>
      </c>
      <c r="FK111" s="44">
        <f t="shared" si="241"/>
        <v>0</v>
      </c>
      <c r="FL111" s="44">
        <f t="shared" si="241"/>
        <v>0</v>
      </c>
      <c r="FM111" s="44">
        <f t="shared" si="241"/>
        <v>0</v>
      </c>
      <c r="FN111" s="44">
        <f t="shared" si="241"/>
        <v>0</v>
      </c>
      <c r="FO111" s="44">
        <f t="shared" si="241"/>
        <v>0</v>
      </c>
      <c r="FP111" s="44">
        <f t="shared" si="241"/>
        <v>0</v>
      </c>
      <c r="FQ111" s="44">
        <f t="shared" si="241"/>
        <v>0</v>
      </c>
      <c r="FR111" s="44">
        <f t="shared" si="241"/>
        <v>0</v>
      </c>
      <c r="FS111" s="44">
        <f t="shared" si="241"/>
        <v>0</v>
      </c>
      <c r="FT111" s="44">
        <f t="shared" si="241"/>
        <v>0</v>
      </c>
      <c r="FU111" s="44">
        <f t="shared" si="241"/>
        <v>0</v>
      </c>
      <c r="FV111" s="662">
        <f t="shared" si="241"/>
        <v>0</v>
      </c>
      <c r="FW111" s="662">
        <f t="shared" si="241"/>
        <v>0</v>
      </c>
      <c r="FX111" s="662">
        <f t="shared" ref="FX111" si="242">SUMPRODUCT(FX4:FX101,$I$4:$I$101)</f>
        <v>0</v>
      </c>
      <c r="FY111" s="44">
        <f t="shared" si="241"/>
        <v>0</v>
      </c>
      <c r="FZ111" s="44">
        <f t="shared" si="241"/>
        <v>0</v>
      </c>
      <c r="GA111" s="44">
        <f t="shared" si="241"/>
        <v>0</v>
      </c>
      <c r="GB111" s="44">
        <f t="shared" si="241"/>
        <v>0</v>
      </c>
      <c r="GC111" s="44">
        <f t="shared" si="241"/>
        <v>1</v>
      </c>
    </row>
    <row r="112" spans="1:185" x14ac:dyDescent="0.35">
      <c r="B112" s="40"/>
      <c r="C112" s="40"/>
      <c r="D112" s="40"/>
      <c r="E112" s="40"/>
      <c r="F112" s="40"/>
      <c r="G112" s="40"/>
      <c r="H112" s="40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361"/>
      <c r="T112" s="45"/>
      <c r="U112" s="40"/>
      <c r="V112" s="480">
        <v>1</v>
      </c>
      <c r="W112" s="480"/>
      <c r="X112" s="480">
        <v>2</v>
      </c>
      <c r="Y112" s="480"/>
      <c r="Z112" s="480">
        <v>3</v>
      </c>
      <c r="AA112" s="719">
        <v>4</v>
      </c>
      <c r="AB112" s="719">
        <v>6</v>
      </c>
      <c r="AC112" s="719">
        <v>6</v>
      </c>
      <c r="AD112" s="719">
        <v>8</v>
      </c>
      <c r="AE112" s="719">
        <v>11</v>
      </c>
      <c r="AF112" s="719">
        <v>12</v>
      </c>
      <c r="AG112" s="727">
        <v>12</v>
      </c>
      <c r="AH112" s="727">
        <v>13</v>
      </c>
      <c r="AI112" s="727">
        <v>14</v>
      </c>
      <c r="AJ112" s="727">
        <v>14</v>
      </c>
      <c r="AK112" s="727">
        <v>15</v>
      </c>
      <c r="AL112" s="727">
        <v>15</v>
      </c>
      <c r="AM112" s="727">
        <v>16</v>
      </c>
      <c r="AN112" s="727">
        <v>17</v>
      </c>
      <c r="AO112" s="727">
        <v>18</v>
      </c>
      <c r="AP112" s="727">
        <v>19</v>
      </c>
      <c r="AQ112" s="743">
        <v>19</v>
      </c>
      <c r="AR112" s="743">
        <v>20</v>
      </c>
      <c r="AS112" s="743">
        <v>21</v>
      </c>
      <c r="AT112" s="743">
        <v>22</v>
      </c>
      <c r="AU112" s="743">
        <v>23</v>
      </c>
      <c r="AV112" s="743">
        <v>23</v>
      </c>
      <c r="AW112" s="743">
        <v>24</v>
      </c>
      <c r="AX112" s="743">
        <v>24</v>
      </c>
      <c r="AY112" s="743">
        <v>25</v>
      </c>
      <c r="AZ112" s="743">
        <v>26</v>
      </c>
      <c r="BA112" s="743">
        <v>27</v>
      </c>
      <c r="BB112" s="735">
        <v>27</v>
      </c>
      <c r="BC112" s="735">
        <v>28</v>
      </c>
      <c r="BD112" s="639"/>
      <c r="BE112" s="639"/>
      <c r="BF112" s="639"/>
      <c r="BG112" s="639"/>
      <c r="BH112" s="639"/>
      <c r="BI112" s="639"/>
      <c r="BJ112" s="639"/>
      <c r="BK112" s="639"/>
      <c r="BL112" s="639"/>
      <c r="BM112" s="639"/>
      <c r="BN112" s="639"/>
      <c r="BO112" s="639"/>
      <c r="BP112" s="706"/>
      <c r="BQ112" s="706"/>
      <c r="BR112" s="706"/>
      <c r="BS112" s="706"/>
      <c r="BT112" s="706"/>
      <c r="BU112" s="706"/>
      <c r="BV112" s="706"/>
      <c r="BW112" s="706"/>
      <c r="BX112" s="706"/>
      <c r="BY112" s="706"/>
      <c r="BZ112" s="652"/>
      <c r="CA112" s="652"/>
      <c r="CB112" s="652"/>
      <c r="CC112" s="652"/>
      <c r="CD112" s="652"/>
      <c r="CE112" s="652"/>
      <c r="CF112" s="652"/>
      <c r="CG112" s="663"/>
      <c r="CH112" s="663"/>
      <c r="CI112" s="663"/>
      <c r="CJ112" s="663"/>
      <c r="CK112" s="663"/>
      <c r="CL112" s="663"/>
      <c r="CM112" s="663"/>
      <c r="CN112" s="663"/>
      <c r="CO112" s="663"/>
      <c r="CP112" s="663"/>
      <c r="CQ112" s="672"/>
      <c r="CR112" s="672"/>
      <c r="CS112" s="672"/>
      <c r="CT112" s="679"/>
      <c r="CU112" s="679"/>
      <c r="CV112" s="679"/>
      <c r="CW112" s="679"/>
      <c r="CX112" s="639"/>
      <c r="CY112" s="639"/>
      <c r="CZ112" s="639"/>
      <c r="DA112" s="639"/>
      <c r="DB112" s="639"/>
      <c r="DC112" s="639"/>
      <c r="DD112" s="639"/>
      <c r="DE112" s="639"/>
      <c r="DF112" s="639"/>
      <c r="DG112" s="639"/>
      <c r="DH112" s="697"/>
      <c r="DI112" s="697"/>
      <c r="DJ112" s="697"/>
      <c r="DK112" s="697"/>
      <c r="DL112" s="697"/>
      <c r="DM112" s="697"/>
      <c r="DN112" s="697"/>
      <c r="DO112" s="697"/>
      <c r="DP112" s="480">
        <v>28</v>
      </c>
      <c r="DQ112" s="480">
        <v>29</v>
      </c>
      <c r="DR112" s="480">
        <v>32</v>
      </c>
      <c r="DS112" s="480">
        <v>33</v>
      </c>
      <c r="DT112" s="480">
        <v>34</v>
      </c>
      <c r="DU112" s="480">
        <v>35</v>
      </c>
      <c r="DV112" s="480">
        <v>40</v>
      </c>
      <c r="DW112" s="480">
        <v>41</v>
      </c>
      <c r="DX112" s="480">
        <v>42</v>
      </c>
      <c r="DY112" s="480">
        <v>43</v>
      </c>
      <c r="DZ112" s="480">
        <v>48</v>
      </c>
      <c r="EA112" s="480">
        <v>49</v>
      </c>
      <c r="EB112" s="480">
        <v>50</v>
      </c>
      <c r="EC112" s="480">
        <v>51</v>
      </c>
      <c r="ED112" s="480">
        <v>52</v>
      </c>
      <c r="EE112" s="480">
        <v>56</v>
      </c>
      <c r="EF112" s="480">
        <v>57</v>
      </c>
      <c r="EG112" s="480">
        <v>58</v>
      </c>
      <c r="EH112" s="480">
        <v>58</v>
      </c>
      <c r="EI112" s="480">
        <v>59</v>
      </c>
      <c r="EJ112" s="480">
        <v>60</v>
      </c>
      <c r="EK112" s="480">
        <v>62</v>
      </c>
      <c r="EL112" s="480">
        <v>63</v>
      </c>
      <c r="EM112" s="480">
        <v>64</v>
      </c>
      <c r="EN112" s="299"/>
      <c r="EQ112" s="299"/>
    </row>
    <row r="113" spans="1:185" x14ac:dyDescent="0.35">
      <c r="B113" s="40"/>
      <c r="C113" s="40"/>
      <c r="D113" s="40"/>
      <c r="E113" s="40"/>
      <c r="F113" s="40"/>
      <c r="G113" s="40"/>
      <c r="H113" s="40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0"/>
      <c r="V113" s="40"/>
      <c r="W113" s="40"/>
      <c r="X113" s="40"/>
      <c r="Y113" s="40"/>
      <c r="Z113" s="40"/>
      <c r="AA113" s="720"/>
      <c r="AB113" s="720"/>
      <c r="AC113" s="720"/>
      <c r="AD113" s="720"/>
      <c r="AE113" s="720"/>
      <c r="AF113" s="720"/>
      <c r="AG113" s="728"/>
      <c r="AH113" s="728"/>
      <c r="AI113" s="728"/>
      <c r="AJ113" s="728"/>
      <c r="AK113" s="728"/>
      <c r="AL113" s="728"/>
      <c r="AM113" s="728"/>
      <c r="AN113" s="728"/>
      <c r="AO113" s="728"/>
      <c r="AP113" s="728"/>
      <c r="AQ113" s="744"/>
      <c r="AR113" s="744"/>
      <c r="AS113" s="744"/>
      <c r="AT113" s="744"/>
      <c r="AU113" s="744"/>
      <c r="AV113" s="744"/>
      <c r="AW113" s="744"/>
      <c r="AX113" s="744"/>
      <c r="AY113" s="744"/>
      <c r="AZ113" s="744"/>
      <c r="BA113" s="744"/>
      <c r="BB113" s="736"/>
      <c r="BC113" s="736"/>
      <c r="BD113" s="407"/>
      <c r="BE113" s="407"/>
      <c r="BF113" s="407"/>
      <c r="BG113" s="407"/>
      <c r="BH113" s="407"/>
      <c r="BI113" s="407"/>
      <c r="BJ113" s="407"/>
      <c r="BK113" s="407"/>
      <c r="BL113" s="407"/>
      <c r="BM113" s="407"/>
      <c r="BN113" s="407"/>
      <c r="BO113" s="407"/>
      <c r="BP113" s="707"/>
      <c r="BQ113" s="707"/>
      <c r="BR113" s="707"/>
      <c r="BS113" s="707"/>
      <c r="BT113" s="707"/>
      <c r="BU113" s="707"/>
      <c r="BV113" s="707"/>
      <c r="BW113" s="707"/>
      <c r="BX113" s="707"/>
      <c r="BY113" s="707"/>
      <c r="BZ113" s="653"/>
      <c r="CA113" s="653"/>
      <c r="CB113" s="653"/>
      <c r="CC113" s="653"/>
      <c r="CD113" s="653"/>
      <c r="CE113" s="653"/>
      <c r="CF113" s="653"/>
      <c r="CG113" s="664"/>
      <c r="CH113" s="664"/>
      <c r="CI113" s="664"/>
      <c r="CJ113" s="664"/>
      <c r="CK113" s="664"/>
      <c r="CL113" s="664"/>
      <c r="CM113" s="664"/>
      <c r="CN113" s="664"/>
      <c r="CO113" s="664"/>
      <c r="CP113" s="664"/>
      <c r="CQ113" s="673"/>
      <c r="CR113" s="673"/>
      <c r="CS113" s="673"/>
      <c r="CT113" s="680"/>
      <c r="CU113" s="680"/>
      <c r="CV113" s="680"/>
      <c r="CW113" s="680"/>
      <c r="CX113" s="407"/>
      <c r="CY113" s="407"/>
      <c r="CZ113" s="407"/>
      <c r="DA113" s="407"/>
      <c r="DB113" s="407"/>
      <c r="DC113" s="407"/>
      <c r="DD113" s="407"/>
      <c r="DE113" s="407"/>
      <c r="DF113" s="407"/>
      <c r="DG113" s="407"/>
      <c r="DH113" s="698"/>
      <c r="DI113" s="698"/>
      <c r="DJ113" s="698"/>
      <c r="DK113" s="698"/>
      <c r="DL113" s="698"/>
      <c r="DM113" s="698"/>
      <c r="DN113" s="698"/>
      <c r="DO113" s="698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28"/>
      <c r="EG113" s="28"/>
      <c r="EH113" s="28"/>
      <c r="EI113" s="28"/>
      <c r="EJ113" s="28"/>
      <c r="EK113" s="28"/>
      <c r="EL113" s="299"/>
      <c r="EN113" s="299"/>
      <c r="EQ113" s="299"/>
    </row>
    <row r="114" spans="1:185" s="237" customFormat="1" x14ac:dyDescent="0.35">
      <c r="A114" s="430" t="s">
        <v>665</v>
      </c>
      <c r="B114" s="431"/>
      <c r="C114" s="431"/>
      <c r="D114" s="431"/>
      <c r="E114" s="431"/>
      <c r="F114" s="431"/>
      <c r="G114" s="431"/>
      <c r="H114" s="431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2"/>
      <c r="V114" s="433">
        <f t="shared" ref="V114:BF114" si="243">SUMPRODUCT($P$4:$P$101,V4:V101)</f>
        <v>-16.006786669940311</v>
      </c>
      <c r="W114" s="433">
        <f t="shared" ca="1" si="243"/>
        <v>80.067401700143819</v>
      </c>
      <c r="X114" s="433">
        <f t="shared" si="243"/>
        <v>3.2547132895543598</v>
      </c>
      <c r="Y114" s="433">
        <f t="shared" ca="1" si="243"/>
        <v>-20.530103000036888</v>
      </c>
      <c r="Z114" s="433">
        <f t="shared" si="243"/>
        <v>13.31231328955505</v>
      </c>
      <c r="AA114" s="721">
        <f t="shared" si="243"/>
        <v>-42.021086710444933</v>
      </c>
      <c r="AB114" s="721">
        <f t="shared" si="243"/>
        <v>-110.31416503283367</v>
      </c>
      <c r="AC114" s="721">
        <f t="shared" si="243"/>
        <v>-107.73916503283363</v>
      </c>
      <c r="AD114" s="721">
        <f t="shared" si="243"/>
        <v>-134.69724335522244</v>
      </c>
      <c r="AE114" s="721">
        <f t="shared" si="243"/>
        <v>-234.13076503283355</v>
      </c>
      <c r="AF114" s="721">
        <f t="shared" si="243"/>
        <v>2.8119999999999997E-10</v>
      </c>
      <c r="AG114" s="729">
        <f t="shared" si="243"/>
        <v>27.889556644777599</v>
      </c>
      <c r="AH114" s="729">
        <f t="shared" si="243"/>
        <v>46.769556644777481</v>
      </c>
      <c r="AI114" s="729">
        <f t="shared" si="243"/>
        <v>-40.403521677611195</v>
      </c>
      <c r="AJ114" s="729">
        <f t="shared" si="243"/>
        <v>-37.828521677611263</v>
      </c>
      <c r="AK114" s="729">
        <f t="shared" si="243"/>
        <v>-21.523521677611313</v>
      </c>
      <c r="AL114" s="729">
        <f t="shared" si="243"/>
        <v>-18.948521677611268</v>
      </c>
      <c r="AM114" s="729">
        <f t="shared" si="243"/>
        <v>-64.786600000000035</v>
      </c>
      <c r="AN114" s="729">
        <f t="shared" si="243"/>
        <v>-45.90660000000004</v>
      </c>
      <c r="AO114" s="729">
        <f t="shared" si="243"/>
        <v>-130.29660000000001</v>
      </c>
      <c r="AP114" s="729">
        <f t="shared" si="243"/>
        <v>3.3285339999999994E-10</v>
      </c>
      <c r="AQ114" s="745">
        <f t="shared" si="243"/>
        <v>-134.28719999999993</v>
      </c>
      <c r="AR114" s="745">
        <f t="shared" si="243"/>
        <v>-156.99104335522236</v>
      </c>
      <c r="AS114" s="745">
        <f t="shared" si="243"/>
        <v>3.5489566447776042</v>
      </c>
      <c r="AT114" s="745">
        <f t="shared" si="243"/>
        <v>22.428956644777486</v>
      </c>
      <c r="AU114" s="745">
        <f t="shared" si="243"/>
        <v>-64.74412167761119</v>
      </c>
      <c r="AV114" s="745">
        <f t="shared" si="243"/>
        <v>-62.169121677611258</v>
      </c>
      <c r="AW114" s="745">
        <f t="shared" si="243"/>
        <v>-45.864121677611195</v>
      </c>
      <c r="AX114" s="745">
        <f t="shared" si="243"/>
        <v>-43.289121677611149</v>
      </c>
      <c r="AY114" s="745">
        <f t="shared" si="243"/>
        <v>-89.127199999999974</v>
      </c>
      <c r="AZ114" s="745">
        <f t="shared" si="243"/>
        <v>-70.247199999999978</v>
      </c>
      <c r="BA114" s="745">
        <f t="shared" si="243"/>
        <v>6.5818280000000006E-10</v>
      </c>
      <c r="BB114" s="737">
        <f t="shared" si="243"/>
        <v>-126.68104335522241</v>
      </c>
      <c r="BC114" s="737">
        <f t="shared" si="243"/>
        <v>2.8198279999999995E-10</v>
      </c>
      <c r="BD114" s="640">
        <f t="shared" si="243"/>
        <v>-21.252643355222403</v>
      </c>
      <c r="BE114" s="640">
        <f t="shared" si="243"/>
        <v>-2.3726433552225217</v>
      </c>
      <c r="BF114" s="640">
        <f t="shared" si="243"/>
        <v>-89.545721677611255</v>
      </c>
      <c r="BG114" s="640">
        <v>-46.281921677611251</v>
      </c>
      <c r="BH114" s="640">
        <f t="shared" ref="BH114:CX114" si="244">SUMPRODUCT($P$4:$P$101,BH4:BH101)</f>
        <v>-70.665721677611316</v>
      </c>
      <c r="BI114" s="640">
        <v>-27.401921677611256</v>
      </c>
      <c r="BJ114" s="640">
        <f t="shared" si="244"/>
        <v>-113.92880000000005</v>
      </c>
      <c r="BK114" s="640">
        <f t="shared" si="244"/>
        <v>-95.048800000000057</v>
      </c>
      <c r="BL114" s="640">
        <f t="shared" si="244"/>
        <v>-179.43880000000004</v>
      </c>
      <c r="BM114" s="640">
        <f t="shared" si="244"/>
        <v>-131.23380000000009</v>
      </c>
      <c r="BN114" s="640">
        <v>-87.970000000000041</v>
      </c>
      <c r="BO114" s="640">
        <f t="shared" si="244"/>
        <v>6.757111999999999E-10</v>
      </c>
      <c r="BP114" s="708">
        <f t="shared" si="244"/>
        <v>-80.549043355222466</v>
      </c>
      <c r="BQ114" s="708">
        <f t="shared" si="244"/>
        <v>-61.66904335522247</v>
      </c>
      <c r="BR114" s="708">
        <f t="shared" si="244"/>
        <v>-148.84212167761126</v>
      </c>
      <c r="BS114" s="708">
        <v>-108.56192167761122</v>
      </c>
      <c r="BT114" s="708">
        <f t="shared" si="244"/>
        <v>-129.96212167761126</v>
      </c>
      <c r="BU114" s="708">
        <v>-89.681921677611228</v>
      </c>
      <c r="BV114" s="708">
        <f t="shared" si="244"/>
        <v>-173.22520000000006</v>
      </c>
      <c r="BW114" s="708">
        <f t="shared" si="244"/>
        <v>-154.34520000000006</v>
      </c>
      <c r="BX114" s="708">
        <f t="shared" si="244"/>
        <v>-238.73520000000005</v>
      </c>
      <c r="BY114" s="708">
        <f t="shared" si="244"/>
        <v>4.8429479999999997E-10</v>
      </c>
      <c r="BZ114" s="654">
        <f t="shared" si="244"/>
        <v>41.255956644777655</v>
      </c>
      <c r="CA114" s="654">
        <f t="shared" si="244"/>
        <v>-27.037121677611253</v>
      </c>
      <c r="CB114" s="654">
        <v>-27.291921677611242</v>
      </c>
      <c r="CC114" s="654">
        <f t="shared" si="244"/>
        <v>-51.420200000000023</v>
      </c>
      <c r="CD114" s="654">
        <f t="shared" si="244"/>
        <v>-52.654843355222397</v>
      </c>
      <c r="CE114" s="654">
        <f t="shared" ref="CE114" si="245">SUMPRODUCT($P$4:$P$101,CE4:CE101)</f>
        <v>-71.534843355222506</v>
      </c>
      <c r="CF114" s="654">
        <f t="shared" si="244"/>
        <v>4.8508899999999992E-10</v>
      </c>
      <c r="CG114" s="665">
        <f t="shared" si="244"/>
        <v>-41.529123355222396</v>
      </c>
      <c r="CH114" s="665">
        <f t="shared" si="244"/>
        <v>-22.6491233552224</v>
      </c>
      <c r="CI114" s="665">
        <f t="shared" si="244"/>
        <v>-109.82220167761125</v>
      </c>
      <c r="CJ114" s="665">
        <v>-82.281921677611251</v>
      </c>
      <c r="CK114" s="665">
        <f t="shared" si="244"/>
        <v>-90.942201677611251</v>
      </c>
      <c r="CL114" s="665">
        <v>-63.401921677611199</v>
      </c>
      <c r="CM114" s="665">
        <f t="shared" si="244"/>
        <v>-134.20528000000004</v>
      </c>
      <c r="CN114" s="665">
        <f t="shared" si="244"/>
        <v>-115.32528000000005</v>
      </c>
      <c r="CO114" s="665">
        <f t="shared" si="244"/>
        <v>-199.71528000000004</v>
      </c>
      <c r="CP114" s="665">
        <f t="shared" si="244"/>
        <v>3.1393471999999995E-10</v>
      </c>
      <c r="CQ114" s="711">
        <f t="shared" si="244"/>
        <v>-141.66464335522244</v>
      </c>
      <c r="CR114" s="711">
        <f t="shared" ref="CR114" si="246">SUMPRODUCT($P$4:$P$101,CR4:CR101)</f>
        <v>93.455356644777567</v>
      </c>
      <c r="CS114" s="711">
        <f t="shared" si="244"/>
        <v>3.3205919999999999E-10</v>
      </c>
      <c r="CT114" s="681">
        <f t="shared" ref="CT114:CU114" si="247">SUMPRODUCT($P$4:$P$101,CT4:CT101)</f>
        <v>-76.326643355222473</v>
      </c>
      <c r="CU114" s="681">
        <f t="shared" si="247"/>
        <v>-199.95280000000005</v>
      </c>
      <c r="CV114" s="681">
        <f t="shared" si="244"/>
        <v>-138.13972167761125</v>
      </c>
      <c r="CW114" s="681">
        <f t="shared" si="244"/>
        <v>2.614172E-10</v>
      </c>
      <c r="CX114" s="690">
        <f t="shared" si="244"/>
        <v>69.662925315822093</v>
      </c>
      <c r="CY114" s="690">
        <f t="shared" ref="CY114" si="248">SUMPRODUCT($P$4:$P$101,CY4:CY101)</f>
        <v>50.782925315822098</v>
      </c>
      <c r="CZ114" s="690">
        <f t="shared" ref="CZ114:EJ114" si="249">SUMPRODUCT($P$4:$P$101,CZ4:CZ101)</f>
        <v>3.2687599999999998E-10</v>
      </c>
      <c r="DA114" s="690">
        <f t="shared" si="249"/>
        <v>69.891325315822172</v>
      </c>
      <c r="DB114" s="690">
        <f t="shared" ref="DB114" si="250">SUMPRODUCT($P$4:$P$101,DB4:DB101)</f>
        <v>51.011325315822063</v>
      </c>
      <c r="DC114" s="690">
        <f t="shared" si="249"/>
        <v>3.2010439999999997E-10</v>
      </c>
      <c r="DD114" s="690">
        <f t="shared" si="249"/>
        <v>69.891325315822172</v>
      </c>
      <c r="DE114" s="690">
        <f t="shared" ref="DE114" si="251">SUMPRODUCT($P$4:$P$101,DE4:DE101)</f>
        <v>51.011325315822063</v>
      </c>
      <c r="DF114" s="690">
        <f t="shared" si="249"/>
        <v>-108.86559999999999</v>
      </c>
      <c r="DG114" s="690">
        <f t="shared" si="249"/>
        <v>3.2010439999999997E-10</v>
      </c>
      <c r="DH114" s="699">
        <f t="shared" si="249"/>
        <v>-31.412243355222472</v>
      </c>
      <c r="DI114" s="699">
        <f t="shared" ref="DI114" si="252">SUMPRODUCT($P$4:$P$101,DI4:DI101)</f>
        <v>-50.292243355222467</v>
      </c>
      <c r="DJ114" s="699">
        <f t="shared" si="249"/>
        <v>-213.39840000000001</v>
      </c>
      <c r="DK114" s="699">
        <v>-172.1</v>
      </c>
      <c r="DL114" s="699">
        <f t="shared" si="249"/>
        <v>2.8265159999999994E-10</v>
      </c>
      <c r="DM114" s="699">
        <f t="shared" si="249"/>
        <v>-43.88919999999996</v>
      </c>
      <c r="DN114" s="699">
        <f t="shared" si="249"/>
        <v>-19.589200000000119</v>
      </c>
      <c r="DO114" s="699">
        <f t="shared" si="249"/>
        <v>-42.849999999999909</v>
      </c>
      <c r="DP114" s="433">
        <f t="shared" si="249"/>
        <v>-13.173843355222402</v>
      </c>
      <c r="DQ114" s="433">
        <f t="shared" si="249"/>
        <v>5.7061566447775931</v>
      </c>
      <c r="DR114" s="433">
        <f t="shared" si="249"/>
        <v>-105.85</v>
      </c>
      <c r="DS114" s="433">
        <f t="shared" si="249"/>
        <v>-86.97</v>
      </c>
      <c r="DT114" s="433">
        <f t="shared" si="249"/>
        <v>-105.85</v>
      </c>
      <c r="DU114" s="433">
        <f t="shared" si="249"/>
        <v>-86.97</v>
      </c>
      <c r="DV114" s="433">
        <f t="shared" si="249"/>
        <v>-81.466921677611197</v>
      </c>
      <c r="DW114" s="433">
        <f t="shared" si="249"/>
        <v>-62.586921677611201</v>
      </c>
      <c r="DX114" s="433">
        <f t="shared" si="249"/>
        <v>-78.891921677611151</v>
      </c>
      <c r="DY114" s="433">
        <f t="shared" si="249"/>
        <v>-60.011921677611156</v>
      </c>
      <c r="DZ114" s="433">
        <f t="shared" si="249"/>
        <v>-131.16499999999999</v>
      </c>
      <c r="EA114" s="433">
        <f t="shared" si="249"/>
        <v>-112.28500000000005</v>
      </c>
      <c r="EB114" s="433">
        <f t="shared" si="249"/>
        <v>-128.59</v>
      </c>
      <c r="EC114" s="433">
        <f t="shared" si="249"/>
        <v>-109.71000000000004</v>
      </c>
      <c r="ED114" s="433">
        <f t="shared" si="249"/>
        <v>-62.600000000000037</v>
      </c>
      <c r="EE114" s="433">
        <f t="shared" si="249"/>
        <v>-148.65615664477752</v>
      </c>
      <c r="EF114" s="433">
        <f t="shared" si="249"/>
        <v>-171.35999999999999</v>
      </c>
      <c r="EG114" s="433">
        <f t="shared" ref="EG114" si="253">SUMPRODUCT($P$4:$P$101,EG4:EG101)</f>
        <v>4.7230000000000001E-10</v>
      </c>
      <c r="EH114" s="433">
        <f t="shared" si="249"/>
        <v>-5.1499999999999986</v>
      </c>
      <c r="EI114" s="433">
        <f t="shared" si="249"/>
        <v>-58.650000000000006</v>
      </c>
      <c r="EJ114" s="433">
        <f t="shared" si="249"/>
        <v>-53.5</v>
      </c>
      <c r="EK114" s="433">
        <f t="shared" ref="EK114:FH114" si="254">SUMPRODUCT($P$4:$P$101,EK4:EK101)</f>
        <v>-61.599999999999994</v>
      </c>
      <c r="EL114" s="433">
        <f t="shared" si="254"/>
        <v>-2.353843355222466</v>
      </c>
      <c r="EM114" s="433">
        <f t="shared" si="254"/>
        <v>0</v>
      </c>
      <c r="EN114" s="433">
        <f t="shared" si="254"/>
        <v>0</v>
      </c>
      <c r="EO114" s="433">
        <f t="shared" si="254"/>
        <v>0</v>
      </c>
      <c r="EP114" s="433">
        <f t="shared" si="254"/>
        <v>0</v>
      </c>
      <c r="EQ114" s="433">
        <f t="shared" si="254"/>
        <v>0</v>
      </c>
      <c r="ER114" s="433">
        <f t="shared" si="254"/>
        <v>0</v>
      </c>
      <c r="ES114" s="433">
        <f t="shared" si="254"/>
        <v>0</v>
      </c>
      <c r="ET114" s="433">
        <f t="shared" si="254"/>
        <v>0</v>
      </c>
      <c r="EU114" s="433">
        <f t="shared" si="254"/>
        <v>0</v>
      </c>
      <c r="EV114" s="433">
        <f t="shared" si="254"/>
        <v>0</v>
      </c>
      <c r="EW114" s="433">
        <f t="shared" si="254"/>
        <v>0</v>
      </c>
      <c r="EX114" s="433">
        <f t="shared" si="254"/>
        <v>0</v>
      </c>
      <c r="EY114" s="433">
        <f t="shared" si="254"/>
        <v>0</v>
      </c>
      <c r="EZ114" s="433">
        <f t="shared" si="254"/>
        <v>0</v>
      </c>
      <c r="FA114" s="433">
        <f t="shared" si="254"/>
        <v>0</v>
      </c>
      <c r="FB114" s="433">
        <f t="shared" si="254"/>
        <v>0</v>
      </c>
      <c r="FC114" s="433">
        <f t="shared" si="254"/>
        <v>0</v>
      </c>
      <c r="FD114" s="433">
        <f t="shared" si="254"/>
        <v>0</v>
      </c>
      <c r="FE114" s="433">
        <f t="shared" si="254"/>
        <v>0</v>
      </c>
      <c r="FF114" s="433">
        <f t="shared" si="254"/>
        <v>0</v>
      </c>
      <c r="FG114" s="433">
        <f t="shared" si="254"/>
        <v>0</v>
      </c>
      <c r="FH114" s="433">
        <f t="shared" si="254"/>
        <v>0</v>
      </c>
      <c r="FI114" s="433">
        <f t="shared" ref="FI114" si="255">SUMPRODUCT($P$4:$P$101,FI4:FI101)</f>
        <v>0</v>
      </c>
      <c r="FJ114" s="433">
        <f t="shared" ref="FJ114:GC114" si="256">SUMPRODUCT($P$4:$P$101,FJ4:FJ101)</f>
        <v>0</v>
      </c>
      <c r="FK114" s="433">
        <f t="shared" si="256"/>
        <v>0</v>
      </c>
      <c r="FL114" s="433">
        <f t="shared" si="256"/>
        <v>0</v>
      </c>
      <c r="FM114" s="433">
        <f t="shared" si="256"/>
        <v>0</v>
      </c>
      <c r="FN114" s="433">
        <f t="shared" si="256"/>
        <v>0</v>
      </c>
      <c r="FO114" s="433">
        <f t="shared" si="256"/>
        <v>0</v>
      </c>
      <c r="FP114" s="433">
        <f t="shared" si="256"/>
        <v>0</v>
      </c>
      <c r="FQ114" s="433">
        <f t="shared" si="256"/>
        <v>0</v>
      </c>
      <c r="FR114" s="433">
        <f t="shared" si="256"/>
        <v>0</v>
      </c>
      <c r="FS114" s="433">
        <f t="shared" si="256"/>
        <v>0</v>
      </c>
      <c r="FT114" s="433">
        <f t="shared" si="256"/>
        <v>0</v>
      </c>
      <c r="FU114" s="433">
        <f t="shared" si="256"/>
        <v>0</v>
      </c>
      <c r="FV114" s="433">
        <f t="shared" si="256"/>
        <v>0</v>
      </c>
      <c r="FW114" s="433">
        <f t="shared" si="256"/>
        <v>0</v>
      </c>
      <c r="FX114" s="433">
        <f t="shared" ref="FX114" si="257">SUMPRODUCT($P$4:$P$101,FX4:FX101)</f>
        <v>0</v>
      </c>
      <c r="FY114" s="433">
        <f t="shared" si="256"/>
        <v>0</v>
      </c>
      <c r="FZ114" s="433">
        <f t="shared" si="256"/>
        <v>0</v>
      </c>
      <c r="GA114" s="433">
        <f t="shared" si="256"/>
        <v>0</v>
      </c>
      <c r="GB114" s="433">
        <f t="shared" si="256"/>
        <v>-17.55</v>
      </c>
      <c r="GC114" s="433">
        <f t="shared" si="256"/>
        <v>192.49100000000004</v>
      </c>
    </row>
    <row r="115" spans="1:185" x14ac:dyDescent="0.35">
      <c r="A115" s="252" t="s">
        <v>664</v>
      </c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7"/>
      <c r="V115" s="182">
        <f t="shared" ref="V115:BF115" si="258">V114+$B$120*$B$121*LN((0.0000001)^(V55))</f>
        <v>-491.52302070094811</v>
      </c>
      <c r="W115" s="182">
        <f t="shared" ca="1" si="258"/>
        <v>-231.47856742740225</v>
      </c>
      <c r="X115" s="182">
        <f t="shared" si="258"/>
        <v>99.943014209192626</v>
      </c>
      <c r="Y115" s="182">
        <f t="shared" ca="1" si="258"/>
        <v>59.35347882753905</v>
      </c>
      <c r="Z115" s="182">
        <f t="shared" si="258"/>
        <v>-66.595373420889786</v>
      </c>
      <c r="AA115" s="722">
        <f t="shared" si="258"/>
        <v>-2.0672433552225158</v>
      </c>
      <c r="AB115" s="722">
        <f t="shared" si="258"/>
        <v>-10.42955664477762</v>
      </c>
      <c r="AC115" s="722">
        <f t="shared" si="258"/>
        <v>-27.83147832238879</v>
      </c>
      <c r="AD115" s="722">
        <f t="shared" si="258"/>
        <v>-14.835713289555201</v>
      </c>
      <c r="AE115" s="722">
        <f t="shared" si="258"/>
        <v>-114.26923496716631</v>
      </c>
      <c r="AF115" s="722">
        <f t="shared" ref="AF115" si="259">AF114+$B$120*$B$121*LN((0.0000001)^(AF55))</f>
        <v>2.8119999999999997E-10</v>
      </c>
      <c r="AG115" s="730">
        <f t="shared" si="258"/>
        <v>-12.064286710444819</v>
      </c>
      <c r="AH115" s="730">
        <f t="shared" si="258"/>
        <v>6.8157132895550632</v>
      </c>
      <c r="AI115" s="730">
        <f t="shared" si="258"/>
        <v>-20.426599999999986</v>
      </c>
      <c r="AJ115" s="730">
        <f t="shared" si="258"/>
        <v>-37.828521677611263</v>
      </c>
      <c r="AK115" s="730">
        <f t="shared" si="258"/>
        <v>-1.5466000000001046</v>
      </c>
      <c r="AL115" s="730">
        <f t="shared" si="258"/>
        <v>-18.948521677611268</v>
      </c>
      <c r="AM115" s="730">
        <f t="shared" si="258"/>
        <v>-24.832756644777618</v>
      </c>
      <c r="AN115" s="730">
        <f t="shared" si="258"/>
        <v>-5.9527566447776223</v>
      </c>
      <c r="AO115" s="730">
        <f t="shared" si="258"/>
        <v>-90.342756644777594</v>
      </c>
      <c r="AP115" s="730">
        <f t="shared" ref="AP115" si="260">AP114+$B$120*$B$121*LN((0.0000001)^(AP55))</f>
        <v>3.3285339999999994E-10</v>
      </c>
      <c r="AQ115" s="746">
        <f t="shared" si="258"/>
        <v>-94.33335664477751</v>
      </c>
      <c r="AR115" s="746">
        <f t="shared" si="258"/>
        <v>-77.083356644777524</v>
      </c>
      <c r="AS115" s="746">
        <f t="shared" si="258"/>
        <v>-36.404886710444814</v>
      </c>
      <c r="AT115" s="746">
        <f t="shared" si="258"/>
        <v>-17.524886710444932</v>
      </c>
      <c r="AU115" s="746">
        <f t="shared" si="258"/>
        <v>-44.767199999999981</v>
      </c>
      <c r="AV115" s="746">
        <f t="shared" si="258"/>
        <v>-62.169121677611258</v>
      </c>
      <c r="AW115" s="746">
        <f t="shared" si="258"/>
        <v>-25.887199999999986</v>
      </c>
      <c r="AX115" s="746">
        <f t="shared" si="258"/>
        <v>-43.289121677611149</v>
      </c>
      <c r="AY115" s="746">
        <f t="shared" si="258"/>
        <v>-49.173356644777556</v>
      </c>
      <c r="AZ115" s="746">
        <f t="shared" si="258"/>
        <v>-30.29335664477756</v>
      </c>
      <c r="BA115" s="746">
        <f t="shared" ref="BA115" si="261">BA114+$B$120*$B$121*LN((0.0000001)^(BA55))</f>
        <v>6.5818280000000006E-10</v>
      </c>
      <c r="BB115" s="738">
        <f t="shared" si="258"/>
        <v>-126.68104335522241</v>
      </c>
      <c r="BC115" s="738">
        <f t="shared" ref="BC115" si="262">BC114+$B$120*$B$121*LN((0.0000001)^(BC55))</f>
        <v>2.8198279999999995E-10</v>
      </c>
      <c r="BD115" s="641">
        <f t="shared" si="258"/>
        <v>-21.252643355222403</v>
      </c>
      <c r="BE115" s="641">
        <f t="shared" si="258"/>
        <v>-2.3726433552225217</v>
      </c>
      <c r="BF115" s="641">
        <f t="shared" si="258"/>
        <v>-29.614956644777635</v>
      </c>
      <c r="BG115" s="641">
        <v>-6.3280783223888335</v>
      </c>
      <c r="BH115" s="641">
        <f t="shared" ref="BH115:DH115" si="263">BH114+$B$120*$B$121*LN((0.0000001)^(BH55))</f>
        <v>-10.734956644777697</v>
      </c>
      <c r="BI115" s="641">
        <v>12.551921677611162</v>
      </c>
      <c r="BJ115" s="641">
        <f t="shared" si="263"/>
        <v>-34.021113289555217</v>
      </c>
      <c r="BK115" s="641">
        <f t="shared" si="263"/>
        <v>-15.141113289555221</v>
      </c>
      <c r="BL115" s="641">
        <f t="shared" si="263"/>
        <v>-99.531113289555208</v>
      </c>
      <c r="BM115" s="641">
        <f t="shared" si="263"/>
        <v>-71.303034967166468</v>
      </c>
      <c r="BN115" s="641">
        <v>-48.016156644777624</v>
      </c>
      <c r="BO115" s="641">
        <f t="shared" ref="BO115" si="264">BO114+$B$120*$B$121*LN((0.0000001)^(BO55))</f>
        <v>6.757111999999999E-10</v>
      </c>
      <c r="BP115" s="709">
        <f t="shared" si="263"/>
        <v>-80.549043355222466</v>
      </c>
      <c r="BQ115" s="709">
        <f t="shared" si="263"/>
        <v>-61.66904335522247</v>
      </c>
      <c r="BR115" s="709">
        <f t="shared" si="263"/>
        <v>-88.911356644777641</v>
      </c>
      <c r="BS115" s="709">
        <v>-68.608078322388806</v>
      </c>
      <c r="BT115" s="709">
        <f t="shared" si="263"/>
        <v>-70.031356644777645</v>
      </c>
      <c r="BU115" s="709">
        <v>-49.728078322388811</v>
      </c>
      <c r="BV115" s="709">
        <f t="shared" si="263"/>
        <v>-93.317513289555222</v>
      </c>
      <c r="BW115" s="709">
        <f t="shared" si="263"/>
        <v>-74.437513289555227</v>
      </c>
      <c r="BX115" s="709">
        <f t="shared" si="263"/>
        <v>-158.82751328955521</v>
      </c>
      <c r="BY115" s="709">
        <f t="shared" ref="BY115" si="265">BY114+$B$120*$B$121*LN((0.0000001)^(BY55))</f>
        <v>4.8429479999999997E-10</v>
      </c>
      <c r="BZ115" s="655">
        <f t="shared" si="263"/>
        <v>1.302113289555237</v>
      </c>
      <c r="CA115" s="655">
        <f t="shared" si="263"/>
        <v>-7.0602000000000444</v>
      </c>
      <c r="CB115" s="655">
        <v>-27.291921677611242</v>
      </c>
      <c r="CC115" s="655">
        <f t="shared" si="263"/>
        <v>-11.466356644777605</v>
      </c>
      <c r="CD115" s="655">
        <f t="shared" si="263"/>
        <v>-52.654843355222397</v>
      </c>
      <c r="CE115" s="655">
        <f t="shared" ref="CE115" si="266">CE114+$B$120*$B$121*LN((0.0000001)^(CE55))</f>
        <v>-71.534843355222506</v>
      </c>
      <c r="CF115" s="655">
        <f t="shared" ref="CF115" si="267">CF114+$B$120*$B$121*LN((0.0000001)^(CF55))</f>
        <v>4.8508899999999992E-10</v>
      </c>
      <c r="CG115" s="666">
        <f t="shared" si="263"/>
        <v>-81.482966710444813</v>
      </c>
      <c r="CH115" s="666">
        <f t="shared" si="263"/>
        <v>-62.602966710444818</v>
      </c>
      <c r="CI115" s="666">
        <f t="shared" si="263"/>
        <v>-89.845280000000031</v>
      </c>
      <c r="CJ115" s="666">
        <v>-82.281921677611251</v>
      </c>
      <c r="CK115" s="666">
        <f t="shared" si="263"/>
        <v>-70.965280000000035</v>
      </c>
      <c r="CL115" s="666">
        <v>-63.401921677611199</v>
      </c>
      <c r="CM115" s="666">
        <f t="shared" si="263"/>
        <v>-94.251436644777627</v>
      </c>
      <c r="CN115" s="666">
        <f t="shared" si="263"/>
        <v>-75.371436644777631</v>
      </c>
      <c r="CO115" s="666">
        <f t="shared" si="263"/>
        <v>-159.76143664477763</v>
      </c>
      <c r="CP115" s="666">
        <f t="shared" ref="CP115" si="268">CP114+$B$120*$B$121*LN((0.0000001)^(CP55))</f>
        <v>3.1393471999999995E-10</v>
      </c>
      <c r="CQ115" s="712">
        <f t="shared" si="263"/>
        <v>-61.756956644777603</v>
      </c>
      <c r="CR115" s="712">
        <f t="shared" ref="CR115" si="269">CR114+$B$120*$B$121*LN((0.0000001)^(CR55))</f>
        <v>-26.406173420889672</v>
      </c>
      <c r="CS115" s="712">
        <f t="shared" si="263"/>
        <v>3.3205919999999999E-10</v>
      </c>
      <c r="CT115" s="682">
        <f t="shared" ref="CT115:CU115" si="270">CT114+$B$120*$B$121*LN((0.0000001)^(CT55))</f>
        <v>-76.326643355222473</v>
      </c>
      <c r="CU115" s="682">
        <f t="shared" si="270"/>
        <v>-120.04511328955522</v>
      </c>
      <c r="CV115" s="682">
        <f t="shared" si="263"/>
        <v>-98.185878322388831</v>
      </c>
      <c r="CW115" s="682">
        <f t="shared" ref="CW115" si="271">CW114+$B$120*$B$121*LN((0.0000001)^(CW55))</f>
        <v>2.614172E-10</v>
      </c>
      <c r="CX115" s="691">
        <f t="shared" si="263"/>
        <v>21.718313289555191</v>
      </c>
      <c r="CY115" s="691">
        <f t="shared" ref="CY115" si="272">CY114+$B$120*$B$121*LN((0.0000001)^(CY55))</f>
        <v>2.8383132895551952</v>
      </c>
      <c r="CZ115" s="691">
        <f t="shared" ref="CZ115" si="273">CZ114+$B$120*$B$121*LN((0.0000001)^(CZ55))</f>
        <v>3.2687599999999998E-10</v>
      </c>
      <c r="DA115" s="691">
        <f t="shared" si="263"/>
        <v>21.946713289555269</v>
      </c>
      <c r="DB115" s="691">
        <f t="shared" ref="DB115" si="274">DB114+$B$120*$B$121*LN((0.0000001)^(DB55))</f>
        <v>3.0667132895551603</v>
      </c>
      <c r="DC115" s="691">
        <f t="shared" ref="DC115" si="275">DC114+$B$120*$B$121*LN((0.0000001)^(DC55))</f>
        <v>3.2010439999999997E-10</v>
      </c>
      <c r="DD115" s="691">
        <f t="shared" si="263"/>
        <v>21.946713289555269</v>
      </c>
      <c r="DE115" s="691">
        <f t="shared" ref="DE115" si="276">DE114+$B$120*$B$121*LN((0.0000001)^(DE55))</f>
        <v>3.0667132895551603</v>
      </c>
      <c r="DF115" s="691">
        <f t="shared" si="263"/>
        <v>-68.911756644777569</v>
      </c>
      <c r="DG115" s="691">
        <f t="shared" ref="DG115" si="277">DG114+$B$120*$B$121*LN((0.0000001)^(DG55))</f>
        <v>3.2010439999999997E-10</v>
      </c>
      <c r="DH115" s="700">
        <f t="shared" si="263"/>
        <v>-31.412243355222472</v>
      </c>
      <c r="DI115" s="700">
        <f t="shared" ref="DI115" si="278">DI114+$B$120*$B$121*LN((0.0000001)^(DI55))</f>
        <v>-50.292243355222467</v>
      </c>
      <c r="DJ115" s="700">
        <f t="shared" ref="DJ115:EU115" si="279">DJ114+$B$120*$B$121*LN((0.0000001)^(DJ55))</f>
        <v>-93.536869934332771</v>
      </c>
      <c r="DK115" s="700">
        <v>-92.192313289555159</v>
      </c>
      <c r="DL115" s="700">
        <f t="shared" ref="DL115:DN115" si="280">DL114+$B$120*$B$121*LN((0.0000001)^(DL55))</f>
        <v>2.8265159999999994E-10</v>
      </c>
      <c r="DM115" s="700">
        <f t="shared" si="280"/>
        <v>-43.88919999999996</v>
      </c>
      <c r="DN115" s="700">
        <f t="shared" si="280"/>
        <v>-19.589200000000119</v>
      </c>
      <c r="DO115" s="700">
        <f t="shared" ref="DO115" si="281">DO114+$B$120*$B$121*LN((0.0000001)^(DO55))</f>
        <v>-42.849999999999909</v>
      </c>
      <c r="DP115" s="182">
        <f t="shared" si="279"/>
        <v>-13.173843355222402</v>
      </c>
      <c r="DQ115" s="182">
        <f t="shared" si="279"/>
        <v>5.7061566447775931</v>
      </c>
      <c r="DR115" s="182">
        <f t="shared" si="279"/>
        <v>-25.942313289555159</v>
      </c>
      <c r="DS115" s="182">
        <f t="shared" si="279"/>
        <v>-7.0623132895551635</v>
      </c>
      <c r="DT115" s="182">
        <f t="shared" si="279"/>
        <v>-25.942313289555159</v>
      </c>
      <c r="DU115" s="182">
        <f t="shared" si="279"/>
        <v>-7.0623132895551635</v>
      </c>
      <c r="DV115" s="182">
        <f t="shared" si="279"/>
        <v>-21.536156644777577</v>
      </c>
      <c r="DW115" s="182">
        <f t="shared" si="279"/>
        <v>-2.6561566447775817</v>
      </c>
      <c r="DX115" s="182">
        <f t="shared" si="279"/>
        <v>-38.938078322388733</v>
      </c>
      <c r="DY115" s="182">
        <f t="shared" si="279"/>
        <v>-20.058078322388738</v>
      </c>
      <c r="DZ115" s="182">
        <f t="shared" si="279"/>
        <v>-31.280391611943941</v>
      </c>
      <c r="EA115" s="182">
        <f t="shared" si="279"/>
        <v>-12.400391611944002</v>
      </c>
      <c r="EB115" s="182">
        <f t="shared" si="279"/>
        <v>-48.682313289555168</v>
      </c>
      <c r="EC115" s="182">
        <f t="shared" si="279"/>
        <v>-29.802313289555201</v>
      </c>
      <c r="ED115" s="182">
        <f t="shared" si="279"/>
        <v>-22.646156644777619</v>
      </c>
      <c r="EE115" s="182">
        <f t="shared" si="279"/>
        <v>-108.70231328955511</v>
      </c>
      <c r="EF115" s="182">
        <f t="shared" si="279"/>
        <v>-91.45231328955515</v>
      </c>
      <c r="EG115" s="182">
        <f t="shared" ref="EG115" si="282">EG114+$B$120*$B$121*LN((0.0000001)^(EG55))</f>
        <v>4.7230000000000001E-10</v>
      </c>
      <c r="EH115" s="182">
        <f t="shared" si="279"/>
        <v>34.803843355222419</v>
      </c>
      <c r="EI115" s="182">
        <f t="shared" si="279"/>
        <v>-58.650000000000006</v>
      </c>
      <c r="EJ115" s="182">
        <f t="shared" si="279"/>
        <v>-13.546156644777582</v>
      </c>
      <c r="EK115" s="182">
        <f t="shared" si="279"/>
        <v>-21.646156644777577</v>
      </c>
      <c r="EL115" s="182">
        <f t="shared" si="279"/>
        <v>37.599999999999952</v>
      </c>
      <c r="EM115" s="182">
        <f t="shared" si="279"/>
        <v>0</v>
      </c>
      <c r="EN115" s="182">
        <f t="shared" si="279"/>
        <v>39.953843355222418</v>
      </c>
      <c r="EO115" s="182">
        <f t="shared" si="279"/>
        <v>0</v>
      </c>
      <c r="EP115" s="182">
        <f t="shared" si="279"/>
        <v>0</v>
      </c>
      <c r="EQ115" s="182">
        <f t="shared" si="279"/>
        <v>0</v>
      </c>
      <c r="ER115" s="182">
        <f t="shared" si="279"/>
        <v>0</v>
      </c>
      <c r="ES115" s="182">
        <f t="shared" si="279"/>
        <v>0</v>
      </c>
      <c r="ET115" s="182">
        <f t="shared" si="279"/>
        <v>0</v>
      </c>
      <c r="EU115" s="182">
        <f t="shared" si="279"/>
        <v>0</v>
      </c>
      <c r="EV115" s="182">
        <f t="shared" ref="EV115:GC115" si="283">EV114+$B$120*$B$121*LN((0.0000001)^(EV55))</f>
        <v>0</v>
      </c>
      <c r="EW115" s="182">
        <f t="shared" si="283"/>
        <v>0</v>
      </c>
      <c r="EX115" s="182">
        <f t="shared" si="283"/>
        <v>0</v>
      </c>
      <c r="EY115" s="182">
        <f t="shared" si="283"/>
        <v>0</v>
      </c>
      <c r="EZ115" s="182">
        <f t="shared" si="283"/>
        <v>0</v>
      </c>
      <c r="FA115" s="182">
        <f t="shared" si="283"/>
        <v>0</v>
      </c>
      <c r="FB115" s="182">
        <f t="shared" si="283"/>
        <v>0</v>
      </c>
      <c r="FC115" s="182">
        <f t="shared" si="283"/>
        <v>0</v>
      </c>
      <c r="FD115" s="182">
        <f t="shared" si="283"/>
        <v>0</v>
      </c>
      <c r="FE115" s="182">
        <f t="shared" si="283"/>
        <v>0</v>
      </c>
      <c r="FF115" s="182">
        <f t="shared" si="283"/>
        <v>0</v>
      </c>
      <c r="FG115" s="182">
        <f t="shared" ref="FG115:FH115" si="284">FG114+$B$120*$B$121*LN((0.0000001)^(FG55))</f>
        <v>0</v>
      </c>
      <c r="FH115" s="182">
        <f t="shared" si="284"/>
        <v>0</v>
      </c>
      <c r="FI115" s="182">
        <f t="shared" ref="FI115" si="285">FI114+$B$120*$B$121*LN((0.0000001)^(FI55))</f>
        <v>0</v>
      </c>
      <c r="FJ115" s="182">
        <f t="shared" si="283"/>
        <v>0</v>
      </c>
      <c r="FK115" s="182">
        <f t="shared" si="283"/>
        <v>0</v>
      </c>
      <c r="FL115" s="182">
        <f t="shared" si="283"/>
        <v>0</v>
      </c>
      <c r="FM115" s="182">
        <f t="shared" si="283"/>
        <v>0</v>
      </c>
      <c r="FN115" s="182">
        <f t="shared" si="283"/>
        <v>0</v>
      </c>
      <c r="FO115" s="182">
        <f t="shared" si="283"/>
        <v>0</v>
      </c>
      <c r="FP115" s="182">
        <f t="shared" si="283"/>
        <v>0</v>
      </c>
      <c r="FQ115" s="182">
        <f t="shared" si="283"/>
        <v>0</v>
      </c>
      <c r="FR115" s="182">
        <f t="shared" si="283"/>
        <v>0</v>
      </c>
      <c r="FS115" s="182">
        <f t="shared" si="283"/>
        <v>0</v>
      </c>
      <c r="FT115" s="182">
        <f t="shared" si="283"/>
        <v>0</v>
      </c>
      <c r="FU115" s="182">
        <f t="shared" si="283"/>
        <v>0</v>
      </c>
      <c r="FV115" s="182">
        <f t="shared" si="283"/>
        <v>0</v>
      </c>
      <c r="FW115" s="182">
        <f t="shared" si="283"/>
        <v>0</v>
      </c>
      <c r="FX115" s="182">
        <f t="shared" ref="FX115" si="286">FX114+$B$120*$B$121*LN((0.0000001)^(FX55))</f>
        <v>0</v>
      </c>
      <c r="FY115" s="182">
        <f t="shared" si="283"/>
        <v>0</v>
      </c>
      <c r="FZ115" s="182">
        <f t="shared" si="283"/>
        <v>0</v>
      </c>
      <c r="GA115" s="182">
        <f t="shared" si="283"/>
        <v>0</v>
      </c>
      <c r="GB115" s="182">
        <f t="shared" si="283"/>
        <v>-17.55</v>
      </c>
      <c r="GC115" s="182">
        <f t="shared" si="283"/>
        <v>192.49100000000004</v>
      </c>
    </row>
    <row r="116" spans="1:185" x14ac:dyDescent="0.35">
      <c r="A116" s="252" t="s">
        <v>662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7"/>
      <c r="V116" s="182">
        <f t="shared" ref="V116:BF116" si="287">V114-2.303*$B$120*$B$121*$B$128*SUMPRODUCT($Q$4:$Q$101,V4:V101)</f>
        <v>-7.3779798191706689</v>
      </c>
      <c r="W116" s="182">
        <f t="shared" ca="1" si="287"/>
        <v>87.193343766627066</v>
      </c>
      <c r="X116" s="182">
        <f t="shared" si="287"/>
        <v>1.5001892298978665</v>
      </c>
      <c r="Y116" s="182">
        <f t="shared" ca="1" si="287"/>
        <v>-22.359297606366368</v>
      </c>
      <c r="Z116" s="182">
        <f t="shared" si="287"/>
        <v>9.3695625936977596</v>
      </c>
      <c r="AA116" s="722">
        <f t="shared" si="287"/>
        <v>-45.963837406302225</v>
      </c>
      <c r="AB116" s="722">
        <f t="shared" si="287"/>
        <v>-113.27122805472663</v>
      </c>
      <c r="AC116" s="722">
        <f t="shared" si="287"/>
        <v>-110.69622805472659</v>
      </c>
      <c r="AD116" s="722">
        <f t="shared" si="287"/>
        <v>-136.66861870315108</v>
      </c>
      <c r="AE116" s="722">
        <f t="shared" si="287"/>
        <v>-238.07351572869084</v>
      </c>
      <c r="AF116" s="722">
        <f t="shared" si="287"/>
        <v>2.8169284383698214E-10</v>
      </c>
      <c r="AG116" s="730">
        <f t="shared" si="287"/>
        <v>24.932493622884632</v>
      </c>
      <c r="AH116" s="730">
        <f t="shared" si="287"/>
        <v>43.81249362288451</v>
      </c>
      <c r="AI116" s="730">
        <f t="shared" si="287"/>
        <v>-42.374897025539838</v>
      </c>
      <c r="AJ116" s="730">
        <f t="shared" si="287"/>
        <v>-39.799897025539906</v>
      </c>
      <c r="AK116" s="730">
        <f t="shared" si="287"/>
        <v>-23.494897025539959</v>
      </c>
      <c r="AL116" s="730">
        <f t="shared" si="287"/>
        <v>-20.919897025539914</v>
      </c>
      <c r="AM116" s="730">
        <f t="shared" si="287"/>
        <v>-65.772287673964357</v>
      </c>
      <c r="AN116" s="730">
        <f t="shared" si="287"/>
        <v>-46.892287673964361</v>
      </c>
      <c r="AO116" s="730">
        <f t="shared" si="287"/>
        <v>-131.28228767396433</v>
      </c>
      <c r="AP116" s="730">
        <f t="shared" si="287"/>
        <v>3.3285339999999994E-10</v>
      </c>
      <c r="AQ116" s="746">
        <f t="shared" si="287"/>
        <v>-136.25857534792857</v>
      </c>
      <c r="AR116" s="746">
        <f t="shared" si="287"/>
        <v>-158.962418703151</v>
      </c>
      <c r="AS116" s="746">
        <f t="shared" si="287"/>
        <v>0.59189362288463654</v>
      </c>
      <c r="AT116" s="746">
        <f t="shared" si="287"/>
        <v>19.471893622884519</v>
      </c>
      <c r="AU116" s="746">
        <f t="shared" si="287"/>
        <v>-66.715497025539833</v>
      </c>
      <c r="AV116" s="746">
        <f t="shared" si="287"/>
        <v>-64.140497025539901</v>
      </c>
      <c r="AW116" s="746">
        <f t="shared" si="287"/>
        <v>-47.835497025539837</v>
      </c>
      <c r="AX116" s="746">
        <f t="shared" si="287"/>
        <v>-45.260497025539792</v>
      </c>
      <c r="AY116" s="746">
        <f t="shared" si="287"/>
        <v>-90.112887673964295</v>
      </c>
      <c r="AZ116" s="746">
        <f t="shared" si="287"/>
        <v>-71.232887673964299</v>
      </c>
      <c r="BA116" s="746">
        <f t="shared" si="287"/>
        <v>6.5867564383698218E-10</v>
      </c>
      <c r="BB116" s="738">
        <f t="shared" si="287"/>
        <v>-129.63810637711538</v>
      </c>
      <c r="BC116" s="738">
        <f t="shared" si="287"/>
        <v>2.8247564383698212E-10</v>
      </c>
      <c r="BD116" s="641">
        <f t="shared" si="287"/>
        <v>-24.209706377115371</v>
      </c>
      <c r="BE116" s="641">
        <f t="shared" si="287"/>
        <v>-5.3297063771154889</v>
      </c>
      <c r="BF116" s="641">
        <f t="shared" si="287"/>
        <v>-91.517097025539897</v>
      </c>
      <c r="BG116" s="641">
        <v>-48.253297025539894</v>
      </c>
      <c r="BH116" s="641">
        <f t="shared" ref="BH116:CX116" si="288">BH114-2.303*$B$120*$B$121*$B$128*SUMPRODUCT($Q$4:$Q$101,BH4:BH101)</f>
        <v>-72.637097025539958</v>
      </c>
      <c r="BI116" s="641">
        <v>-29.373297025539902</v>
      </c>
      <c r="BJ116" s="641">
        <f t="shared" si="288"/>
        <v>-114.91448767396437</v>
      </c>
      <c r="BK116" s="641">
        <f t="shared" si="288"/>
        <v>-96.034487673964378</v>
      </c>
      <c r="BL116" s="641">
        <f t="shared" si="288"/>
        <v>-180.42448767396436</v>
      </c>
      <c r="BM116" s="641">
        <f t="shared" si="288"/>
        <v>-132.21948767396441</v>
      </c>
      <c r="BN116" s="641">
        <v>-88.955687673964363</v>
      </c>
      <c r="BO116" s="641">
        <f t="shared" si="288"/>
        <v>6.7620404383698202E-10</v>
      </c>
      <c r="BP116" s="709">
        <f t="shared" si="288"/>
        <v>-83.506106377115429</v>
      </c>
      <c r="BQ116" s="709">
        <f t="shared" si="288"/>
        <v>-64.626106377115434</v>
      </c>
      <c r="BR116" s="709">
        <f t="shared" si="288"/>
        <v>-150.8134970255399</v>
      </c>
      <c r="BS116" s="709">
        <v>-110.53329702553987</v>
      </c>
      <c r="BT116" s="709">
        <f t="shared" si="288"/>
        <v>-131.93349702553991</v>
      </c>
      <c r="BU116" s="709">
        <v>-91.653297025539871</v>
      </c>
      <c r="BV116" s="709">
        <f t="shared" si="288"/>
        <v>-174.21088767396438</v>
      </c>
      <c r="BW116" s="709">
        <f t="shared" si="288"/>
        <v>-155.33088767396438</v>
      </c>
      <c r="BX116" s="709">
        <f t="shared" si="288"/>
        <v>-239.72088767396437</v>
      </c>
      <c r="BY116" s="709">
        <f t="shared" si="288"/>
        <v>4.8429479999999997E-10</v>
      </c>
      <c r="BZ116" s="655">
        <f t="shared" si="288"/>
        <v>39.284581296849012</v>
      </c>
      <c r="CA116" s="655">
        <f t="shared" si="288"/>
        <v>-28.022809351575575</v>
      </c>
      <c r="CB116" s="655">
        <v>-28.277609351575563</v>
      </c>
      <c r="CC116" s="655">
        <f t="shared" si="288"/>
        <v>-51.420200000000023</v>
      </c>
      <c r="CD116" s="655">
        <f t="shared" si="288"/>
        <v>-55.611906377115361</v>
      </c>
      <c r="CE116" s="655">
        <f t="shared" ref="CE116" si="289">CE114-2.303*$B$120*$B$121*$B$128*SUMPRODUCT($Q$4:$Q$101,CE4:CE101)</f>
        <v>-74.49190637711547</v>
      </c>
      <c r="CF116" s="655">
        <f t="shared" si="288"/>
        <v>4.8508899999999992E-10</v>
      </c>
      <c r="CG116" s="666">
        <f t="shared" si="288"/>
        <v>-45.471874051079688</v>
      </c>
      <c r="CH116" s="666">
        <f t="shared" si="288"/>
        <v>-26.591874051079692</v>
      </c>
      <c r="CI116" s="666">
        <f t="shared" si="288"/>
        <v>-112.77926469950421</v>
      </c>
      <c r="CJ116" s="666">
        <v>-85.238984699504215</v>
      </c>
      <c r="CK116" s="666">
        <f t="shared" si="288"/>
        <v>-93.899264699504215</v>
      </c>
      <c r="CL116" s="666">
        <v>-66.358984699504163</v>
      </c>
      <c r="CM116" s="666">
        <f t="shared" si="288"/>
        <v>-136.17665534792869</v>
      </c>
      <c r="CN116" s="666">
        <f t="shared" si="288"/>
        <v>-117.29665534792869</v>
      </c>
      <c r="CO116" s="666">
        <f t="shared" si="288"/>
        <v>-201.68665534792868</v>
      </c>
      <c r="CP116" s="666">
        <f t="shared" si="288"/>
        <v>3.1393471999999995E-10</v>
      </c>
      <c r="CQ116" s="712">
        <f t="shared" si="288"/>
        <v>-143.63601870315108</v>
      </c>
      <c r="CR116" s="712">
        <f t="shared" ref="CR116" si="290">CR114-2.303*$B$120*$B$121*$B$128*SUMPRODUCT($Q$4:$Q$101,CR4:CR101)</f>
        <v>90.498293622884603</v>
      </c>
      <c r="CS116" s="712">
        <f t="shared" si="288"/>
        <v>3.3205919999999999E-10</v>
      </c>
      <c r="CT116" s="682">
        <f t="shared" ref="CT116:CU116" si="291">CT114-2.303*$B$120*$B$121*$B$128*SUMPRODUCT($Q$4:$Q$101,CT4:CT101)</f>
        <v>-79.283706377115436</v>
      </c>
      <c r="CU116" s="682">
        <f t="shared" si="291"/>
        <v>-200.93848767396437</v>
      </c>
      <c r="CV116" s="682">
        <f t="shared" si="288"/>
        <v>-140.11109702553989</v>
      </c>
      <c r="CW116" s="682">
        <f t="shared" si="288"/>
        <v>2.614172E-10</v>
      </c>
      <c r="CX116" s="691">
        <f t="shared" si="288"/>
        <v>66.902999828721988</v>
      </c>
      <c r="CY116" s="691">
        <f t="shared" ref="CY116" si="292">CY114-2.303*$B$120*$B$121*$B$128*SUMPRODUCT($Q$4:$Q$101,CY4:CY101)</f>
        <v>48.022999828721993</v>
      </c>
      <c r="CZ116" s="691">
        <f t="shared" ref="CZ116:EJ116" si="293">CZ114-2.303*$B$120*$B$121*$B$128*SUMPRODUCT($Q$4:$Q$101,CZ4:CZ101)</f>
        <v>3.2687599999999998E-10</v>
      </c>
      <c r="DA116" s="691">
        <f t="shared" si="293"/>
        <v>67.131399828722067</v>
      </c>
      <c r="DB116" s="691">
        <f t="shared" ref="DB116" si="294">DB114-2.303*$B$120*$B$121*$B$128*SUMPRODUCT($Q$4:$Q$101,DB4:DB101)</f>
        <v>48.251399828721958</v>
      </c>
      <c r="DC116" s="691">
        <f t="shared" si="293"/>
        <v>3.2010439999999997E-10</v>
      </c>
      <c r="DD116" s="691">
        <f t="shared" si="293"/>
        <v>67.131399828722067</v>
      </c>
      <c r="DE116" s="691">
        <f t="shared" ref="DE116" si="295">DE114-2.303*$B$120*$B$121*$B$128*SUMPRODUCT($Q$4:$Q$101,DE4:DE101)</f>
        <v>48.251399828721958</v>
      </c>
      <c r="DF116" s="691">
        <f t="shared" si="293"/>
        <v>-109.85128767396431</v>
      </c>
      <c r="DG116" s="691">
        <f t="shared" si="293"/>
        <v>3.2010439999999997E-10</v>
      </c>
      <c r="DH116" s="700">
        <f t="shared" si="293"/>
        <v>-34.369306377115436</v>
      </c>
      <c r="DI116" s="700">
        <f t="shared" ref="DI116" si="296">DI114-2.303*$B$120*$B$121*$B$128*SUMPRODUCT($Q$4:$Q$101,DI4:DI101)</f>
        <v>-53.249306377115431</v>
      </c>
      <c r="DJ116" s="700">
        <f t="shared" si="293"/>
        <v>-214.38408767396433</v>
      </c>
      <c r="DK116" s="700">
        <v>-173.08568767396432</v>
      </c>
      <c r="DL116" s="700">
        <f t="shared" si="293"/>
        <v>2.8265159999999994E-10</v>
      </c>
      <c r="DM116" s="700">
        <f t="shared" si="293"/>
        <v>-44.908534491321618</v>
      </c>
      <c r="DN116" s="700">
        <f t="shared" si="293"/>
        <v>-20.608534491321773</v>
      </c>
      <c r="DO116" s="700">
        <f t="shared" si="293"/>
        <v>-44.855022165285888</v>
      </c>
      <c r="DP116" s="182">
        <f t="shared" si="293"/>
        <v>-15.145218703151048</v>
      </c>
      <c r="DQ116" s="182">
        <f t="shared" si="293"/>
        <v>3.7347812968489476</v>
      </c>
      <c r="DR116" s="182">
        <f t="shared" si="293"/>
        <v>-105.85</v>
      </c>
      <c r="DS116" s="182">
        <f t="shared" si="293"/>
        <v>-86.97</v>
      </c>
      <c r="DT116" s="182">
        <f t="shared" si="293"/>
        <v>-105.85</v>
      </c>
      <c r="DU116" s="182">
        <f t="shared" si="293"/>
        <v>-86.97</v>
      </c>
      <c r="DV116" s="182">
        <f t="shared" si="293"/>
        <v>-82.452609351575518</v>
      </c>
      <c r="DW116" s="182">
        <f t="shared" si="293"/>
        <v>-63.572609351575522</v>
      </c>
      <c r="DX116" s="182">
        <f t="shared" si="293"/>
        <v>-79.877609351575472</v>
      </c>
      <c r="DY116" s="182">
        <f t="shared" si="293"/>
        <v>-60.997609351575477</v>
      </c>
      <c r="DZ116" s="182">
        <f t="shared" si="293"/>
        <v>-131.16499999999999</v>
      </c>
      <c r="EA116" s="182">
        <f t="shared" si="293"/>
        <v>-112.28500000000005</v>
      </c>
      <c r="EB116" s="182">
        <f t="shared" si="293"/>
        <v>-128.59</v>
      </c>
      <c r="EC116" s="182">
        <f t="shared" si="293"/>
        <v>-109.71000000000004</v>
      </c>
      <c r="ED116" s="182">
        <f t="shared" si="293"/>
        <v>-62.600000000000037</v>
      </c>
      <c r="EE116" s="182">
        <f t="shared" si="293"/>
        <v>-148.65615664477752</v>
      </c>
      <c r="EF116" s="182">
        <f t="shared" si="293"/>
        <v>-171.35999999999999</v>
      </c>
      <c r="EG116" s="182">
        <f t="shared" ref="EG116" si="297">EG114-2.303*$B$120*$B$121*$B$128*SUMPRODUCT($Q$4:$Q$101,EG4:EG101)</f>
        <v>4.7279284383698213E-10</v>
      </c>
      <c r="EH116" s="182">
        <f t="shared" si="293"/>
        <v>-5.1499999999999986</v>
      </c>
      <c r="EI116" s="182">
        <f t="shared" si="293"/>
        <v>-58.58270636528534</v>
      </c>
      <c r="EJ116" s="182">
        <f t="shared" si="293"/>
        <v>-53.5</v>
      </c>
      <c r="EK116" s="182">
        <f t="shared" ref="EK116:EP116" si="298">EK114-2.303*$B$120*$B$121*$B$128*SUMPRODUCT($Q$4:$Q$101,EK4:EK101)</f>
        <v>-61.599999999999994</v>
      </c>
      <c r="EL116" s="182">
        <f t="shared" si="298"/>
        <v>-3.3395310291867881</v>
      </c>
      <c r="EM116" s="182">
        <f t="shared" si="298"/>
        <v>3.3646817357332118E-2</v>
      </c>
      <c r="EN116" s="182">
        <f t="shared" si="298"/>
        <v>-3.3646817357332118E-2</v>
      </c>
      <c r="EO116" s="182">
        <f t="shared" si="298"/>
        <v>-3.3646817357332118E-2</v>
      </c>
      <c r="EP116" s="182">
        <f t="shared" si="298"/>
        <v>0</v>
      </c>
      <c r="EQ116" s="182">
        <f t="shared" ref="EQ116:FH116" si="299">EQ114-2.303*$B$120*$B$121*$B$128*SUMPRODUCT($R$4:$R$101,EQ4:EQ101)</f>
        <v>0</v>
      </c>
      <c r="ER116" s="182">
        <f t="shared" si="299"/>
        <v>0</v>
      </c>
      <c r="ES116" s="182">
        <f t="shared" si="299"/>
        <v>0</v>
      </c>
      <c r="ET116" s="182">
        <f t="shared" si="299"/>
        <v>0</v>
      </c>
      <c r="EU116" s="182">
        <f t="shared" si="299"/>
        <v>0</v>
      </c>
      <c r="EV116" s="182">
        <f t="shared" si="299"/>
        <v>0</v>
      </c>
      <c r="EW116" s="182">
        <f t="shared" si="299"/>
        <v>0</v>
      </c>
      <c r="EX116" s="182">
        <f t="shared" si="299"/>
        <v>0</v>
      </c>
      <c r="EY116" s="182">
        <f t="shared" si="299"/>
        <v>0</v>
      </c>
      <c r="EZ116" s="182">
        <f t="shared" si="299"/>
        <v>0</v>
      </c>
      <c r="FA116" s="182">
        <f t="shared" si="299"/>
        <v>0</v>
      </c>
      <c r="FB116" s="182">
        <f t="shared" si="299"/>
        <v>0</v>
      </c>
      <c r="FC116" s="182">
        <f t="shared" si="299"/>
        <v>0</v>
      </c>
      <c r="FD116" s="182">
        <f t="shared" si="299"/>
        <v>0</v>
      </c>
      <c r="FE116" s="182">
        <f t="shared" si="299"/>
        <v>0</v>
      </c>
      <c r="FF116" s="182">
        <f t="shared" si="299"/>
        <v>0</v>
      </c>
      <c r="FG116" s="182">
        <f t="shared" si="299"/>
        <v>0</v>
      </c>
      <c r="FH116" s="182">
        <f t="shared" si="299"/>
        <v>0</v>
      </c>
      <c r="FI116" s="182">
        <f t="shared" ref="FI116" si="300">FI114-2.303*$B$120*$B$121*$B$128*SUMPRODUCT($R$4:$R$101,FI4:FI101)</f>
        <v>0</v>
      </c>
      <c r="FJ116" s="182">
        <f t="shared" ref="FJ116:GC116" si="301">FJ114-2.303*$B$120*$B$121*$B$128*SUMPRODUCT($R$4:$R$101,FJ4:FJ101)</f>
        <v>0</v>
      </c>
      <c r="FK116" s="182">
        <f t="shared" si="301"/>
        <v>0</v>
      </c>
      <c r="FL116" s="182">
        <f t="shared" si="301"/>
        <v>0</v>
      </c>
      <c r="FM116" s="182">
        <f t="shared" si="301"/>
        <v>0</v>
      </c>
      <c r="FN116" s="182">
        <f t="shared" si="301"/>
        <v>0</v>
      </c>
      <c r="FO116" s="182">
        <f t="shared" si="301"/>
        <v>0</v>
      </c>
      <c r="FP116" s="182">
        <f t="shared" si="301"/>
        <v>0</v>
      </c>
      <c r="FQ116" s="182">
        <f t="shared" si="301"/>
        <v>0</v>
      </c>
      <c r="FR116" s="182">
        <f t="shared" si="301"/>
        <v>0</v>
      </c>
      <c r="FS116" s="182">
        <f t="shared" si="301"/>
        <v>0</v>
      </c>
      <c r="FT116" s="182">
        <f t="shared" si="301"/>
        <v>0</v>
      </c>
      <c r="FU116" s="182">
        <f t="shared" si="301"/>
        <v>0</v>
      </c>
      <c r="FV116" s="182">
        <f t="shared" si="301"/>
        <v>0</v>
      </c>
      <c r="FW116" s="182">
        <f t="shared" si="301"/>
        <v>0</v>
      </c>
      <c r="FX116" s="182">
        <f t="shared" ref="FX116" si="302">FX114-2.303*$B$120*$B$121*$B$128*SUMPRODUCT($R$4:$R$101,FX4:FX101)</f>
        <v>0</v>
      </c>
      <c r="FY116" s="182">
        <f t="shared" si="301"/>
        <v>0</v>
      </c>
      <c r="FZ116" s="182">
        <f t="shared" si="301"/>
        <v>0</v>
      </c>
      <c r="GA116" s="182">
        <f t="shared" si="301"/>
        <v>0</v>
      </c>
      <c r="GB116" s="182">
        <f t="shared" si="301"/>
        <v>-17.55</v>
      </c>
      <c r="GC116" s="182">
        <f t="shared" si="301"/>
        <v>192.49100000000004</v>
      </c>
    </row>
    <row r="117" spans="1:185" x14ac:dyDescent="0.35">
      <c r="A117" s="253" t="s">
        <v>663</v>
      </c>
      <c r="B117" s="265"/>
      <c r="C117" s="265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5"/>
      <c r="U117" s="268"/>
      <c r="V117" s="183">
        <f t="shared" ref="V117:BF117" si="303">V116+SUMPRODUCT($S$4:$S$101,V4:V101)</f>
        <v>-667.68999588358872</v>
      </c>
      <c r="W117" s="183">
        <f t="shared" ca="1" si="303"/>
        <v>-413.83701370155177</v>
      </c>
      <c r="X117" s="183">
        <f t="shared" si="303"/>
        <v>135.76363249632951</v>
      </c>
      <c r="Y117" s="183">
        <f t="shared" ca="1" si="303"/>
        <v>106.14550004868522</v>
      </c>
      <c r="Z117" s="183">
        <f t="shared" si="303"/>
        <v>-53.701363614524134</v>
      </c>
      <c r="AA117" s="723">
        <f t="shared" si="303"/>
        <v>-91.472217179719706</v>
      </c>
      <c r="AB117" s="723">
        <f t="shared" si="303"/>
        <v>-97.700551441318424</v>
      </c>
      <c r="AC117" s="723">
        <f t="shared" si="303"/>
        <v>-106.54093577618339</v>
      </c>
      <c r="AD117" s="723">
        <f t="shared" si="303"/>
        <v>-105.67876955829492</v>
      </c>
      <c r="AE117" s="723">
        <f t="shared" si="303"/>
        <v>-211.11447430782221</v>
      </c>
      <c r="AF117" s="723">
        <f t="shared" si="303"/>
        <v>3.2383982084627382E-10</v>
      </c>
      <c r="AG117" s="731">
        <f t="shared" si="303"/>
        <v>-51.572710106385557</v>
      </c>
      <c r="AH117" s="731">
        <f t="shared" si="303"/>
        <v>-50.75614880951354</v>
      </c>
      <c r="AI117" s="731">
        <f t="shared" si="303"/>
        <v>-57.801044367984296</v>
      </c>
      <c r="AJ117" s="731">
        <f t="shared" si="303"/>
        <v>-66.64142870284941</v>
      </c>
      <c r="AK117" s="731">
        <f t="shared" si="303"/>
        <v>-56.98448307111228</v>
      </c>
      <c r="AL117" s="731">
        <f t="shared" si="303"/>
        <v>-65.824867405977258</v>
      </c>
      <c r="AM117" s="731">
        <f t="shared" si="303"/>
        <v>-65.779262484960938</v>
      </c>
      <c r="AN117" s="731">
        <f t="shared" si="303"/>
        <v>-64.962701188088786</v>
      </c>
      <c r="AO117" s="731">
        <f t="shared" si="303"/>
        <v>-108.47634361453169</v>
      </c>
      <c r="AP117" s="731">
        <f t="shared" si="303"/>
        <v>3.5569246178851941E-10</v>
      </c>
      <c r="AQ117" s="747">
        <f t="shared" si="303"/>
        <v>-121.26518402921477</v>
      </c>
      <c r="AR117" s="747">
        <f t="shared" si="303"/>
        <v>-99.399726253993208</v>
      </c>
      <c r="AS117" s="747">
        <f t="shared" si="303"/>
        <v>-93.949652448971861</v>
      </c>
      <c r="AT117" s="747">
        <f t="shared" si="303"/>
        <v>-93.133091152099823</v>
      </c>
      <c r="AU117" s="747">
        <f t="shared" si="303"/>
        <v>-100.17798671057059</v>
      </c>
      <c r="AV117" s="747">
        <f t="shared" si="303"/>
        <v>-109.01837104543571</v>
      </c>
      <c r="AW117" s="747">
        <f t="shared" si="303"/>
        <v>-99.36142541369847</v>
      </c>
      <c r="AX117" s="747">
        <f t="shared" si="303"/>
        <v>-108.20180974856346</v>
      </c>
      <c r="AY117" s="747">
        <f t="shared" si="303"/>
        <v>-108.15620482754719</v>
      </c>
      <c r="AZ117" s="747">
        <f t="shared" si="303"/>
        <v>-107.33964353067505</v>
      </c>
      <c r="BA117" s="747">
        <f t="shared" si="303"/>
        <v>6.6224619337755282E-10</v>
      </c>
      <c r="BB117" s="739">
        <f t="shared" si="303"/>
        <v>-183.3399606585931</v>
      </c>
      <c r="BC117" s="739">
        <f t="shared" si="303"/>
        <v>3.2461283001604469E-10</v>
      </c>
      <c r="BD117" s="642">
        <f t="shared" si="303"/>
        <v>-77.895084777895676</v>
      </c>
      <c r="BE117" s="642">
        <f t="shared" si="303"/>
        <v>-77.078523481023637</v>
      </c>
      <c r="BF117" s="642">
        <f t="shared" si="303"/>
        <v>-84.123419039494465</v>
      </c>
      <c r="BG117" s="642">
        <v>-51.41591117739236</v>
      </c>
      <c r="BH117" s="642">
        <f t="shared" ref="BH117:CX117" si="304">BH116+SUMPRODUCT($S$4:$S$101,BH4:BH101)</f>
        <v>-83.30685774262237</v>
      </c>
      <c r="BI117" s="642">
        <v>-56.307041788409123</v>
      </c>
      <c r="BJ117" s="642">
        <f t="shared" si="304"/>
        <v>-92.101637156471071</v>
      </c>
      <c r="BK117" s="642">
        <f t="shared" si="304"/>
        <v>-91.285075859598891</v>
      </c>
      <c r="BL117" s="642">
        <f t="shared" si="304"/>
        <v>-134.79871828604183</v>
      </c>
      <c r="BM117" s="642">
        <f t="shared" si="304"/>
        <v>-116.05634500881621</v>
      </c>
      <c r="BN117" s="642">
        <v>-89.915622289744533</v>
      </c>
      <c r="BO117" s="642">
        <f t="shared" si="304"/>
        <v>6.7974956622771851E-10</v>
      </c>
      <c r="BP117" s="710">
        <f t="shared" si="304"/>
        <v>-114.32826738920878</v>
      </c>
      <c r="BQ117" s="710">
        <f t="shared" si="304"/>
        <v>-113.51170609233662</v>
      </c>
      <c r="BR117" s="710">
        <f t="shared" si="304"/>
        <v>-120.55660165080752</v>
      </c>
      <c r="BS117" s="710">
        <v>-90.83269378870537</v>
      </c>
      <c r="BT117" s="710">
        <f t="shared" si="304"/>
        <v>-119.74004035393537</v>
      </c>
      <c r="BU117" s="710">
        <v>-95.723824399722133</v>
      </c>
      <c r="BV117" s="710">
        <f t="shared" si="304"/>
        <v>-128.53481976778411</v>
      </c>
      <c r="BW117" s="710">
        <f t="shared" si="304"/>
        <v>-127.71825847091196</v>
      </c>
      <c r="BX117" s="710">
        <f t="shared" si="304"/>
        <v>-171.23190089735488</v>
      </c>
      <c r="BY117" s="710">
        <f t="shared" si="304"/>
        <v>5.0715536845507662E-10</v>
      </c>
      <c r="BZ117" s="656">
        <f t="shared" si="304"/>
        <v>-14.372976289155922</v>
      </c>
      <c r="CA117" s="656">
        <f t="shared" si="304"/>
        <v>-20.601310550754775</v>
      </c>
      <c r="CB117" s="656">
        <v>-31.412401650478238</v>
      </c>
      <c r="CC117" s="656">
        <f t="shared" si="304"/>
        <v>-28.579528667731338</v>
      </c>
      <c r="CD117" s="656">
        <f t="shared" si="304"/>
        <v>-104.50774103670432</v>
      </c>
      <c r="CE117" s="656">
        <f t="shared" ref="CE117" si="305">CE116+SUMPRODUCT($S$4:$S$101,CE4:CE101)</f>
        <v>-105.32430233357657</v>
      </c>
      <c r="CF117" s="656">
        <f t="shared" si="304"/>
        <v>5.0794416946922154E-10</v>
      </c>
      <c r="CG117" s="667">
        <f t="shared" si="304"/>
        <v>-140.77820712021997</v>
      </c>
      <c r="CH117" s="667">
        <f t="shared" si="304"/>
        <v>-139.96164582334785</v>
      </c>
      <c r="CI117" s="667">
        <f t="shared" si="304"/>
        <v>-147.00654138181878</v>
      </c>
      <c r="CJ117" s="667">
        <v>-130.02255351971667</v>
      </c>
      <c r="CK117" s="667">
        <f t="shared" si="304"/>
        <v>-146.18998008494663</v>
      </c>
      <c r="CL117" s="667">
        <v>-134.91368413073337</v>
      </c>
      <c r="CM117" s="667">
        <f t="shared" si="304"/>
        <v>-154.98475949879537</v>
      </c>
      <c r="CN117" s="667">
        <f t="shared" si="304"/>
        <v>-154.16819820192319</v>
      </c>
      <c r="CO117" s="667">
        <f t="shared" si="304"/>
        <v>-197.68184062836613</v>
      </c>
      <c r="CP117" s="667">
        <f t="shared" si="304"/>
        <v>3.3678713965076487E-10</v>
      </c>
      <c r="CQ117" s="713">
        <f t="shared" si="304"/>
        <v>-66.02594293473075</v>
      </c>
      <c r="CR117" s="713">
        <f t="shared" ref="CR117" si="306">CR116+SUMPRODUCT($S$4:$S$101,CR4:CR101)</f>
        <v>-67.776107281990278</v>
      </c>
      <c r="CS117" s="713">
        <f t="shared" si="304"/>
        <v>3.5490446680668299E-10</v>
      </c>
      <c r="CT117" s="683">
        <f t="shared" ref="CT117:CU117" si="307">CT116+SUMPRODUCT($S$4:$S$101,CT4:CT101)</f>
        <v>-110.15337547490753</v>
      </c>
      <c r="CU117" s="683">
        <f t="shared" si="307"/>
        <v>-132.4852025020495</v>
      </c>
      <c r="CV117" s="683">
        <f t="shared" si="304"/>
        <v>-121.3192889884785</v>
      </c>
      <c r="CW117" s="683">
        <f t="shared" si="304"/>
        <v>2.8424810862917218E-10</v>
      </c>
      <c r="CX117" s="762">
        <f t="shared" si="304"/>
        <v>-38.629430900796677</v>
      </c>
      <c r="CY117" s="762">
        <f t="shared" ref="CY117" si="308">CY116+SUMPRODUCT($S$4:$S$101,CY4:CY101)</f>
        <v>-39.445992197668829</v>
      </c>
      <c r="CZ117" s="692">
        <f t="shared" ref="CZ117:EJ117" si="309">CZ116+SUMPRODUCT($S$4:$S$101,CZ4:CZ101)</f>
        <v>3.4971309939067667E-10</v>
      </c>
      <c r="DA117" s="762">
        <f t="shared" si="309"/>
        <v>-38.405554757036157</v>
      </c>
      <c r="DB117" s="762">
        <f t="shared" ref="DB117" si="310">DB116+SUMPRODUCT($S$4:$S$101,DB4:DB101)</f>
        <v>-39.222116053908408</v>
      </c>
      <c r="DC117" s="692">
        <f t="shared" si="309"/>
        <v>3.4294177690658561E-10</v>
      </c>
      <c r="DD117" s="762">
        <f t="shared" si="309"/>
        <v>-38.404725140620073</v>
      </c>
      <c r="DE117" s="762">
        <f t="shared" ref="DE117" si="311">DE116+SUMPRODUCT($S$4:$S$101,DE4:DE101)</f>
        <v>-39.221286437492338</v>
      </c>
      <c r="DF117" s="692">
        <f t="shared" si="309"/>
        <v>-87.056641779261</v>
      </c>
      <c r="DG117" s="692">
        <f t="shared" si="309"/>
        <v>3.4294260652300167E-10</v>
      </c>
      <c r="DH117" s="701">
        <f t="shared" si="309"/>
        <v>-106.11346928724268</v>
      </c>
      <c r="DI117" s="701">
        <f t="shared" ref="DI117" si="312">DI116+SUMPRODUCT($S$4:$S$101,DI4:DI101)</f>
        <v>-106.93003058411483</v>
      </c>
      <c r="DJ117" s="701">
        <f t="shared" si="309"/>
        <v>-145.91487570074722</v>
      </c>
      <c r="DK117" s="701">
        <v>-127.44724644682611</v>
      </c>
      <c r="DL117" s="701">
        <f t="shared" si="309"/>
        <v>3.0549034941909712E-10</v>
      </c>
      <c r="DM117" s="701">
        <f t="shared" si="309"/>
        <v>-87.054319068482343</v>
      </c>
      <c r="DN117" s="701">
        <f t="shared" si="309"/>
        <v>-62.779034362392437</v>
      </c>
      <c r="DO117" s="701">
        <f t="shared" si="309"/>
        <v>-129.65664771203205</v>
      </c>
      <c r="DP117" s="183">
        <f t="shared" si="309"/>
        <v>-33.854743677782039</v>
      </c>
      <c r="DQ117" s="183">
        <f t="shared" si="309"/>
        <v>-33.038182380909895</v>
      </c>
      <c r="DR117" s="183">
        <f t="shared" si="309"/>
        <v>-48.061296056357371</v>
      </c>
      <c r="DS117" s="183">
        <f t="shared" si="309"/>
        <v>-47.244734759485226</v>
      </c>
      <c r="DT117" s="183">
        <f t="shared" si="309"/>
        <v>-48.061296056357371</v>
      </c>
      <c r="DU117" s="183">
        <f t="shared" si="309"/>
        <v>-47.244734759485226</v>
      </c>
      <c r="DV117" s="183"/>
      <c r="DW117" s="183"/>
      <c r="DX117" s="183">
        <f t="shared" si="309"/>
        <v>-48.923462274245772</v>
      </c>
      <c r="DY117" s="183">
        <f t="shared" si="309"/>
        <v>-48.106900977373627</v>
      </c>
      <c r="DZ117" s="183"/>
      <c r="EA117" s="183"/>
      <c r="EB117" s="183">
        <f t="shared" si="309"/>
        <v>-59.385912365912588</v>
      </c>
      <c r="EC117" s="183">
        <f t="shared" si="309"/>
        <v>-58.569351069040465</v>
      </c>
      <c r="ED117" s="183">
        <f t="shared" si="309"/>
        <v>-27.642181606140568</v>
      </c>
      <c r="EE117" s="183">
        <f t="shared" si="309"/>
        <v>-112.62383496114964</v>
      </c>
      <c r="EF117" s="183">
        <f t="shared" si="309"/>
        <v>-90.75837718592814</v>
      </c>
      <c r="EG117" s="183">
        <f t="shared" ref="EG117" si="313">EG116+SUMPRODUCT($S$4:$S$101,EG4:EG101)</f>
        <v>4.6562440183267422E-10</v>
      </c>
      <c r="EH117" s="183">
        <f t="shared" si="309"/>
        <v>17.680768669730078</v>
      </c>
      <c r="EI117" s="183">
        <f t="shared" si="309"/>
        <v>-40.099787286396165</v>
      </c>
      <c r="EJ117" s="183">
        <f t="shared" si="309"/>
        <v>-19.253849590840908</v>
      </c>
      <c r="EK117" s="183">
        <f t="shared" ref="EK117:EP117" si="314">EK116+SUMPRODUCT($S$4:$S$101,EK4:EK101)</f>
        <v>-21.646155606603173</v>
      </c>
      <c r="EL117" s="183">
        <f t="shared" si="314"/>
        <v>51.453559703124654</v>
      </c>
      <c r="EM117" s="183">
        <f t="shared" si="314"/>
        <v>-5.2087440560329314</v>
      </c>
      <c r="EN117" s="183">
        <f t="shared" si="314"/>
        <v>19.263353182642664</v>
      </c>
      <c r="EO117" s="183">
        <f t="shared" si="314"/>
        <v>5.2087440560329314</v>
      </c>
      <c r="EP117" s="183">
        <f t="shared" si="314"/>
        <v>0</v>
      </c>
      <c r="EQ117" s="183">
        <f t="shared" ref="EQ117:FH117" si="315">EQ116+SUMPRODUCT($T$4:$T$101,EQ4:EQ101)</f>
        <v>0</v>
      </c>
      <c r="ER117" s="183">
        <f t="shared" si="315"/>
        <v>11.415383815777831</v>
      </c>
      <c r="ES117" s="183">
        <f t="shared" si="315"/>
        <v>0</v>
      </c>
      <c r="ET117" s="183">
        <f t="shared" si="315"/>
        <v>0</v>
      </c>
      <c r="EU117" s="183">
        <f t="shared" si="315"/>
        <v>0</v>
      </c>
      <c r="EV117" s="183">
        <f t="shared" si="315"/>
        <v>0</v>
      </c>
      <c r="EW117" s="183">
        <f t="shared" si="315"/>
        <v>0</v>
      </c>
      <c r="EX117" s="183">
        <f t="shared" si="315"/>
        <v>0</v>
      </c>
      <c r="EY117" s="183">
        <f t="shared" si="315"/>
        <v>0</v>
      </c>
      <c r="EZ117" s="183">
        <f t="shared" si="315"/>
        <v>0</v>
      </c>
      <c r="FA117" s="183">
        <f t="shared" si="315"/>
        <v>0</v>
      </c>
      <c r="FB117" s="183">
        <f t="shared" si="315"/>
        <v>0</v>
      </c>
      <c r="FC117" s="183">
        <f t="shared" si="315"/>
        <v>0</v>
      </c>
      <c r="FD117" s="183">
        <f t="shared" si="315"/>
        <v>0</v>
      </c>
      <c r="FE117" s="183">
        <f t="shared" si="315"/>
        <v>0</v>
      </c>
      <c r="FF117" s="183">
        <f t="shared" si="315"/>
        <v>0</v>
      </c>
      <c r="FG117" s="183">
        <f t="shared" si="315"/>
        <v>0</v>
      </c>
      <c r="FH117" s="183">
        <f t="shared" si="315"/>
        <v>0</v>
      </c>
      <c r="FI117" s="183">
        <f t="shared" ref="FI117" si="316">FI116+SUMPRODUCT($T$4:$T$101,FI4:FI101)</f>
        <v>0</v>
      </c>
      <c r="FJ117" s="183">
        <f t="shared" ref="FJ117:GC117" si="317">FJ116+SUMPRODUCT($T$4:$T$101,FJ4:FJ101)</f>
        <v>0</v>
      </c>
      <c r="FK117" s="183">
        <f t="shared" si="317"/>
        <v>0</v>
      </c>
      <c r="FL117" s="183">
        <f t="shared" si="317"/>
        <v>0</v>
      </c>
      <c r="FM117" s="183">
        <f t="shared" si="317"/>
        <v>0</v>
      </c>
      <c r="FN117" s="183">
        <f t="shared" si="317"/>
        <v>0</v>
      </c>
      <c r="FO117" s="183">
        <f t="shared" si="317"/>
        <v>0</v>
      </c>
      <c r="FP117" s="183">
        <f t="shared" si="317"/>
        <v>0</v>
      </c>
      <c r="FQ117" s="183">
        <f t="shared" si="317"/>
        <v>0</v>
      </c>
      <c r="FR117" s="183">
        <f t="shared" si="317"/>
        <v>0</v>
      </c>
      <c r="FS117" s="183">
        <f t="shared" si="317"/>
        <v>0</v>
      </c>
      <c r="FT117" s="183">
        <f t="shared" si="317"/>
        <v>0</v>
      </c>
      <c r="FU117" s="183">
        <f t="shared" si="317"/>
        <v>0</v>
      </c>
      <c r="FV117" s="183">
        <f t="shared" si="317"/>
        <v>0</v>
      </c>
      <c r="FW117" s="183">
        <f t="shared" si="317"/>
        <v>0</v>
      </c>
      <c r="FX117" s="183">
        <f t="shared" ref="FX117" si="318">FX116+SUMPRODUCT($T$4:$T$101,FX4:FX101)</f>
        <v>0</v>
      </c>
      <c r="FY117" s="183">
        <f t="shared" si="317"/>
        <v>0</v>
      </c>
      <c r="FZ117" s="183">
        <f t="shared" si="317"/>
        <v>0</v>
      </c>
      <c r="GA117" s="183">
        <f t="shared" si="317"/>
        <v>9.7646213816663696</v>
      </c>
      <c r="GB117" s="183">
        <f t="shared" si="317"/>
        <v>5.280767631555662</v>
      </c>
      <c r="GC117" s="183">
        <f t="shared" si="317"/>
        <v>219.88736560841488</v>
      </c>
    </row>
    <row r="118" spans="1:185" x14ac:dyDescent="0.35">
      <c r="A118" s="45" t="s">
        <v>1335</v>
      </c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354"/>
      <c r="W118" s="354"/>
      <c r="X118" s="354"/>
      <c r="Y118" s="354"/>
      <c r="Z118" s="354"/>
      <c r="AA118" s="354">
        <v>7</v>
      </c>
      <c r="AB118" s="354">
        <v>8</v>
      </c>
      <c r="AC118" s="354">
        <v>8</v>
      </c>
      <c r="AD118" s="354">
        <v>7</v>
      </c>
      <c r="AE118" s="354">
        <v>11</v>
      </c>
      <c r="AF118" s="354"/>
      <c r="AG118" s="354">
        <v>4</v>
      </c>
      <c r="AH118" s="354">
        <v>4</v>
      </c>
      <c r="AI118" s="354">
        <v>5</v>
      </c>
      <c r="AJ118" s="354">
        <v>5</v>
      </c>
      <c r="AK118" s="354">
        <v>5</v>
      </c>
      <c r="AL118" s="354">
        <v>5</v>
      </c>
      <c r="AM118" s="354">
        <v>4</v>
      </c>
      <c r="AN118" s="354">
        <v>4</v>
      </c>
      <c r="AO118" s="354">
        <v>10</v>
      </c>
      <c r="AP118" s="354"/>
      <c r="AQ118" s="354">
        <v>2</v>
      </c>
      <c r="AR118" s="354">
        <v>7</v>
      </c>
      <c r="AS118" s="354">
        <v>5</v>
      </c>
      <c r="AT118" s="354">
        <v>5</v>
      </c>
      <c r="AU118" s="354">
        <v>6</v>
      </c>
      <c r="AV118" s="354">
        <v>6</v>
      </c>
      <c r="AW118" s="354">
        <v>6</v>
      </c>
      <c r="AX118" s="354">
        <v>6</v>
      </c>
      <c r="AY118" s="354">
        <v>5</v>
      </c>
      <c r="AZ118" s="354">
        <v>5</v>
      </c>
      <c r="BA118" s="354"/>
      <c r="BB118" s="354">
        <v>10</v>
      </c>
      <c r="BC118" s="354"/>
      <c r="BD118" s="354">
        <v>7</v>
      </c>
      <c r="BE118" s="354">
        <v>7</v>
      </c>
      <c r="BF118" s="354">
        <v>8</v>
      </c>
      <c r="BG118" s="354">
        <v>8</v>
      </c>
      <c r="BH118" s="354">
        <v>8</v>
      </c>
      <c r="BI118" s="354">
        <v>8</v>
      </c>
      <c r="BJ118" s="354">
        <v>7</v>
      </c>
      <c r="BK118" s="354">
        <v>7</v>
      </c>
      <c r="BL118" s="354">
        <v>13</v>
      </c>
      <c r="BM118" s="354">
        <v>8</v>
      </c>
      <c r="BN118" s="354">
        <v>8</v>
      </c>
      <c r="BO118" s="354"/>
      <c r="BP118" s="354">
        <v>4</v>
      </c>
      <c r="BQ118" s="354">
        <v>4</v>
      </c>
      <c r="BR118" s="354">
        <v>5</v>
      </c>
      <c r="BS118" s="354">
        <v>5</v>
      </c>
      <c r="BT118" s="354">
        <v>5</v>
      </c>
      <c r="BU118" s="354">
        <v>5</v>
      </c>
      <c r="BV118" s="354">
        <v>4</v>
      </c>
      <c r="BW118" s="354">
        <v>4</v>
      </c>
      <c r="BX118" s="354">
        <v>10</v>
      </c>
      <c r="BY118" s="354"/>
      <c r="BZ118" s="354">
        <v>4</v>
      </c>
      <c r="CA118" s="354">
        <v>5</v>
      </c>
      <c r="CB118" s="354">
        <v>5</v>
      </c>
      <c r="CC118" s="354">
        <v>4</v>
      </c>
      <c r="CD118" s="354">
        <v>4</v>
      </c>
      <c r="CE118" s="354">
        <v>4</v>
      </c>
      <c r="CF118" s="354"/>
      <c r="CG118" s="354">
        <v>4</v>
      </c>
      <c r="CH118" s="354">
        <v>4</v>
      </c>
      <c r="CI118" s="354">
        <v>5</v>
      </c>
      <c r="CJ118" s="354">
        <v>5</v>
      </c>
      <c r="CK118" s="354">
        <v>5</v>
      </c>
      <c r="CL118" s="354">
        <v>5</v>
      </c>
      <c r="CM118" s="354">
        <v>4</v>
      </c>
      <c r="CN118" s="354">
        <v>4</v>
      </c>
      <c r="CO118" s="354">
        <v>10</v>
      </c>
      <c r="CP118" s="354"/>
      <c r="CQ118" s="354">
        <v>2</v>
      </c>
      <c r="CR118" s="354">
        <v>5</v>
      </c>
      <c r="CS118" s="354"/>
      <c r="CT118" s="354">
        <v>10</v>
      </c>
      <c r="CU118" s="354">
        <v>6</v>
      </c>
      <c r="CV118" s="354">
        <v>8</v>
      </c>
      <c r="CW118" s="354"/>
      <c r="CX118" s="354">
        <v>4</v>
      </c>
      <c r="CY118" s="354">
        <v>4</v>
      </c>
      <c r="CZ118" s="354"/>
      <c r="DA118" s="354">
        <v>4</v>
      </c>
      <c r="DB118" s="354">
        <v>4</v>
      </c>
      <c r="DC118" s="354"/>
      <c r="DD118" s="354">
        <v>4</v>
      </c>
      <c r="DE118" s="354">
        <v>4</v>
      </c>
      <c r="DF118" s="354">
        <v>4</v>
      </c>
      <c r="DG118" s="354"/>
      <c r="DH118" s="354">
        <v>4</v>
      </c>
      <c r="DI118" s="354">
        <v>4</v>
      </c>
      <c r="DJ118" s="354">
        <v>5</v>
      </c>
      <c r="DK118" s="354">
        <v>5</v>
      </c>
      <c r="DL118" s="354"/>
      <c r="DM118" s="354"/>
      <c r="DN118" s="354"/>
      <c r="DO118" s="354"/>
      <c r="DP118" s="772">
        <v>3</v>
      </c>
      <c r="DQ118" s="772">
        <v>3</v>
      </c>
      <c r="DR118" s="354">
        <v>3</v>
      </c>
      <c r="DS118" s="354">
        <v>3</v>
      </c>
      <c r="DT118" s="354">
        <v>3</v>
      </c>
      <c r="DU118" s="354">
        <v>3</v>
      </c>
      <c r="DV118" s="354">
        <v>4</v>
      </c>
      <c r="DW118" s="354">
        <v>4</v>
      </c>
      <c r="DX118" s="354">
        <v>4</v>
      </c>
      <c r="DY118" s="354">
        <v>4</v>
      </c>
      <c r="DZ118" s="354">
        <v>4</v>
      </c>
      <c r="EA118" s="354">
        <v>4</v>
      </c>
      <c r="EB118" s="354">
        <v>4</v>
      </c>
      <c r="EC118" s="354">
        <v>4</v>
      </c>
      <c r="ED118" s="354">
        <v>1</v>
      </c>
      <c r="EE118" s="354">
        <v>4</v>
      </c>
      <c r="EF118" s="354">
        <v>8</v>
      </c>
      <c r="EG118" s="354"/>
      <c r="EH118" s="354"/>
      <c r="EI118" s="354"/>
      <c r="EJ118" s="354"/>
      <c r="EK118" s="354"/>
      <c r="EL118" s="182"/>
      <c r="EM118" s="182"/>
      <c r="EN118" s="353"/>
      <c r="EO118" s="353"/>
      <c r="EP118" s="353"/>
      <c r="EQ118" s="182"/>
      <c r="ER118" s="182"/>
      <c r="ES118" s="182"/>
      <c r="ET118" s="182"/>
      <c r="EU118" s="182"/>
      <c r="EV118" s="182"/>
      <c r="EW118" s="182"/>
      <c r="EX118" s="182"/>
      <c r="EY118" s="182"/>
      <c r="EZ118" s="182"/>
      <c r="FA118" s="182"/>
      <c r="FB118" s="182"/>
      <c r="FC118" s="182"/>
      <c r="FD118" s="182"/>
      <c r="FE118" s="182"/>
      <c r="FF118" s="182"/>
      <c r="FG118" s="182"/>
      <c r="FH118" s="182"/>
      <c r="FI118" s="182"/>
      <c r="FJ118" s="182"/>
      <c r="FK118" s="182"/>
      <c r="FL118" s="182"/>
      <c r="FM118" s="182"/>
      <c r="FN118" s="182"/>
      <c r="FO118" s="182"/>
      <c r="FP118" s="182"/>
      <c r="FQ118" s="182"/>
      <c r="FR118" s="182"/>
      <c r="FS118" s="182"/>
      <c r="FT118" s="182"/>
      <c r="FU118" s="182"/>
      <c r="FV118" s="182"/>
      <c r="FW118" s="182"/>
      <c r="FX118" s="182"/>
      <c r="FY118" s="182"/>
      <c r="FZ118" s="182"/>
      <c r="GA118" s="182"/>
      <c r="GB118" s="182"/>
      <c r="GC118" s="182"/>
    </row>
    <row r="119" spans="1:185" x14ac:dyDescent="0.35"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5"/>
      <c r="Q119" s="45"/>
      <c r="R119" s="45"/>
      <c r="S119" s="45"/>
      <c r="T119" s="45"/>
      <c r="U119" s="40"/>
      <c r="V119" s="40"/>
      <c r="W119" s="40"/>
      <c r="X119" s="40"/>
      <c r="Y119" s="40"/>
      <c r="Z119" s="40"/>
      <c r="AA119" s="354">
        <f t="shared" ref="AA119:AE119" si="319">AA117/AA118</f>
        <v>-13.067459597102815</v>
      </c>
      <c r="AB119" s="354">
        <f t="shared" si="319"/>
        <v>-12.212568930164803</v>
      </c>
      <c r="AC119" s="354">
        <f t="shared" si="319"/>
        <v>-13.317616972022924</v>
      </c>
      <c r="AD119" s="354">
        <f t="shared" si="319"/>
        <v>-15.096967079756416</v>
      </c>
      <c r="AE119" s="354">
        <f t="shared" si="319"/>
        <v>-19.192224937074744</v>
      </c>
      <c r="AF119" s="40"/>
      <c r="AG119" s="354">
        <f t="shared" ref="AG119:AO119" si="320">AG117/AG118</f>
        <v>-12.893177526596389</v>
      </c>
      <c r="AH119" s="354">
        <f t="shared" si="320"/>
        <v>-12.689037202378385</v>
      </c>
      <c r="AI119" s="354">
        <f t="shared" si="320"/>
        <v>-11.56020887359686</v>
      </c>
      <c r="AJ119" s="354">
        <f t="shared" si="320"/>
        <v>-13.328285740569882</v>
      </c>
      <c r="AK119" s="354">
        <f t="shared" si="320"/>
        <v>-11.396896614222456</v>
      </c>
      <c r="AL119" s="354">
        <f t="shared" si="320"/>
        <v>-13.164973481195451</v>
      </c>
      <c r="AM119" s="354">
        <f t="shared" si="320"/>
        <v>-16.444815621240235</v>
      </c>
      <c r="AN119" s="354">
        <f t="shared" si="320"/>
        <v>-16.240675297022197</v>
      </c>
      <c r="AO119" s="354">
        <f t="shared" si="320"/>
        <v>-10.847634361453169</v>
      </c>
      <c r="AP119" s="40"/>
      <c r="AQ119" s="354">
        <f t="shared" ref="AQ119:AZ119" si="321">AQ117/AQ118</f>
        <v>-60.632592014607383</v>
      </c>
      <c r="AR119" s="354">
        <f t="shared" si="321"/>
        <v>-14.199960893427601</v>
      </c>
      <c r="AS119" s="354">
        <f t="shared" si="321"/>
        <v>-18.789930489794372</v>
      </c>
      <c r="AT119" s="354">
        <f t="shared" si="321"/>
        <v>-18.626618230419965</v>
      </c>
      <c r="AU119" s="354">
        <f t="shared" si="321"/>
        <v>-16.696331118428432</v>
      </c>
      <c r="AV119" s="354">
        <f t="shared" si="321"/>
        <v>-18.169728507572618</v>
      </c>
      <c r="AW119" s="354">
        <f t="shared" si="321"/>
        <v>-16.560237568949745</v>
      </c>
      <c r="AX119" s="354">
        <f t="shared" si="321"/>
        <v>-18.033634958093909</v>
      </c>
      <c r="AY119" s="354">
        <f t="shared" si="321"/>
        <v>-21.631240965509438</v>
      </c>
      <c r="AZ119" s="354">
        <f t="shared" si="321"/>
        <v>-21.467928706135009</v>
      </c>
      <c r="BA119" s="40"/>
      <c r="BB119" s="354">
        <f>BB117/BB118</f>
        <v>-18.33399606585931</v>
      </c>
      <c r="BC119" s="40"/>
      <c r="BD119" s="354">
        <f t="shared" ref="BD119:BN119" si="322">BD117/BD118</f>
        <v>-11.127869253985097</v>
      </c>
      <c r="BE119" s="354">
        <f t="shared" si="322"/>
        <v>-11.011217640146233</v>
      </c>
      <c r="BF119" s="354">
        <f t="shared" si="322"/>
        <v>-10.515427379936808</v>
      </c>
      <c r="BG119" s="354">
        <f t="shared" si="322"/>
        <v>-6.426988897174045</v>
      </c>
      <c r="BH119" s="354">
        <f t="shared" si="322"/>
        <v>-10.413357217827796</v>
      </c>
      <c r="BI119" s="354">
        <f t="shared" si="322"/>
        <v>-7.0383802235511403</v>
      </c>
      <c r="BJ119" s="354">
        <f t="shared" si="322"/>
        <v>-13.157376736638724</v>
      </c>
      <c r="BK119" s="354">
        <f t="shared" si="322"/>
        <v>-13.040725122799842</v>
      </c>
      <c r="BL119" s="354">
        <f t="shared" si="322"/>
        <v>-10.369132175849371</v>
      </c>
      <c r="BM119" s="354">
        <f t="shared" si="322"/>
        <v>-14.507043126102026</v>
      </c>
      <c r="BN119" s="354">
        <f t="shared" si="322"/>
        <v>-11.239452786218067</v>
      </c>
      <c r="BO119" s="40"/>
      <c r="BP119" s="354">
        <f t="shared" ref="BP119:BX119" si="323">BP117/BP118</f>
        <v>-28.582066847302194</v>
      </c>
      <c r="BQ119" s="354">
        <f t="shared" si="323"/>
        <v>-28.377926523084156</v>
      </c>
      <c r="BR119" s="354">
        <f t="shared" si="323"/>
        <v>-24.111320330161504</v>
      </c>
      <c r="BS119" s="354">
        <f t="shared" si="323"/>
        <v>-18.166538757741073</v>
      </c>
      <c r="BT119" s="354">
        <f t="shared" si="323"/>
        <v>-23.948008070787075</v>
      </c>
      <c r="BU119" s="354">
        <f t="shared" si="323"/>
        <v>-19.144764879944425</v>
      </c>
      <c r="BV119" s="354">
        <f t="shared" si="323"/>
        <v>-32.133704941946029</v>
      </c>
      <c r="BW119" s="354">
        <f t="shared" si="323"/>
        <v>-31.929564617727991</v>
      </c>
      <c r="BX119" s="354">
        <f t="shared" si="323"/>
        <v>-17.123190089735488</v>
      </c>
      <c r="BY119" s="40"/>
      <c r="BZ119" s="354">
        <f t="shared" ref="BZ119:CE119" si="324">BZ117/BZ118</f>
        <v>-3.5932440722889805</v>
      </c>
      <c r="CA119" s="354">
        <f t="shared" si="324"/>
        <v>-4.1202621101509553</v>
      </c>
      <c r="CB119" s="354">
        <f t="shared" si="324"/>
        <v>-6.2824803300956473</v>
      </c>
      <c r="CC119" s="354">
        <f t="shared" si="324"/>
        <v>-7.1448821669328346</v>
      </c>
      <c r="CD119" s="354">
        <f t="shared" si="324"/>
        <v>-26.126935259176079</v>
      </c>
      <c r="CE119" s="354">
        <f t="shared" si="324"/>
        <v>-26.331075583394142</v>
      </c>
      <c r="CF119" s="40"/>
      <c r="CG119" s="354">
        <f t="shared" ref="CG119:CO119" si="325">CG117/CG118</f>
        <v>-35.194551780054994</v>
      </c>
      <c r="CH119" s="354">
        <f t="shared" si="325"/>
        <v>-34.990411455836963</v>
      </c>
      <c r="CI119" s="354">
        <f t="shared" si="325"/>
        <v>-29.401308276363757</v>
      </c>
      <c r="CJ119" s="354">
        <f t="shared" si="325"/>
        <v>-26.004510703943332</v>
      </c>
      <c r="CK119" s="354">
        <f t="shared" si="325"/>
        <v>-29.237996016989324</v>
      </c>
      <c r="CL119" s="354">
        <f t="shared" si="325"/>
        <v>-26.982736826146674</v>
      </c>
      <c r="CM119" s="354">
        <f t="shared" si="325"/>
        <v>-38.746189874698842</v>
      </c>
      <c r="CN119" s="354">
        <f t="shared" si="325"/>
        <v>-38.542049550480797</v>
      </c>
      <c r="CO119" s="354">
        <f t="shared" si="325"/>
        <v>-19.768184062836614</v>
      </c>
      <c r="CP119" s="40"/>
      <c r="CQ119" s="354">
        <f>CQ117/CQ118</f>
        <v>-33.012971467365375</v>
      </c>
      <c r="CR119" s="354"/>
      <c r="CS119" s="40"/>
      <c r="CT119" s="354">
        <f>CT117/CT118</f>
        <v>-11.015337547490754</v>
      </c>
      <c r="CU119" s="354">
        <f>CU117/CU118</f>
        <v>-22.080867083674917</v>
      </c>
      <c r="CV119" s="354">
        <f>CV117/CV118</f>
        <v>-15.164911123559813</v>
      </c>
      <c r="CW119" s="40"/>
      <c r="CX119" s="354">
        <f t="shared" ref="CX119:CY119" si="326">CX117/CX118</f>
        <v>-9.6573577251991694</v>
      </c>
      <c r="CY119" s="354">
        <f t="shared" si="326"/>
        <v>-9.8614980494172073</v>
      </c>
      <c r="CZ119" s="40"/>
      <c r="DA119" s="354">
        <f t="shared" ref="DA119:DB119" si="327">DA117/DA118</f>
        <v>-9.6013886892590392</v>
      </c>
      <c r="DB119" s="354">
        <f t="shared" si="327"/>
        <v>-9.805529013477102</v>
      </c>
      <c r="DC119" s="40"/>
      <c r="DD119" s="354">
        <f t="shared" ref="DD119:DF119" si="328">DD117/DD118</f>
        <v>-9.6011812851550182</v>
      </c>
      <c r="DE119" s="354">
        <f t="shared" si="328"/>
        <v>-9.8053216093730846</v>
      </c>
      <c r="DF119" s="354">
        <f t="shared" si="328"/>
        <v>-21.76416044481525</v>
      </c>
      <c r="DG119" s="40"/>
      <c r="DH119" s="354">
        <f t="shared" ref="DH119:DJ119" si="329">DH117/DH118</f>
        <v>-26.52836732181067</v>
      </c>
      <c r="DI119" s="354">
        <f t="shared" si="329"/>
        <v>-26.732507646028708</v>
      </c>
      <c r="DJ119" s="354">
        <f t="shared" si="329"/>
        <v>-29.182975140149445</v>
      </c>
      <c r="DK119" s="354">
        <f>DK117/DK118</f>
        <v>-25.489449289365222</v>
      </c>
      <c r="DL119" s="40"/>
      <c r="DM119" s="40"/>
      <c r="DN119" s="40"/>
      <c r="DO119" s="40"/>
      <c r="DP119" s="354">
        <f t="shared" ref="DP119:EF119" si="330">DP117/DP118</f>
        <v>-11.284914559260679</v>
      </c>
      <c r="DQ119" s="354">
        <f t="shared" si="330"/>
        <v>-11.012727460303298</v>
      </c>
      <c r="DR119" s="354">
        <f t="shared" si="330"/>
        <v>-16.02043201878579</v>
      </c>
      <c r="DS119" s="354">
        <f t="shared" si="330"/>
        <v>-15.748244919828409</v>
      </c>
      <c r="DT119" s="354">
        <f t="shared" si="330"/>
        <v>-16.02043201878579</v>
      </c>
      <c r="DU119" s="354">
        <f t="shared" si="330"/>
        <v>-15.748244919828409</v>
      </c>
      <c r="DV119" s="354"/>
      <c r="DW119" s="354"/>
      <c r="DX119" s="354">
        <f t="shared" si="330"/>
        <v>-12.230865568561443</v>
      </c>
      <c r="DY119" s="354">
        <f t="shared" si="330"/>
        <v>-12.026725244343407</v>
      </c>
      <c r="DZ119" s="354"/>
      <c r="EA119" s="354"/>
      <c r="EB119" s="354">
        <f t="shared" si="330"/>
        <v>-14.846478091478147</v>
      </c>
      <c r="EC119" s="354">
        <f t="shared" si="330"/>
        <v>-14.642337767260116</v>
      </c>
      <c r="ED119" s="354">
        <f t="shared" si="330"/>
        <v>-27.642181606140568</v>
      </c>
      <c r="EE119" s="354">
        <f t="shared" si="330"/>
        <v>-28.15595874028741</v>
      </c>
      <c r="EF119" s="354">
        <f t="shared" si="330"/>
        <v>-11.344797148241017</v>
      </c>
      <c r="EG119" s="40"/>
      <c r="EH119" s="40"/>
      <c r="EI119" s="40"/>
      <c r="EJ119" s="40"/>
      <c r="EK119" s="40"/>
      <c r="EL119" s="40"/>
      <c r="EM119" s="40"/>
    </row>
    <row r="120" spans="1:185" x14ac:dyDescent="0.35">
      <c r="A120" s="32" t="s">
        <v>136</v>
      </c>
      <c r="B120" s="786">
        <v>8.3140000000000002E-3</v>
      </c>
      <c r="C120" s="786"/>
      <c r="D120" s="786"/>
      <c r="E120" s="786"/>
      <c r="F120" s="787" t="s">
        <v>325</v>
      </c>
      <c r="G120" s="788"/>
      <c r="H120" s="658"/>
      <c r="I120" s="40"/>
      <c r="J120" s="40"/>
      <c r="K120" s="40"/>
      <c r="L120" s="40"/>
      <c r="M120" s="40"/>
      <c r="N120" s="40"/>
      <c r="O120" s="40"/>
      <c r="P120" s="45"/>
      <c r="Q120" s="45"/>
      <c r="R120" s="45"/>
      <c r="S120" s="45"/>
      <c r="T120" s="45"/>
      <c r="U120" s="40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05"/>
      <c r="BN120" s="205"/>
      <c r="BO120" s="205"/>
      <c r="BP120" s="205"/>
      <c r="BQ120" s="205"/>
      <c r="BR120" s="205"/>
      <c r="BS120" s="205"/>
      <c r="BT120" s="205"/>
      <c r="BU120" s="205"/>
      <c r="BV120" s="205"/>
      <c r="BW120" s="205"/>
      <c r="BX120" s="205"/>
      <c r="BY120" s="205"/>
      <c r="BZ120" s="205"/>
      <c r="CA120" s="205"/>
      <c r="CB120" s="205"/>
      <c r="CC120" s="205"/>
      <c r="CD120" s="205"/>
      <c r="CE120" s="205"/>
      <c r="CF120" s="205"/>
      <c r="CG120" s="205"/>
      <c r="CH120" s="205"/>
      <c r="CI120" s="205"/>
      <c r="CJ120" s="205"/>
      <c r="CK120" s="205"/>
      <c r="CL120" s="205"/>
      <c r="CM120" s="205"/>
      <c r="CN120" s="205"/>
      <c r="CO120" s="205"/>
      <c r="CP120" s="205"/>
      <c r="CQ120" s="205"/>
      <c r="CR120" s="205"/>
      <c r="CS120" s="205"/>
      <c r="CT120" s="205"/>
      <c r="CU120" s="205"/>
      <c r="CV120" s="205"/>
      <c r="CW120" s="205"/>
      <c r="CX120" s="205"/>
      <c r="CY120" s="205"/>
      <c r="CZ120" s="205"/>
      <c r="DA120" s="205"/>
      <c r="DB120" s="205"/>
      <c r="DC120" s="205"/>
      <c r="DD120" s="205"/>
      <c r="DE120" s="205"/>
      <c r="DF120" s="205"/>
      <c r="DG120" s="205"/>
      <c r="DH120" s="205"/>
      <c r="DI120" s="205"/>
      <c r="DJ120" s="205"/>
      <c r="DK120" s="205"/>
      <c r="DL120" s="205"/>
      <c r="DM120" s="205"/>
      <c r="DN120" s="205"/>
      <c r="DO120" s="205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205"/>
      <c r="EI120" s="205"/>
      <c r="EJ120" s="205"/>
      <c r="EK120" s="40"/>
    </row>
    <row r="121" spans="1:185" x14ac:dyDescent="0.35">
      <c r="A121" s="33" t="s">
        <v>137</v>
      </c>
      <c r="B121" s="789">
        <f>OperatParam!B1</f>
        <v>298.14999999999998</v>
      </c>
      <c r="C121" s="789"/>
      <c r="D121" s="790" t="s">
        <v>138</v>
      </c>
      <c r="E121" s="790"/>
      <c r="F121" s="790"/>
      <c r="G121" s="791"/>
      <c r="H121" s="658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354">
        <f>AVERAGE(AA119:DK119)</f>
        <v>-18.649725851698452</v>
      </c>
      <c r="DP121" s="354">
        <f>AVERAGE(DP119:EF119)+Z117/10</f>
        <v>-21.272008673998911</v>
      </c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</row>
    <row r="122" spans="1:185" x14ac:dyDescent="0.35">
      <c r="A122" s="33" t="s">
        <v>143</v>
      </c>
      <c r="B122" s="780">
        <v>96.484999999999999</v>
      </c>
      <c r="C122" s="780"/>
      <c r="D122" s="780"/>
      <c r="E122" s="781" t="s">
        <v>144</v>
      </c>
      <c r="F122" s="781"/>
      <c r="G122" s="782"/>
      <c r="H122" s="22"/>
      <c r="I122" s="40"/>
      <c r="J122" s="40"/>
      <c r="K122" s="40"/>
      <c r="L122" s="40"/>
      <c r="M122" s="40"/>
      <c r="N122" s="205"/>
      <c r="O122" s="40"/>
      <c r="P122" s="40"/>
      <c r="Q122" s="40"/>
      <c r="R122" s="40"/>
      <c r="S122" s="40"/>
      <c r="T122" s="40"/>
      <c r="U122" s="40"/>
      <c r="V122" s="40"/>
      <c r="W122" s="40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205"/>
      <c r="BN122" s="205"/>
      <c r="BO122" s="205"/>
      <c r="BP122" s="205"/>
      <c r="BQ122" s="205"/>
      <c r="BR122" s="205"/>
      <c r="BS122" s="205"/>
      <c r="BT122" s="205"/>
      <c r="BU122" s="205"/>
      <c r="BV122" s="205"/>
      <c r="BW122" s="205"/>
      <c r="BX122" s="205"/>
      <c r="BY122" s="205"/>
      <c r="BZ122" s="205"/>
      <c r="CA122" s="205"/>
      <c r="CB122" s="205"/>
      <c r="CC122" s="205"/>
      <c r="CD122" s="205"/>
      <c r="CE122" s="205"/>
      <c r="CF122" s="205"/>
      <c r="CG122" s="205"/>
      <c r="CH122" s="205"/>
      <c r="CI122" s="205"/>
      <c r="CJ122" s="205"/>
      <c r="CK122" s="205"/>
      <c r="CL122" s="205"/>
      <c r="CM122" s="205"/>
      <c r="CN122" s="205"/>
      <c r="CO122" s="205"/>
      <c r="CP122" s="205"/>
      <c r="CQ122" s="205"/>
      <c r="CR122" s="205"/>
      <c r="CS122" s="205"/>
      <c r="CT122" s="205"/>
      <c r="CU122" s="205"/>
      <c r="CV122" s="205"/>
      <c r="CW122" s="205"/>
      <c r="CX122" s="205"/>
      <c r="CY122" s="205"/>
      <c r="CZ122" s="205"/>
      <c r="DA122" s="205"/>
      <c r="DB122" s="205"/>
      <c r="DC122" s="205"/>
      <c r="DD122" s="205"/>
      <c r="DE122" s="205"/>
      <c r="DF122" s="205"/>
      <c r="DG122" s="205"/>
      <c r="DH122" s="205"/>
      <c r="DI122" s="205"/>
      <c r="DJ122" s="205"/>
      <c r="DK122" s="205"/>
      <c r="DL122" s="205"/>
      <c r="DM122" s="205"/>
      <c r="DN122" s="205"/>
      <c r="DO122" s="205"/>
      <c r="DP122" s="205">
        <f>DP121/DO121</f>
        <v>1.1406070439400933</v>
      </c>
      <c r="DQ122" s="205"/>
      <c r="DR122" s="205"/>
      <c r="DS122" s="205"/>
      <c r="DT122" s="205"/>
      <c r="DU122" s="205"/>
      <c r="DV122" s="205"/>
      <c r="DW122" s="205"/>
      <c r="DX122" s="205"/>
      <c r="DY122" s="205"/>
      <c r="DZ122" s="205"/>
      <c r="EA122" s="205"/>
      <c r="EB122" s="205"/>
      <c r="EC122" s="205"/>
      <c r="ED122" s="205"/>
      <c r="EE122" s="205"/>
      <c r="EF122" s="205"/>
      <c r="EG122" s="205"/>
      <c r="EH122" s="205"/>
      <c r="EI122" s="205"/>
      <c r="EJ122" s="205"/>
      <c r="EK122" s="205"/>
    </row>
    <row r="123" spans="1:185" x14ac:dyDescent="0.35">
      <c r="A123" s="33" t="s">
        <v>659</v>
      </c>
      <c r="B123" s="792">
        <f>($B$124-$B$125)+($B$120*$B$121/$B$122)*LN(L55/L99)</f>
        <v>-0.2</v>
      </c>
      <c r="C123" s="789"/>
      <c r="D123" s="789"/>
      <c r="E123" s="789" t="s">
        <v>146</v>
      </c>
      <c r="F123" s="789"/>
      <c r="G123" s="793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28"/>
      <c r="EG123" s="28"/>
      <c r="EH123" s="28"/>
      <c r="EI123" s="28"/>
      <c r="EJ123" s="28"/>
      <c r="EK123" s="28"/>
    </row>
    <row r="124" spans="1:185" ht="15" x14ac:dyDescent="0.35">
      <c r="A124" s="212" t="s">
        <v>666</v>
      </c>
      <c r="B124" s="792">
        <v>-0.2</v>
      </c>
      <c r="C124" s="789"/>
      <c r="D124" s="789"/>
      <c r="E124" s="789" t="s">
        <v>146</v>
      </c>
      <c r="F124" s="789"/>
      <c r="G124" s="793"/>
      <c r="H124" s="40"/>
      <c r="I124" s="40"/>
      <c r="J124" s="286"/>
      <c r="K124" s="28"/>
      <c r="L124" s="28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>
        <f>AVERAGE(DH117:DK117,DD117:DF117,DA117:DB117,CX117:CY117,CV117,CQ117,CG117:CO117,BZ117:CE117,BP117:BX117,BD117:BN117,BB117,AQ117:AZ117,AG117:AO117,AA117:AE117)</f>
        <v>-97.339090621638022</v>
      </c>
      <c r="DP124" s="40">
        <f>AVERAGE(DP117:EF117)*2+Z117</f>
        <v>-161.9344417883961</v>
      </c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28"/>
      <c r="EG124" s="28"/>
      <c r="EH124" s="28"/>
      <c r="EI124" s="28"/>
      <c r="EJ124" s="28"/>
      <c r="EK124" s="28"/>
    </row>
    <row r="125" spans="1:185" ht="15" x14ac:dyDescent="0.35">
      <c r="A125" s="212" t="s">
        <v>667</v>
      </c>
      <c r="B125" s="792">
        <v>0</v>
      </c>
      <c r="C125" s="789"/>
      <c r="D125" s="789"/>
      <c r="E125" s="789" t="s">
        <v>146</v>
      </c>
      <c r="F125" s="789"/>
      <c r="G125" s="793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205">
        <f>DP124/DO124</f>
        <v>1.6636116153770482</v>
      </c>
      <c r="DQ125" s="40"/>
      <c r="DR125" s="40"/>
      <c r="DS125" s="40"/>
      <c r="DT125" s="40"/>
      <c r="DU125" s="40"/>
      <c r="EL125" s="247"/>
    </row>
    <row r="126" spans="1:185" x14ac:dyDescent="0.35">
      <c r="A126" s="33" t="s">
        <v>643</v>
      </c>
      <c r="B126" s="794">
        <v>5.4100000000000002E-2</v>
      </c>
      <c r="C126" s="795"/>
      <c r="D126" s="795"/>
      <c r="E126" s="789" t="s">
        <v>645</v>
      </c>
      <c r="F126" s="789"/>
      <c r="G126" s="793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</row>
    <row r="127" spans="1:185" x14ac:dyDescent="0.35">
      <c r="A127" s="33" t="s">
        <v>646</v>
      </c>
      <c r="B127" s="794">
        <v>6.5000000000000002E-2</v>
      </c>
      <c r="C127" s="795"/>
      <c r="D127" s="795"/>
      <c r="E127" s="789" t="s">
        <v>645</v>
      </c>
      <c r="F127" s="789"/>
      <c r="G127" s="793"/>
      <c r="H127" s="40"/>
    </row>
    <row r="128" spans="1:185" ht="15" x14ac:dyDescent="0.35">
      <c r="A128" s="33" t="s">
        <v>647</v>
      </c>
      <c r="B128" s="796">
        <v>0.50929999999999997</v>
      </c>
      <c r="C128" s="789"/>
      <c r="D128" s="789"/>
      <c r="E128" s="789" t="s">
        <v>649</v>
      </c>
      <c r="F128" s="789"/>
      <c r="G128" s="793"/>
      <c r="H128" s="40"/>
    </row>
    <row r="129" spans="1:8" ht="15" x14ac:dyDescent="0.35">
      <c r="A129" s="33" t="s">
        <v>648</v>
      </c>
      <c r="B129" s="797">
        <v>1.6</v>
      </c>
      <c r="C129" s="798"/>
      <c r="D129" s="798"/>
      <c r="E129" s="789" t="s">
        <v>649</v>
      </c>
      <c r="F129" s="789"/>
      <c r="G129" s="793"/>
      <c r="H129" s="40"/>
    </row>
    <row r="130" spans="1:8" ht="16.5" x14ac:dyDescent="0.35">
      <c r="A130" s="33" t="s">
        <v>656</v>
      </c>
      <c r="B130" s="797">
        <v>1</v>
      </c>
      <c r="C130" s="798"/>
      <c r="D130" s="798"/>
      <c r="E130" s="798" t="s">
        <v>653</v>
      </c>
      <c r="F130" s="798"/>
      <c r="G130" s="799"/>
    </row>
    <row r="131" spans="1:8" ht="16.5" x14ac:dyDescent="0.35">
      <c r="A131" s="33" t="s">
        <v>654</v>
      </c>
      <c r="B131" s="797">
        <v>2.9999999999999997E-8</v>
      </c>
      <c r="C131" s="798"/>
      <c r="D131" s="798"/>
      <c r="E131" s="798" t="s">
        <v>655</v>
      </c>
      <c r="F131" s="798"/>
      <c r="G131" s="799"/>
    </row>
    <row r="132" spans="1:8" x14ac:dyDescent="0.35">
      <c r="A132" s="33" t="s">
        <v>119</v>
      </c>
      <c r="B132" s="797">
        <f>B130*B131*0.000001</f>
        <v>2.9999999999999998E-14</v>
      </c>
      <c r="C132" s="798"/>
      <c r="D132" s="798"/>
      <c r="E132" s="798" t="s">
        <v>143</v>
      </c>
      <c r="F132" s="798"/>
      <c r="G132" s="799"/>
    </row>
    <row r="133" spans="1:8" x14ac:dyDescent="0.35">
      <c r="A133" s="33" t="s">
        <v>657</v>
      </c>
      <c r="B133" s="800">
        <v>-1.5999999999999999E-19</v>
      </c>
      <c r="C133" s="798"/>
      <c r="D133" s="798"/>
      <c r="E133" s="798" t="s">
        <v>119</v>
      </c>
      <c r="F133" s="798"/>
      <c r="G133" s="799"/>
    </row>
    <row r="134" spans="1:8" x14ac:dyDescent="0.35">
      <c r="A134" s="33" t="s">
        <v>669</v>
      </c>
      <c r="B134" s="800">
        <f>B132*(B124-B125)/B133</f>
        <v>37500</v>
      </c>
      <c r="C134" s="798"/>
      <c r="D134" s="798"/>
      <c r="E134" s="798"/>
      <c r="F134" s="798"/>
      <c r="G134" s="799"/>
    </row>
  </sheetData>
  <mergeCells count="31">
    <mergeCell ref="B132:D132"/>
    <mergeCell ref="E132:G132"/>
    <mergeCell ref="B133:D133"/>
    <mergeCell ref="E133:G133"/>
    <mergeCell ref="B134:D134"/>
    <mergeCell ref="E134:G134"/>
    <mergeCell ref="B129:D129"/>
    <mergeCell ref="E129:G129"/>
    <mergeCell ref="B130:D130"/>
    <mergeCell ref="E130:G130"/>
    <mergeCell ref="B131:D131"/>
    <mergeCell ref="E131:G131"/>
    <mergeCell ref="B126:D126"/>
    <mergeCell ref="E126:G126"/>
    <mergeCell ref="B127:D127"/>
    <mergeCell ref="E127:G127"/>
    <mergeCell ref="B128:D128"/>
    <mergeCell ref="E128:G128"/>
    <mergeCell ref="B123:D123"/>
    <mergeCell ref="E123:G123"/>
    <mergeCell ref="B124:D124"/>
    <mergeCell ref="E124:G124"/>
    <mergeCell ref="B125:D125"/>
    <mergeCell ref="E125:G125"/>
    <mergeCell ref="B122:D122"/>
    <mergeCell ref="E122:G122"/>
    <mergeCell ref="B2:G2"/>
    <mergeCell ref="B120:E120"/>
    <mergeCell ref="F120:G120"/>
    <mergeCell ref="B121:C121"/>
    <mergeCell ref="D121:G121"/>
  </mergeCells>
  <conditionalFormatting sqref="P103:T103 B103:E103 L99:M99 K4:K10 Z4:AA6 K46:K63 Z23:AA45 AH4:AI6 AE56:AI103 AQ7:AU7 BB8:BF8 BD9:BF9 BP10:CD10 BZ11:CD11 CG12:CS12 CQ13:CS13 CX16 DA16 DD17 DP19:GC22 DH18:DH22 AE7:AI45 DC45 DF52:DH54 EH46:GC51 DC52:DC54 EH55:GC55 AE4:AF6 AB4:AB45 Z46:AB102 AD55:AI55 AD56:AD102 AD46:AG51 AD52:AF54 AD4:AD45 AK4:AK45 AK55:AK103 AM4:AU6 AM7:AO7 AM8:AU45 AM52:AU103 AW52:AW103 AW4:AW45 AY4:BF7 AY8:AZ8 AY9:BB9 AY10:BF45 AY52:BF103 BH52:BH103 BH4:BH45 BJ4:CD9 BJ10:BN10 BJ11:BX11 BJ12:CD45 BJ52:CD103 CZ52:CZ55 CZ45 CZ17:DA44 CZ56:DA103 CZ4:DA15 DC56:DD103 DC18:DD44 DC4:DD16 DF18:DF22 DF23:DH45 DF56:DH102 DF103:DO103 DF4:DH17 DJ56:GC102 DJ23:GC45 DJ52:GC54 DJ4:GC4 DJ19:DK22 CF13:CO13 CF14:CS45 CF4:CS11 DJ6:GC18 DJ5:EF5 EH5:GC5 CV38:CX38 CV68:CX103 CW4:CX15 K23:K44 K76:K99 CF52:CS103 CW17:CX37 CW52:CX67 CW39:CX45">
    <cfRule type="cellIs" dxfId="216" priority="302" stopIfTrue="1" operator="equal">
      <formula>0</formula>
    </cfRule>
  </conditionalFormatting>
  <conditionalFormatting sqref="V104:AA111 AE104:AI111 AK104:AK111 AM104:AU111 AW104:AW111 AY104:BF111 BH104:BH111 BJ104:CD111 CZ104:DA111 DC104:DD111 CV104:CX111 DF104:GC111 CF104:CS111">
    <cfRule type="cellIs" dxfId="215" priority="299" operator="lessThan">
      <formula>-0.01</formula>
    </cfRule>
    <cfRule type="cellIs" dxfId="214" priority="300" operator="greaterThan">
      <formula>0.01</formula>
    </cfRule>
  </conditionalFormatting>
  <conditionalFormatting sqref="K43 K95:K97">
    <cfRule type="cellIs" dxfId="213" priority="298" stopIfTrue="1" operator="equal">
      <formula>0</formula>
    </cfRule>
  </conditionalFormatting>
  <conditionalFormatting sqref="EL125 V114:AA117 EL118:GC118 AE114:AI117 AK114:AK117 AM114:AU117 AW114:AW117 AY114:BF117 BH114:BH117 BJ114:CD117 CZ114:DA117 DC114:DD117 CV114:CX117 DF114:GC117 CF114:CS117">
    <cfRule type="cellIs" dxfId="212" priority="296" operator="lessThan">
      <formula>0</formula>
    </cfRule>
    <cfRule type="cellIs" dxfId="211" priority="297" operator="greaterThan">
      <formula>0</formula>
    </cfRule>
  </conditionalFormatting>
  <conditionalFormatting sqref="EL118:EM118 V117:AA117 AE117:AI117 AK117 AM117:AU117 AW117 AY117:BF117 BH117 BJ117:CD117 CZ117:DA117 DC117:DD117 CV117:CX117 DF117:GC117 CF117:CS117">
    <cfRule type="cellIs" dxfId="210" priority="295" operator="between">
      <formula>0</formula>
      <formula>-5</formula>
    </cfRule>
  </conditionalFormatting>
  <conditionalFormatting sqref="V118:AA118 AE118:AI118 AK118 AM118:AU118 AW118 AY118:BF118 BH118 BJ118:CS118 CV118:EK118">
    <cfRule type="cellIs" dxfId="209" priority="294" operator="equal">
      <formula>0</formula>
    </cfRule>
  </conditionalFormatting>
  <conditionalFormatting sqref="Z7:AA22">
    <cfRule type="cellIs" dxfId="208" priority="275" stopIfTrue="1" operator="equal">
      <formula>0</formula>
    </cfRule>
  </conditionalFormatting>
  <conditionalFormatting sqref="AB104:AB111">
    <cfRule type="cellIs" dxfId="207" priority="260" operator="lessThan">
      <formula>-0.01</formula>
    </cfRule>
    <cfRule type="cellIs" dxfId="206" priority="261" operator="greaterThan">
      <formula>0.01</formula>
    </cfRule>
  </conditionalFormatting>
  <conditionalFormatting sqref="AB114:AB117">
    <cfRule type="cellIs" dxfId="205" priority="258" operator="lessThan">
      <formula>0</formula>
    </cfRule>
    <cfRule type="cellIs" dxfId="204" priority="259" operator="greaterThan">
      <formula>0</formula>
    </cfRule>
  </conditionalFormatting>
  <conditionalFormatting sqref="AB117">
    <cfRule type="cellIs" dxfId="203" priority="257" operator="between">
      <formula>0</formula>
      <formula>-5</formula>
    </cfRule>
  </conditionalFormatting>
  <conditionalFormatting sqref="AB118">
    <cfRule type="cellIs" dxfId="202" priority="256" operator="equal">
      <formula>0</formula>
    </cfRule>
  </conditionalFormatting>
  <conditionalFormatting sqref="AD104:AD111">
    <cfRule type="cellIs" dxfId="201" priority="240" operator="lessThan">
      <formula>-0.01</formula>
    </cfRule>
    <cfRule type="cellIs" dxfId="200" priority="241" operator="greaterThan">
      <formula>0.01</formula>
    </cfRule>
  </conditionalFormatting>
  <conditionalFormatting sqref="AD114:AD117">
    <cfRule type="cellIs" dxfId="199" priority="238" operator="lessThan">
      <formula>0</formula>
    </cfRule>
    <cfRule type="cellIs" dxfId="198" priority="239" operator="greaterThan">
      <formula>0</formula>
    </cfRule>
  </conditionalFormatting>
  <conditionalFormatting sqref="AD117">
    <cfRule type="cellIs" dxfId="197" priority="237" operator="between">
      <formula>0</formula>
      <formula>-5</formula>
    </cfRule>
  </conditionalFormatting>
  <conditionalFormatting sqref="AD118">
    <cfRule type="cellIs" dxfId="196" priority="236" operator="equal">
      <formula>0</formula>
    </cfRule>
  </conditionalFormatting>
  <conditionalFormatting sqref="AG4:AG5">
    <cfRule type="cellIs" dxfId="195" priority="213" stopIfTrue="1" operator="equal">
      <formula>0</formula>
    </cfRule>
  </conditionalFormatting>
  <conditionalFormatting sqref="AG6">
    <cfRule type="cellIs" dxfId="194" priority="199" stopIfTrue="1" operator="equal">
      <formula>0</formula>
    </cfRule>
  </conditionalFormatting>
  <conditionalFormatting sqref="K11:K22">
    <cfRule type="cellIs" dxfId="193" priority="185" stopIfTrue="1" operator="equal">
      <formula>0</formula>
    </cfRule>
  </conditionalFormatting>
  <conditionalFormatting sqref="K64:K75">
    <cfRule type="cellIs" dxfId="192" priority="184" stopIfTrue="1" operator="equal">
      <formula>0</formula>
    </cfRule>
  </conditionalFormatting>
  <conditionalFormatting sqref="AG52:AI54 AK52:AK54">
    <cfRule type="cellIs" dxfId="191" priority="183" stopIfTrue="1" operator="equal">
      <formula>0</formula>
    </cfRule>
  </conditionalFormatting>
  <conditionalFormatting sqref="AP7">
    <cfRule type="cellIs" dxfId="190" priority="182" stopIfTrue="1" operator="equal">
      <formula>0</formula>
    </cfRule>
  </conditionalFormatting>
  <conditionalFormatting sqref="BA8">
    <cfRule type="cellIs" dxfId="189" priority="181" stopIfTrue="1" operator="equal">
      <formula>0</formula>
    </cfRule>
  </conditionalFormatting>
  <conditionalFormatting sqref="BC9">
    <cfRule type="cellIs" dxfId="188" priority="180" stopIfTrue="1" operator="equal">
      <formula>0</formula>
    </cfRule>
  </conditionalFormatting>
  <conditionalFormatting sqref="BO10">
    <cfRule type="cellIs" dxfId="187" priority="179" stopIfTrue="1" operator="equal">
      <formula>0</formula>
    </cfRule>
  </conditionalFormatting>
  <conditionalFormatting sqref="BY11">
    <cfRule type="cellIs" dxfId="186" priority="178" stopIfTrue="1" operator="equal">
      <formula>0</formula>
    </cfRule>
  </conditionalFormatting>
  <conditionalFormatting sqref="CF12">
    <cfRule type="cellIs" dxfId="185" priority="177" stopIfTrue="1" operator="equal">
      <formula>0</formula>
    </cfRule>
  </conditionalFormatting>
  <conditionalFormatting sqref="CP13">
    <cfRule type="cellIs" dxfId="184" priority="176" stopIfTrue="1" operator="equal">
      <formula>0</formula>
    </cfRule>
  </conditionalFormatting>
  <conditionalFormatting sqref="CW15">
    <cfRule type="cellIs" dxfId="183" priority="175" stopIfTrue="1" operator="equal">
      <formula>0</formula>
    </cfRule>
  </conditionalFormatting>
  <conditionalFormatting sqref="DG19:DG22">
    <cfRule type="cellIs" dxfId="182" priority="174" stopIfTrue="1" operator="equal">
      <formula>0</formula>
    </cfRule>
  </conditionalFormatting>
  <conditionalFormatting sqref="CZ16">
    <cfRule type="cellIs" dxfId="181" priority="173" stopIfTrue="1" operator="equal">
      <formula>0</formula>
    </cfRule>
  </conditionalFormatting>
  <conditionalFormatting sqref="DC17">
    <cfRule type="cellIs" dxfId="180" priority="172" stopIfTrue="1" operator="equal">
      <formula>0</formula>
    </cfRule>
  </conditionalFormatting>
  <conditionalFormatting sqref="DL19:DO22">
    <cfRule type="cellIs" dxfId="179" priority="171" stopIfTrue="1" operator="equal">
      <formula>0</formula>
    </cfRule>
  </conditionalFormatting>
  <conditionalFormatting sqref="DG18">
    <cfRule type="cellIs" dxfId="178" priority="170" stopIfTrue="1" operator="equal">
      <formula>0</formula>
    </cfRule>
  </conditionalFormatting>
  <conditionalFormatting sqref="DC46:DC51 AP50:AU51 DF46:DH51 AH46:AI51 AK46:AK51 AM50:AN51 AM46:AU49 AW46:AW51 AY46:BF51 BH46:BH51 BJ46:CD51 CZ46:CZ51 DJ46:EG51 CF46:CS51 CW46:CX51">
    <cfRule type="cellIs" dxfId="177" priority="159" stopIfTrue="1" operator="equal">
      <formula>0</formula>
    </cfRule>
  </conditionalFormatting>
  <conditionalFormatting sqref="DC55 DF55:DH55 DJ55:EG55">
    <cfRule type="cellIs" dxfId="176" priority="156" stopIfTrue="1" operator="equal">
      <formula>0</formula>
    </cfRule>
  </conditionalFormatting>
  <conditionalFormatting sqref="V4:Y5 V6:X6 X55:Y55 V23:Y54 V56:Y102 W7:W22">
    <cfRule type="cellIs" dxfId="175" priority="151" stopIfTrue="1" operator="equal">
      <formula>0</formula>
    </cfRule>
  </conditionalFormatting>
  <conditionalFormatting sqref="V46:W47">
    <cfRule type="cellIs" dxfId="174" priority="150" stopIfTrue="1" operator="equal">
      <formula>0</formula>
    </cfRule>
  </conditionalFormatting>
  <conditionalFormatting sqref="V46:W47">
    <cfRule type="cellIs" dxfId="173" priority="149" stopIfTrue="1" operator="equal">
      <formula>0</formula>
    </cfRule>
  </conditionalFormatting>
  <conditionalFormatting sqref="V45:W45">
    <cfRule type="cellIs" dxfId="172" priority="148" stopIfTrue="1" operator="equal">
      <formula>0</formula>
    </cfRule>
  </conditionalFormatting>
  <conditionalFormatting sqref="V39:W40">
    <cfRule type="cellIs" dxfId="171" priority="147" stopIfTrue="1" operator="equal">
      <formula>0</formula>
    </cfRule>
  </conditionalFormatting>
  <conditionalFormatting sqref="V52:W54">
    <cfRule type="cellIs" dxfId="170" priority="146" stopIfTrue="1" operator="equal">
      <formula>0</formula>
    </cfRule>
  </conditionalFormatting>
  <conditionalFormatting sqref="V7:V22 X7:X22">
    <cfRule type="cellIs" dxfId="169" priority="145" stopIfTrue="1" operator="equal">
      <formula>0</formula>
    </cfRule>
  </conditionalFormatting>
  <conditionalFormatting sqref="W55">
    <cfRule type="cellIs" dxfId="168" priority="144" stopIfTrue="1" operator="equal">
      <formula>0</formula>
    </cfRule>
  </conditionalFormatting>
  <conditionalFormatting sqref="V55">
    <cfRule type="cellIs" dxfId="167" priority="143" stopIfTrue="1" operator="equal">
      <formula>0</formula>
    </cfRule>
  </conditionalFormatting>
  <conditionalFormatting sqref="AC4:AC102">
    <cfRule type="cellIs" dxfId="166" priority="142" stopIfTrue="1" operator="equal">
      <formula>0</formula>
    </cfRule>
  </conditionalFormatting>
  <conditionalFormatting sqref="AC104:AC111">
    <cfRule type="cellIs" dxfId="165" priority="140" operator="lessThan">
      <formula>-0.01</formula>
    </cfRule>
    <cfRule type="cellIs" dxfId="164" priority="141" operator="greaterThan">
      <formula>0.01</formula>
    </cfRule>
  </conditionalFormatting>
  <conditionalFormatting sqref="AC114:AC117">
    <cfRule type="cellIs" dxfId="163" priority="138" operator="lessThan">
      <formula>0</formula>
    </cfRule>
    <cfRule type="cellIs" dxfId="162" priority="139" operator="greaterThan">
      <formula>0</formula>
    </cfRule>
  </conditionalFormatting>
  <conditionalFormatting sqref="AC117">
    <cfRule type="cellIs" dxfId="161" priority="137" operator="between">
      <formula>0</formula>
      <formula>-5</formula>
    </cfRule>
  </conditionalFormatting>
  <conditionalFormatting sqref="AC118">
    <cfRule type="cellIs" dxfId="160" priority="136" operator="equal">
      <formula>0</formula>
    </cfRule>
  </conditionalFormatting>
  <conditionalFormatting sqref="AJ4:AJ45 AJ55:AJ103">
    <cfRule type="cellIs" dxfId="159" priority="135" stopIfTrue="1" operator="equal">
      <formula>0</formula>
    </cfRule>
  </conditionalFormatting>
  <conditionalFormatting sqref="AJ104:AJ111">
    <cfRule type="cellIs" dxfId="158" priority="133" operator="lessThan">
      <formula>-0.01</formula>
    </cfRule>
    <cfRule type="cellIs" dxfId="157" priority="134" operator="greaterThan">
      <formula>0.01</formula>
    </cfRule>
  </conditionalFormatting>
  <conditionalFormatting sqref="AJ114:AJ117">
    <cfRule type="cellIs" dxfId="156" priority="131" operator="lessThan">
      <formula>0</formula>
    </cfRule>
    <cfRule type="cellIs" dxfId="155" priority="132" operator="greaterThan">
      <formula>0</formula>
    </cfRule>
  </conditionalFormatting>
  <conditionalFormatting sqref="AJ117">
    <cfRule type="cellIs" dxfId="154" priority="130" operator="between">
      <formula>0</formula>
      <formula>-5</formula>
    </cfRule>
  </conditionalFormatting>
  <conditionalFormatting sqref="AJ118">
    <cfRule type="cellIs" dxfId="153" priority="129" operator="equal">
      <formula>0</formula>
    </cfRule>
  </conditionalFormatting>
  <conditionalFormatting sqref="AJ52:AJ54">
    <cfRule type="cellIs" dxfId="152" priority="128" stopIfTrue="1" operator="equal">
      <formula>0</formula>
    </cfRule>
  </conditionalFormatting>
  <conditionalFormatting sqref="AJ46:AJ51">
    <cfRule type="cellIs" dxfId="151" priority="127" stopIfTrue="1" operator="equal">
      <formula>0</formula>
    </cfRule>
  </conditionalFormatting>
  <conditionalFormatting sqref="AL4:AL45 AL55:AL103">
    <cfRule type="cellIs" dxfId="150" priority="126" stopIfTrue="1" operator="equal">
      <formula>0</formula>
    </cfRule>
  </conditionalFormatting>
  <conditionalFormatting sqref="AL104:AL111">
    <cfRule type="cellIs" dxfId="149" priority="124" operator="lessThan">
      <formula>-0.01</formula>
    </cfRule>
    <cfRule type="cellIs" dxfId="148" priority="125" operator="greaterThan">
      <formula>0.01</formula>
    </cfRule>
  </conditionalFormatting>
  <conditionalFormatting sqref="AL114:AL117">
    <cfRule type="cellIs" dxfId="147" priority="122" operator="lessThan">
      <formula>0</formula>
    </cfRule>
    <cfRule type="cellIs" dxfId="146" priority="123" operator="greaterThan">
      <formula>0</formula>
    </cfRule>
  </conditionalFormatting>
  <conditionalFormatting sqref="AL117">
    <cfRule type="cellIs" dxfId="145" priority="121" operator="between">
      <formula>0</formula>
      <formula>-5</formula>
    </cfRule>
  </conditionalFormatting>
  <conditionalFormatting sqref="AL118">
    <cfRule type="cellIs" dxfId="144" priority="120" operator="equal">
      <formula>0</formula>
    </cfRule>
  </conditionalFormatting>
  <conditionalFormatting sqref="AL52:AL54">
    <cfRule type="cellIs" dxfId="143" priority="119" stopIfTrue="1" operator="equal">
      <formula>0</formula>
    </cfRule>
  </conditionalFormatting>
  <conditionalFormatting sqref="AL46:AL51">
    <cfRule type="cellIs" dxfId="142" priority="118" stopIfTrue="1" operator="equal">
      <formula>0</formula>
    </cfRule>
  </conditionalFormatting>
  <conditionalFormatting sqref="AV4:AV45 AV52:AV103">
    <cfRule type="cellIs" dxfId="141" priority="117" stopIfTrue="1" operator="equal">
      <formula>0</formula>
    </cfRule>
  </conditionalFormatting>
  <conditionalFormatting sqref="AV104:AV111">
    <cfRule type="cellIs" dxfId="140" priority="115" operator="lessThan">
      <formula>-0.01</formula>
    </cfRule>
    <cfRule type="cellIs" dxfId="139" priority="116" operator="greaterThan">
      <formula>0.01</formula>
    </cfRule>
  </conditionalFormatting>
  <conditionalFormatting sqref="AV114:AV117">
    <cfRule type="cellIs" dxfId="138" priority="113" operator="lessThan">
      <formula>0</formula>
    </cfRule>
    <cfRule type="cellIs" dxfId="137" priority="114" operator="greaterThan">
      <formula>0</formula>
    </cfRule>
  </conditionalFormatting>
  <conditionalFormatting sqref="AV117">
    <cfRule type="cellIs" dxfId="136" priority="112" operator="between">
      <formula>0</formula>
      <formula>-5</formula>
    </cfRule>
  </conditionalFormatting>
  <conditionalFormatting sqref="AV118">
    <cfRule type="cellIs" dxfId="135" priority="111" operator="equal">
      <formula>0</formula>
    </cfRule>
  </conditionalFormatting>
  <conditionalFormatting sqref="AV46:AV51">
    <cfRule type="cellIs" dxfId="134" priority="110" stopIfTrue="1" operator="equal">
      <formula>0</formula>
    </cfRule>
  </conditionalFormatting>
  <conditionalFormatting sqref="AX4:AX45 AX52:AX103">
    <cfRule type="cellIs" dxfId="133" priority="109" stopIfTrue="1" operator="equal">
      <formula>0</formula>
    </cfRule>
  </conditionalFormatting>
  <conditionalFormatting sqref="AX104:AX111">
    <cfRule type="cellIs" dxfId="132" priority="107" operator="lessThan">
      <formula>-0.01</formula>
    </cfRule>
    <cfRule type="cellIs" dxfId="131" priority="108" operator="greaterThan">
      <formula>0.01</formula>
    </cfRule>
  </conditionalFormatting>
  <conditionalFormatting sqref="AX114:AX117">
    <cfRule type="cellIs" dxfId="130" priority="105" operator="lessThan">
      <formula>0</formula>
    </cfRule>
    <cfRule type="cellIs" dxfId="129" priority="106" operator="greaterThan">
      <formula>0</formula>
    </cfRule>
  </conditionalFormatting>
  <conditionalFormatting sqref="AX117">
    <cfRule type="cellIs" dxfId="128" priority="104" operator="between">
      <formula>0</formula>
      <formula>-5</formula>
    </cfRule>
  </conditionalFormatting>
  <conditionalFormatting sqref="AX118">
    <cfRule type="cellIs" dxfId="127" priority="103" operator="equal">
      <formula>0</formula>
    </cfRule>
  </conditionalFormatting>
  <conditionalFormatting sqref="AX46:AX51">
    <cfRule type="cellIs" dxfId="126" priority="102" stopIfTrue="1" operator="equal">
      <formula>0</formula>
    </cfRule>
  </conditionalFormatting>
  <conditionalFormatting sqref="BG4:BG45 BG52:BG103">
    <cfRule type="cellIs" dxfId="125" priority="101" stopIfTrue="1" operator="equal">
      <formula>0</formula>
    </cfRule>
  </conditionalFormatting>
  <conditionalFormatting sqref="BG104:BG111">
    <cfRule type="cellIs" dxfId="124" priority="99" operator="lessThan">
      <formula>-0.01</formula>
    </cfRule>
    <cfRule type="cellIs" dxfId="123" priority="100" operator="greaterThan">
      <formula>0.01</formula>
    </cfRule>
  </conditionalFormatting>
  <conditionalFormatting sqref="BG114:BG117">
    <cfRule type="cellIs" dxfId="122" priority="97" operator="lessThan">
      <formula>0</formula>
    </cfRule>
    <cfRule type="cellIs" dxfId="121" priority="98" operator="greaterThan">
      <formula>0</formula>
    </cfRule>
  </conditionalFormatting>
  <conditionalFormatting sqref="BG117">
    <cfRule type="cellIs" dxfId="120" priority="96" operator="between">
      <formula>0</formula>
      <formula>-5</formula>
    </cfRule>
  </conditionalFormatting>
  <conditionalFormatting sqref="BG118">
    <cfRule type="cellIs" dxfId="119" priority="95" operator="equal">
      <formula>0</formula>
    </cfRule>
  </conditionalFormatting>
  <conditionalFormatting sqref="BG46:BG51">
    <cfRule type="cellIs" dxfId="118" priority="94" stopIfTrue="1" operator="equal">
      <formula>0</formula>
    </cfRule>
  </conditionalFormatting>
  <conditionalFormatting sqref="BI4:BI45 BI52:BI103">
    <cfRule type="cellIs" dxfId="117" priority="93" stopIfTrue="1" operator="equal">
      <formula>0</formula>
    </cfRule>
  </conditionalFormatting>
  <conditionalFormatting sqref="BI104:BI111">
    <cfRule type="cellIs" dxfId="116" priority="91" operator="lessThan">
      <formula>-0.01</formula>
    </cfRule>
    <cfRule type="cellIs" dxfId="115" priority="92" operator="greaterThan">
      <formula>0.01</formula>
    </cfRule>
  </conditionalFormatting>
  <conditionalFormatting sqref="BI114:BI117">
    <cfRule type="cellIs" dxfId="114" priority="89" operator="lessThan">
      <formula>0</formula>
    </cfRule>
    <cfRule type="cellIs" dxfId="113" priority="90" operator="greaterThan">
      <formula>0</formula>
    </cfRule>
  </conditionalFormatting>
  <conditionalFormatting sqref="BI117">
    <cfRule type="cellIs" dxfId="112" priority="88" operator="between">
      <formula>0</formula>
      <formula>-5</formula>
    </cfRule>
  </conditionalFormatting>
  <conditionalFormatting sqref="BI118">
    <cfRule type="cellIs" dxfId="111" priority="87" operator="equal">
      <formula>0</formula>
    </cfRule>
  </conditionalFormatting>
  <conditionalFormatting sqref="BI46:BI51">
    <cfRule type="cellIs" dxfId="110" priority="86" stopIfTrue="1" operator="equal">
      <formula>0</formula>
    </cfRule>
  </conditionalFormatting>
  <conditionalFormatting sqref="DA46:DA51">
    <cfRule type="cellIs" dxfId="109" priority="84" stopIfTrue="1" operator="equal">
      <formula>0</formula>
    </cfRule>
  </conditionalFormatting>
  <conditionalFormatting sqref="DD46:DD51">
    <cfRule type="cellIs" dxfId="108" priority="82" stopIfTrue="1" operator="equal">
      <formula>0</formula>
    </cfRule>
  </conditionalFormatting>
  <conditionalFormatting sqref="CY4:CY45 CY52:CY103">
    <cfRule type="cellIs" dxfId="107" priority="81" stopIfTrue="1" operator="equal">
      <formula>0</formula>
    </cfRule>
  </conditionalFormatting>
  <conditionalFormatting sqref="CY104:CY111">
    <cfRule type="cellIs" dxfId="106" priority="79" operator="lessThan">
      <formula>-0.01</formula>
    </cfRule>
    <cfRule type="cellIs" dxfId="105" priority="80" operator="greaterThan">
      <formula>0.01</formula>
    </cfRule>
  </conditionalFormatting>
  <conditionalFormatting sqref="CY114:CY117">
    <cfRule type="cellIs" dxfId="104" priority="77" operator="lessThan">
      <formula>0</formula>
    </cfRule>
    <cfRule type="cellIs" dxfId="103" priority="78" operator="greaterThan">
      <formula>0</formula>
    </cfRule>
  </conditionalFormatting>
  <conditionalFormatting sqref="CY117">
    <cfRule type="cellIs" dxfId="102" priority="76" operator="between">
      <formula>0</formula>
      <formula>-5</formula>
    </cfRule>
  </conditionalFormatting>
  <conditionalFormatting sqref="CY46:CY51">
    <cfRule type="cellIs" dxfId="101" priority="75" stopIfTrue="1" operator="equal">
      <formula>0</formula>
    </cfRule>
  </conditionalFormatting>
  <conditionalFormatting sqref="DB56:DB103 DB4:DB44">
    <cfRule type="cellIs" dxfId="100" priority="74" stopIfTrue="1" operator="equal">
      <formula>0</formula>
    </cfRule>
  </conditionalFormatting>
  <conditionalFormatting sqref="DB104:DB111">
    <cfRule type="cellIs" dxfId="99" priority="72" operator="lessThan">
      <formula>-0.01</formula>
    </cfRule>
    <cfRule type="cellIs" dxfId="98" priority="73" operator="greaterThan">
      <formula>0.01</formula>
    </cfRule>
  </conditionalFormatting>
  <conditionalFormatting sqref="DB114:DB117">
    <cfRule type="cellIs" dxfId="97" priority="70" operator="lessThan">
      <formula>0</formula>
    </cfRule>
    <cfRule type="cellIs" dxfId="96" priority="71" operator="greaterThan">
      <formula>0</formula>
    </cfRule>
  </conditionalFormatting>
  <conditionalFormatting sqref="DB117">
    <cfRule type="cellIs" dxfId="95" priority="69" operator="between">
      <formula>0</formula>
      <formula>-5</formula>
    </cfRule>
  </conditionalFormatting>
  <conditionalFormatting sqref="DB46:DB51">
    <cfRule type="cellIs" dxfId="94" priority="67" stopIfTrue="1" operator="equal">
      <formula>0</formula>
    </cfRule>
  </conditionalFormatting>
  <conditionalFormatting sqref="DE56:DE103 DE4:DE44">
    <cfRule type="cellIs" dxfId="93" priority="66" stopIfTrue="1" operator="equal">
      <formula>0</formula>
    </cfRule>
  </conditionalFormatting>
  <conditionalFormatting sqref="DE104:DE111">
    <cfRule type="cellIs" dxfId="92" priority="64" operator="lessThan">
      <formula>-0.01</formula>
    </cfRule>
    <cfRule type="cellIs" dxfId="91" priority="65" operator="greaterThan">
      <formula>0.01</formula>
    </cfRule>
  </conditionalFormatting>
  <conditionalFormatting sqref="DE114:DE117">
    <cfRule type="cellIs" dxfId="90" priority="62" operator="lessThan">
      <formula>0</formula>
    </cfRule>
    <cfRule type="cellIs" dxfId="89" priority="63" operator="greaterThan">
      <formula>0</formula>
    </cfRule>
  </conditionalFormatting>
  <conditionalFormatting sqref="DE117">
    <cfRule type="cellIs" dxfId="88" priority="61" operator="between">
      <formula>0</formula>
      <formula>-5</formula>
    </cfRule>
  </conditionalFormatting>
  <conditionalFormatting sqref="DE46:DE51">
    <cfRule type="cellIs" dxfId="87" priority="59" stopIfTrue="1" operator="equal">
      <formula>0</formula>
    </cfRule>
  </conditionalFormatting>
  <conditionalFormatting sqref="DI52:DI54 DI56:DI102 DI4:DI45">
    <cfRule type="cellIs" dxfId="86" priority="58" stopIfTrue="1" operator="equal">
      <formula>0</formula>
    </cfRule>
  </conditionalFormatting>
  <conditionalFormatting sqref="DI46:DI51">
    <cfRule type="cellIs" dxfId="85" priority="57" stopIfTrue="1" operator="equal">
      <formula>0</formula>
    </cfRule>
  </conditionalFormatting>
  <conditionalFormatting sqref="DI55">
    <cfRule type="cellIs" dxfId="84" priority="56" stopIfTrue="1" operator="equal">
      <formula>0</formula>
    </cfRule>
  </conditionalFormatting>
  <conditionalFormatting sqref="CE46:CE51">
    <cfRule type="cellIs" dxfId="83" priority="49" stopIfTrue="1" operator="equal">
      <formula>0</formula>
    </cfRule>
  </conditionalFormatting>
  <conditionalFormatting sqref="CE4:CE45 CE52:CE103">
    <cfRule type="cellIs" dxfId="82" priority="55" stopIfTrue="1" operator="equal">
      <formula>0</formula>
    </cfRule>
  </conditionalFormatting>
  <conditionalFormatting sqref="CE104:CE111">
    <cfRule type="cellIs" dxfId="81" priority="53" operator="lessThan">
      <formula>-0.01</formula>
    </cfRule>
    <cfRule type="cellIs" dxfId="80" priority="54" operator="greaterThan">
      <formula>0.01</formula>
    </cfRule>
  </conditionalFormatting>
  <conditionalFormatting sqref="CE114:CE117">
    <cfRule type="cellIs" dxfId="79" priority="51" operator="lessThan">
      <formula>0</formula>
    </cfRule>
    <cfRule type="cellIs" dxfId="78" priority="52" operator="greaterThan">
      <formula>0</formula>
    </cfRule>
  </conditionalFormatting>
  <conditionalFormatting sqref="CE117">
    <cfRule type="cellIs" dxfId="77" priority="50" operator="between">
      <formula>0</formula>
      <formula>-5</formula>
    </cfRule>
  </conditionalFormatting>
  <conditionalFormatting sqref="EG5">
    <cfRule type="cellIs" dxfId="76" priority="48" stopIfTrue="1" operator="equal">
      <formula>0</formula>
    </cfRule>
  </conditionalFormatting>
  <conditionalFormatting sqref="DK119">
    <cfRule type="cellIs" dxfId="75" priority="47" operator="equal">
      <formula>0</formula>
    </cfRule>
  </conditionalFormatting>
  <conditionalFormatting sqref="DH119:DJ119">
    <cfRule type="cellIs" dxfId="74" priority="46" operator="equal">
      <formula>0</formula>
    </cfRule>
  </conditionalFormatting>
  <conditionalFormatting sqref="DD119:DF119">
    <cfRule type="cellIs" dxfId="73" priority="45" operator="equal">
      <formula>0</formula>
    </cfRule>
  </conditionalFormatting>
  <conditionalFormatting sqref="DA119:DB119">
    <cfRule type="cellIs" dxfId="72" priority="44" operator="equal">
      <formula>0</formula>
    </cfRule>
  </conditionalFormatting>
  <conditionalFormatting sqref="CX119:CY119">
    <cfRule type="cellIs" dxfId="71" priority="43" operator="equal">
      <formula>0</formula>
    </cfRule>
  </conditionalFormatting>
  <conditionalFormatting sqref="CV119">
    <cfRule type="cellIs" dxfId="70" priority="42" operator="equal">
      <formula>0</formula>
    </cfRule>
  </conditionalFormatting>
  <conditionalFormatting sqref="CQ119:CR119">
    <cfRule type="cellIs" dxfId="69" priority="41" operator="equal">
      <formula>0</formula>
    </cfRule>
  </conditionalFormatting>
  <conditionalFormatting sqref="CG119:CO119">
    <cfRule type="cellIs" dxfId="68" priority="40" operator="equal">
      <formula>0</formula>
    </cfRule>
  </conditionalFormatting>
  <conditionalFormatting sqref="BZ119:CE119">
    <cfRule type="cellIs" dxfId="67" priority="39" operator="equal">
      <formula>0</formula>
    </cfRule>
  </conditionalFormatting>
  <conditionalFormatting sqref="BP119:BX119">
    <cfRule type="cellIs" dxfId="66" priority="38" operator="equal">
      <formula>0</formula>
    </cfRule>
  </conditionalFormatting>
  <conditionalFormatting sqref="BD119:BN119">
    <cfRule type="cellIs" dxfId="65" priority="37" operator="equal">
      <formula>0</formula>
    </cfRule>
  </conditionalFormatting>
  <conditionalFormatting sqref="BB119">
    <cfRule type="cellIs" dxfId="64" priority="36" operator="equal">
      <formula>0</formula>
    </cfRule>
  </conditionalFormatting>
  <conditionalFormatting sqref="AQ119:AZ119">
    <cfRule type="cellIs" dxfId="63" priority="35" operator="equal">
      <formula>0</formula>
    </cfRule>
  </conditionalFormatting>
  <conditionalFormatting sqref="AG119:AO119">
    <cfRule type="cellIs" dxfId="62" priority="34" operator="equal">
      <formula>0</formula>
    </cfRule>
  </conditionalFormatting>
  <conditionalFormatting sqref="AA119:AE119">
    <cfRule type="cellIs" dxfId="61" priority="33" operator="equal">
      <formula>0</formula>
    </cfRule>
  </conditionalFormatting>
  <conditionalFormatting sqref="DP119:EF119">
    <cfRule type="cellIs" dxfId="60" priority="32" operator="equal">
      <formula>0</formula>
    </cfRule>
  </conditionalFormatting>
  <conditionalFormatting sqref="DP121">
    <cfRule type="cellIs" dxfId="59" priority="31" operator="equal">
      <formula>0</formula>
    </cfRule>
  </conditionalFormatting>
  <conditionalFormatting sqref="DO121">
    <cfRule type="cellIs" dxfId="58" priority="30" operator="equal">
      <formula>0</formula>
    </cfRule>
  </conditionalFormatting>
  <conditionalFormatting sqref="CT52:CT103 CT4:CT45">
    <cfRule type="cellIs" dxfId="57" priority="29" stopIfTrue="1" operator="equal">
      <formula>0</formula>
    </cfRule>
  </conditionalFormatting>
  <conditionalFormatting sqref="CT104:CT111">
    <cfRule type="cellIs" dxfId="56" priority="27" operator="lessThan">
      <formula>-0.01</formula>
    </cfRule>
    <cfRule type="cellIs" dxfId="55" priority="28" operator="greaterThan">
      <formula>0.01</formula>
    </cfRule>
  </conditionalFormatting>
  <conditionalFormatting sqref="CT114:CT117">
    <cfRule type="cellIs" dxfId="54" priority="25" operator="lessThan">
      <formula>0</formula>
    </cfRule>
    <cfRule type="cellIs" dxfId="53" priority="26" operator="greaterThan">
      <formula>0</formula>
    </cfRule>
  </conditionalFormatting>
  <conditionalFormatting sqref="CT117">
    <cfRule type="cellIs" dxfId="52" priority="24" operator="between">
      <formula>0</formula>
      <formula>-5</formula>
    </cfRule>
  </conditionalFormatting>
  <conditionalFormatting sqref="CT118">
    <cfRule type="cellIs" dxfId="51" priority="23" operator="equal">
      <formula>0</formula>
    </cfRule>
  </conditionalFormatting>
  <conditionalFormatting sqref="CT46:CT51">
    <cfRule type="cellIs" dxfId="50" priority="22" stopIfTrue="1" operator="equal">
      <formula>0</formula>
    </cfRule>
  </conditionalFormatting>
  <conditionalFormatting sqref="CT119">
    <cfRule type="cellIs" dxfId="49" priority="21" operator="equal">
      <formula>0</formula>
    </cfRule>
  </conditionalFormatting>
  <conditionalFormatting sqref="CU52:CU103 CU4:CU45">
    <cfRule type="cellIs" dxfId="48" priority="20" stopIfTrue="1" operator="equal">
      <formula>0</formula>
    </cfRule>
  </conditionalFormatting>
  <conditionalFormatting sqref="CU104:CU111">
    <cfRule type="cellIs" dxfId="47" priority="18" operator="lessThan">
      <formula>-0.01</formula>
    </cfRule>
    <cfRule type="cellIs" dxfId="46" priority="19" operator="greaterThan">
      <formula>0.01</formula>
    </cfRule>
  </conditionalFormatting>
  <conditionalFormatting sqref="CU114:CU117">
    <cfRule type="cellIs" dxfId="45" priority="16" operator="lessThan">
      <formula>0</formula>
    </cfRule>
    <cfRule type="cellIs" dxfId="44" priority="17" operator="greaterThan">
      <formula>0</formula>
    </cfRule>
  </conditionalFormatting>
  <conditionalFormatting sqref="CU117">
    <cfRule type="cellIs" dxfId="43" priority="15" operator="between">
      <formula>0</formula>
      <formula>-5</formula>
    </cfRule>
  </conditionalFormatting>
  <conditionalFormatting sqref="CU118">
    <cfRule type="cellIs" dxfId="42" priority="14" operator="equal">
      <formula>0</formula>
    </cfRule>
  </conditionalFormatting>
  <conditionalFormatting sqref="CU46:CU51">
    <cfRule type="cellIs" dxfId="41" priority="13" stopIfTrue="1" operator="equal">
      <formula>0</formula>
    </cfRule>
  </conditionalFormatting>
  <conditionalFormatting sqref="CU119">
    <cfRule type="cellIs" dxfId="40" priority="12" operator="equal">
      <formula>0</formula>
    </cfRule>
  </conditionalFormatting>
  <conditionalFormatting sqref="CV4:CV37">
    <cfRule type="cellIs" dxfId="39" priority="11" stopIfTrue="1" operator="equal">
      <formula>0</formula>
    </cfRule>
  </conditionalFormatting>
  <conditionalFormatting sqref="CV52:CV67 CV39:CV45">
    <cfRule type="cellIs" dxfId="38" priority="10" stopIfTrue="1" operator="equal">
      <formula>0</formula>
    </cfRule>
  </conditionalFormatting>
  <conditionalFormatting sqref="CV46:CV51">
    <cfRule type="cellIs" dxfId="37" priority="9" stopIfTrue="1" operator="equal">
      <formula>0</formula>
    </cfRule>
  </conditionalFormatting>
  <conditionalFormatting sqref="DA45">
    <cfRule type="cellIs" dxfId="36" priority="8" stopIfTrue="1" operator="equal">
      <formula>0</formula>
    </cfRule>
  </conditionalFormatting>
  <conditionalFormatting sqref="DB45">
    <cfRule type="cellIs" dxfId="35" priority="7" stopIfTrue="1" operator="equal">
      <formula>0</formula>
    </cfRule>
  </conditionalFormatting>
  <conditionalFormatting sqref="DD45">
    <cfRule type="cellIs" dxfId="34" priority="6" stopIfTrue="1" operator="equal">
      <formula>0</formula>
    </cfRule>
  </conditionalFormatting>
  <conditionalFormatting sqref="DE45">
    <cfRule type="cellIs" dxfId="33" priority="5" stopIfTrue="1" operator="equal">
      <formula>0</formula>
    </cfRule>
  </conditionalFormatting>
  <conditionalFormatting sqref="DA52:DA55">
    <cfRule type="cellIs" dxfId="32" priority="4" stopIfTrue="1" operator="equal">
      <formula>0</formula>
    </cfRule>
  </conditionalFormatting>
  <conditionalFormatting sqref="DB52:DB55">
    <cfRule type="cellIs" dxfId="31" priority="3" stopIfTrue="1" operator="equal">
      <formula>0</formula>
    </cfRule>
  </conditionalFormatting>
  <conditionalFormatting sqref="DD52:DD55">
    <cfRule type="cellIs" dxfId="30" priority="2" stopIfTrue="1" operator="equal">
      <formula>0</formula>
    </cfRule>
  </conditionalFormatting>
  <conditionalFormatting sqref="DE52:DE55">
    <cfRule type="cellIs" dxfId="29" priority="1" stopIfTrue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OperatParam</vt:lpstr>
      <vt:lpstr>Substrates</vt:lpstr>
      <vt:lpstr>States</vt:lpstr>
      <vt:lpstr>DataBaseSpecies_2</vt:lpstr>
      <vt:lpstr>DataBaseSpecies_1</vt:lpstr>
      <vt:lpstr>ThermoParam</vt:lpstr>
      <vt:lpstr>Cte Keq</vt:lpstr>
      <vt:lpstr>KinetParam</vt:lpstr>
      <vt:lpstr>Bioenergetics (2)</vt:lpstr>
      <vt:lpstr>ReactionMatrixFull</vt:lpstr>
      <vt:lpstr>FeedProgram</vt:lpstr>
      <vt:lpstr>FeedProportions</vt:lpstr>
      <vt:lpstr>Bioenergetics</vt:lpstr>
      <vt:lpstr>Anabolism Calculation</vt:lpstr>
      <vt:lpstr>Important bibliographic values</vt:lpstr>
      <vt:lpstr>Gibbs Plot</vt:lpstr>
      <vt:lpstr>OptimizParam</vt:lpstr>
      <vt:lpstr>startingpoint</vt:lpstr>
      <vt:lpstr>REACTOR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R.González-Cabaleiro</dc:creator>
  <cp:lastModifiedBy>Mateo Saavedra del Oso</cp:lastModifiedBy>
  <cp:lastPrinted>2012-03-06T17:53:31Z</cp:lastPrinted>
  <dcterms:created xsi:type="dcterms:W3CDTF">2010-12-09T12:02:33Z</dcterms:created>
  <dcterms:modified xsi:type="dcterms:W3CDTF">2021-05-04T15:52:44Z</dcterms:modified>
</cp:coreProperties>
</file>