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lucas\PycharmProjects\Alquimia\excel files\"/>
    </mc:Choice>
  </mc:AlternateContent>
  <xr:revisionPtr revIDLastSave="0" documentId="13_ncr:1_{63D6C90C-F1F1-4437-960E-E1AE71CFF123}" xr6:coauthVersionLast="47" xr6:coauthVersionMax="47" xr10:uidLastSave="{00000000-0000-0000-0000-000000000000}"/>
  <bookViews>
    <workbookView xWindow="-120" yWindow="-120" windowWidth="19440" windowHeight="10440" tabRatio="683" activeTab="2" xr2:uid="{6BCA81A1-C24E-4458-B51D-F7D92A8A2CBE}"/>
  </bookViews>
  <sheets>
    <sheet name="input_output_intervals" sheetId="1" r:id="rId1"/>
    <sheet name="process_intervals" sheetId="18" r:id="rId2"/>
    <sheet name="economic_parameters" sheetId="17" r:id="rId3"/>
    <sheet name="connection_matrix" sheetId="25" r:id="rId4"/>
    <sheet name="models" sheetId="14" r:id="rId5"/>
    <sheet name="distilation_models" sheetId="23" r:id="rId6"/>
    <sheet name="abbreviations" sheetId="15" r:id="rId7"/>
    <sheet name="parameter_abbr" sheetId="24" r:id="rId8"/>
    <sheet name="references" sheetId="19" r:id="rId9"/>
    <sheet name="price_list" sheetId="26" r:id="rId10"/>
    <sheet name="price_list_sigma" sheetId="28" r:id="rId11"/>
    <sheet name="final_conc_reactors" sheetId="27"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8" i="19" l="1"/>
  <c r="D11" i="26"/>
  <c r="D12" i="26"/>
  <c r="B12" i="26"/>
  <c r="B11" i="26"/>
  <c r="D3" i="26"/>
  <c r="D4" i="26"/>
  <c r="D5" i="26"/>
  <c r="D6" i="26"/>
  <c r="D7" i="26"/>
  <c r="D8" i="26"/>
  <c r="D9" i="26"/>
  <c r="D10" i="26"/>
  <c r="D2" i="26"/>
  <c r="Q32" i="19"/>
  <c r="Q33" i="19" s="1"/>
  <c r="Q35" i="19" s="1"/>
  <c r="Y4" i="19"/>
  <c r="Q27" i="19"/>
  <c r="Q30" i="19"/>
  <c r="Q15" i="19"/>
  <c r="L8" i="19"/>
  <c r="Q3" i="18"/>
  <c r="Q4" i="18"/>
  <c r="Q5" i="18"/>
  <c r="Q6" i="18"/>
  <c r="Q7" i="18"/>
  <c r="Q2" i="18"/>
  <c r="F3" i="23"/>
  <c r="G3" i="23"/>
  <c r="H3" i="23"/>
  <c r="F4" i="23"/>
  <c r="G4" i="23"/>
  <c r="H4" i="23"/>
  <c r="H2" i="23"/>
  <c r="G2" i="23"/>
  <c r="F2" i="23"/>
  <c r="Q16" i="19" l="1"/>
  <c r="Q17" i="19" s="1"/>
</calcChain>
</file>

<file path=xl/sharedStrings.xml><?xml version="1.0" encoding="utf-8"?>
<sst xmlns="http://schemas.openxmlformats.org/spreadsheetml/2006/main" count="686" uniqueCount="312">
  <si>
    <t>components</t>
  </si>
  <si>
    <t>layer</t>
  </si>
  <si>
    <t>upper_bound</t>
  </si>
  <si>
    <t>lower_bound</t>
  </si>
  <si>
    <t>output_price</t>
  </si>
  <si>
    <t>input_price</t>
  </si>
  <si>
    <t>process_intervals</t>
  </si>
  <si>
    <t>P_freu_batch</t>
  </si>
  <si>
    <t>P_acidi_batch</t>
  </si>
  <si>
    <t>P_avi_batch</t>
  </si>
  <si>
    <t>P_acn_batch</t>
  </si>
  <si>
    <t xml:space="preserve">propionate </t>
  </si>
  <si>
    <t xml:space="preserve">acetate </t>
  </si>
  <si>
    <t>composition</t>
  </si>
  <si>
    <t>glu</t>
  </si>
  <si>
    <t>outputs</t>
  </si>
  <si>
    <t>prop</t>
  </si>
  <si>
    <t>ace</t>
  </si>
  <si>
    <t>but</t>
  </si>
  <si>
    <t>acetate</t>
  </si>
  <si>
    <t>propionate</t>
  </si>
  <si>
    <t>ace,prop</t>
  </si>
  <si>
    <t>seperation_coef</t>
  </si>
  <si>
    <t>sep1</t>
  </si>
  <si>
    <t>sep2</t>
  </si>
  <si>
    <t>P_pro_batch</t>
  </si>
  <si>
    <t>casine</t>
  </si>
  <si>
    <t>None</t>
  </si>
  <si>
    <t>reaction_model</t>
  </si>
  <si>
    <t>model_name</t>
  </si>
  <si>
    <t>SBML_input_ID</t>
  </si>
  <si>
    <t>input_name</t>
  </si>
  <si>
    <t>input_abrr</t>
  </si>
  <si>
    <t>SBML_output_ID</t>
  </si>
  <si>
    <t>output_name</t>
  </si>
  <si>
    <t>output_abrr</t>
  </si>
  <si>
    <t>abbreviation</t>
  </si>
  <si>
    <t>compound</t>
  </si>
  <si>
    <t>glucose</t>
  </si>
  <si>
    <t>lac</t>
  </si>
  <si>
    <t xml:space="preserve">prop </t>
  </si>
  <si>
    <t xml:space="preserve">casine </t>
  </si>
  <si>
    <t xml:space="preserve">lactate </t>
  </si>
  <si>
    <t xml:space="preserve">butyrate </t>
  </si>
  <si>
    <t>pH</t>
  </si>
  <si>
    <t>open_fermentation</t>
  </si>
  <si>
    <t>Glucose, pH</t>
  </si>
  <si>
    <t>yield_of</t>
  </si>
  <si>
    <t>fru</t>
  </si>
  <si>
    <t>fructose</t>
  </si>
  <si>
    <t>Distilation 1</t>
  </si>
  <si>
    <t>Distilation 2</t>
  </si>
  <si>
    <t>Distilation 3</t>
  </si>
  <si>
    <t>liq_liq_ext</t>
  </si>
  <si>
    <t>ut_chem_price</t>
  </si>
  <si>
    <t>ut_energy_price</t>
  </si>
  <si>
    <t>waste_price</t>
  </si>
  <si>
    <t>reference</t>
  </si>
  <si>
    <t>inv1_param</t>
  </si>
  <si>
    <t>unit</t>
  </si>
  <si>
    <t>euro/kg</t>
  </si>
  <si>
    <t>euro/kWh</t>
  </si>
  <si>
    <t>inv2_param</t>
  </si>
  <si>
    <t>ApenPlus: flileName</t>
  </si>
  <si>
    <t>lala et al. (2023) blabla et al. (2020)</t>
  </si>
  <si>
    <t>Tau_time_horizon</t>
  </si>
  <si>
    <t xml:space="preserve">years </t>
  </si>
  <si>
    <t>ut_chemical</t>
  </si>
  <si>
    <t>mu_ut</t>
  </si>
  <si>
    <t>g/L</t>
  </si>
  <si>
    <t>Hoc</t>
  </si>
  <si>
    <t>n.a</t>
  </si>
  <si>
    <t>split_fraction</t>
  </si>
  <si>
    <t>mu_ut_energy</t>
  </si>
  <si>
    <t>kg/h</t>
  </si>
  <si>
    <t>ace,prop,water</t>
  </si>
  <si>
    <t>ace,prop,Hoc, water</t>
  </si>
  <si>
    <t xml:space="preserve">waste_fraction </t>
  </si>
  <si>
    <t>[0.01,  0.01, 0.98]</t>
  </si>
  <si>
    <t>[0,  0]</t>
  </si>
  <si>
    <t>stream_reuse</t>
  </si>
  <si>
    <t>{'Hoc' : 'liq_liq_ext' }</t>
  </si>
  <si>
    <t>[0.01,  0.01, 0.5, 1]</t>
  </si>
  <si>
    <t>REFERENCES process parameters</t>
  </si>
  <si>
    <t>REFERENCES economic parameters</t>
  </si>
  <si>
    <t xml:space="preserve">xylose </t>
  </si>
  <si>
    <t>waste</t>
  </si>
  <si>
    <t>inputs</t>
  </si>
  <si>
    <t>input_bounds</t>
  </si>
  <si>
    <t>{'pH':[5,8.5]}</t>
  </si>
  <si>
    <t>ace, prop, water</t>
  </si>
  <si>
    <t>ace, prop</t>
  </si>
  <si>
    <t>glycerol</t>
  </si>
  <si>
    <t>xyl</t>
  </si>
  <si>
    <t xml:space="preserve">water </t>
  </si>
  <si>
    <t>water</t>
  </si>
  <si>
    <t>octonoic acid</t>
  </si>
  <si>
    <t>biomass</t>
  </si>
  <si>
    <t xml:space="preserve">layer </t>
  </si>
  <si>
    <t>interval_bounds</t>
  </si>
  <si>
    <t>Ex_S_cpd00141_ext, Ex_S_cpd00029_ext, Ex_S_biomass_ext</t>
  </si>
  <si>
    <t>ace, prop, water, bm</t>
  </si>
  <si>
    <t>bm</t>
  </si>
  <si>
    <t>[0.95, 0.05]; [0.05, 0.95]</t>
  </si>
  <si>
    <t>Distilation_2</t>
  </si>
  <si>
    <t>Distilation_3</t>
  </si>
  <si>
    <t>P_acidi</t>
  </si>
  <si>
    <t>P_freu</t>
  </si>
  <si>
    <t>P_avi</t>
  </si>
  <si>
    <t>P_acn</t>
  </si>
  <si>
    <t>P_pro</t>
  </si>
  <si>
    <t>operation_bounds</t>
  </si>
  <si>
    <t>y_acidi</t>
  </si>
  <si>
    <t>y_avi</t>
  </si>
  <si>
    <t>y_acn</t>
  </si>
  <si>
    <t>y_pro</t>
  </si>
  <si>
    <t>y_open</t>
  </si>
  <si>
    <t>y_liq_liq</t>
  </si>
  <si>
    <t>y_freu</t>
  </si>
  <si>
    <t>[0,10e6]</t>
  </si>
  <si>
    <t>(-)</t>
  </si>
  <si>
    <t>K</t>
  </si>
  <si>
    <t>units</t>
  </si>
  <si>
    <t>Dist1.json</t>
  </si>
  <si>
    <t>LK</t>
  </si>
  <si>
    <t>HK</t>
  </si>
  <si>
    <t>T_F</t>
  </si>
  <si>
    <t>T_D</t>
  </si>
  <si>
    <t>T_B</t>
  </si>
  <si>
    <t>VP_LK</t>
  </si>
  <si>
    <t>VP_HK</t>
  </si>
  <si>
    <t>Hvap_LK</t>
  </si>
  <si>
    <t>Hvap_HK</t>
  </si>
  <si>
    <t>Cp_LK</t>
  </si>
  <si>
    <t>Cp_HK</t>
  </si>
  <si>
    <t>low key component</t>
  </si>
  <si>
    <t>high key component</t>
  </si>
  <si>
    <t>temperature Feed</t>
  </si>
  <si>
    <t xml:space="preserve">temperature Distilate </t>
  </si>
  <si>
    <t>Vapor presure low key</t>
  </si>
  <si>
    <t>Vapor presure high key</t>
  </si>
  <si>
    <t xml:space="preserve">temperature Bottom </t>
  </si>
  <si>
    <t>Evaporation Entalpy low key</t>
  </si>
  <si>
    <t>Heat capacity low key</t>
  </si>
  <si>
    <t>bar</t>
  </si>
  <si>
    <t>Evaporation Entalpy HIgh key</t>
  </si>
  <si>
    <t>Heat capacity High key</t>
  </si>
  <si>
    <t>30 000</t>
  </si>
  <si>
    <t>KJ/Kg</t>
  </si>
  <si>
    <t>35 000</t>
  </si>
  <si>
    <t>KJ/Kg/K</t>
  </si>
  <si>
    <t>X_D</t>
  </si>
  <si>
    <t>X_B</t>
  </si>
  <si>
    <t>Dist2.json</t>
  </si>
  <si>
    <t>Dist3.json</t>
  </si>
  <si>
    <t>water, Hac, Hpro</t>
  </si>
  <si>
    <t>Hac, Hpro</t>
  </si>
  <si>
    <t xml:space="preserve">Hac </t>
  </si>
  <si>
    <t>Hpro</t>
  </si>
  <si>
    <t>parameter</t>
  </si>
  <si>
    <t>discription</t>
  </si>
  <si>
    <t>energy_consumption</t>
  </si>
  <si>
    <t xml:space="preserve">DWA </t>
  </si>
  <si>
    <t>McCubbin et al</t>
  </si>
  <si>
    <t>Reguiera et al (2018)</t>
  </si>
  <si>
    <t>open_fermentation_polynomial_case_study.json</t>
  </si>
  <si>
    <t>Propionate, Acetate, Biomass, water</t>
  </si>
  <si>
    <t>prop, ace, bm, water</t>
  </si>
  <si>
    <r>
      <t>CV_Acetate</t>
    </r>
    <r>
      <rPr>
        <sz val="9.8000000000000007"/>
        <color rgb="FF000000"/>
        <rFont val="JetBrains Mono"/>
        <family val="3"/>
      </rPr>
      <t>,</t>
    </r>
    <r>
      <rPr>
        <b/>
        <sz val="9.8000000000000007"/>
        <color rgb="FF008000"/>
        <rFont val="JetBrains Mono"/>
        <family val="3"/>
      </rPr>
      <t xml:space="preserve"> CV_Propionate, CV_Biomass, water</t>
    </r>
  </si>
  <si>
    <t>ace, prop, bm, water</t>
  </si>
  <si>
    <t>/</t>
  </si>
  <si>
    <t>https://doi.org/10.1186/s13068-019-1433-8</t>
  </si>
  <si>
    <t>processing principles book (short cut)</t>
  </si>
  <si>
    <t xml:space="preserve">seperation efficientcy </t>
  </si>
  <si>
    <t>TOFIND (see DWA?)</t>
  </si>
  <si>
    <t>https://doi.org/10.1186/s13068-019-1433-7</t>
  </si>
  <si>
    <t>mu_ut (added chemicals)</t>
  </si>
  <si>
    <t xml:space="preserve">variable </t>
  </si>
  <si>
    <t>input_list</t>
  </si>
  <si>
    <t>select</t>
  </si>
  <si>
    <t>PAC_v2.json</t>
  </si>
  <si>
    <t>sherm_v2.json</t>
  </si>
  <si>
    <t>avidum_v2.json</t>
  </si>
  <si>
    <t>acnes_v2.json</t>
  </si>
  <si>
    <t>propionicum_v2.json</t>
  </si>
  <si>
    <t>Maltose</t>
  </si>
  <si>
    <t>Sucrose</t>
  </si>
  <si>
    <t>L-Lactate</t>
  </si>
  <si>
    <t>D-Fructose</t>
  </si>
  <si>
    <t>Xylose</t>
  </si>
  <si>
    <t>Stachyose</t>
  </si>
  <si>
    <t>Dextrin</t>
  </si>
  <si>
    <t>Glycerol</t>
  </si>
  <si>
    <t>D-Glucose</t>
  </si>
  <si>
    <t>Propionate</t>
  </si>
  <si>
    <t>Acetate</t>
  </si>
  <si>
    <t>carbon_source</t>
  </si>
  <si>
    <t>inputs_v2.json</t>
  </si>
  <si>
    <t>original</t>
  </si>
  <si>
    <t>D-Glucose,pH</t>
  </si>
  <si>
    <t>https://www.sigmaaldrich.com/ES/es/product/sial/81910</t>
  </si>
  <si>
    <t>https://www.sigmaaldrich.com/ES/es/product/sial/33209m</t>
  </si>
  <si>
    <t>https://www.sigmaaldrich.com/ES/es/product/aldrich/158968</t>
  </si>
  <si>
    <t>https://www.sigmaaldrich.com/ES/es/product/sigald/g7757</t>
  </si>
  <si>
    <t>https://www.sigmaaldrich.com/ES/es/product/sial/31405</t>
  </si>
  <si>
    <t>https://www.sigmaaldrich.com/ES/es/product/sigma/s4001</t>
  </si>
  <si>
    <t>https://www.sigmaaldrich.com/ES/es/product/aldrich/w360600</t>
  </si>
  <si>
    <t>https://www.sigmaaldrich.com/ES/es/product/mm/104007</t>
  </si>
  <si>
    <t>https://www.sigmaaldrich.com/ES/es/product/aldrich/w261106</t>
  </si>
  <si>
    <t>https://www.sigmaaldrich.com/ES/es/product/sigma/s9378</t>
  </si>
  <si>
    <t>https://www.sigmaaldrich.com/ES/es/product/sial/m2250</t>
  </si>
  <si>
    <t>price</t>
  </si>
  <si>
    <t>species</t>
  </si>
  <si>
    <t xml:space="preserve">concentration </t>
  </si>
  <si>
    <t>ref</t>
  </si>
  <si>
    <t>PAC</t>
  </si>
  <si>
    <t>sherm</t>
  </si>
  <si>
    <t>avidum</t>
  </si>
  <si>
    <t>acnes</t>
  </si>
  <si>
    <t>propionicum</t>
  </si>
  <si>
    <t>https://doi.org/10.1016/S1369-703X(99)00042-X</t>
  </si>
  <si>
    <t>https://doi.org/10.1023/A:1014562504882</t>
  </si>
  <si>
    <t>ref2</t>
  </si>
  <si>
    <t>https://onlinelibrary.wiley.com/doi/epdf/10.1002/bit.22437</t>
  </si>
  <si>
    <t xml:space="preserve">in general? </t>
  </si>
  <si>
    <t>?</t>
  </si>
  <si>
    <t>34-42</t>
  </si>
  <si>
    <t xml:space="preserve">reactor type </t>
  </si>
  <si>
    <t>fed-batch</t>
  </si>
  <si>
    <t>fed-batch (FFB, biomass contained in fibers)</t>
  </si>
  <si>
    <t>Distillation_2.json</t>
  </si>
  <si>
    <t>Distillation_3.json</t>
  </si>
  <si>
    <t>https://shuowanchemical.en.made-in-china.com/product/XQoUxvSJhVcb/China-99-5-CAS-79-09-4-Propionic-Acid-for-Food-Preservatives.html</t>
  </si>
  <si>
    <t>https://sunwisechem.en.made-in-china.com/product/lZTakcfLhyUb/China-Colorless-Price-90-CH3cooh-CAS-No-64-19-7-Industrial-Grade-Acetic-Acid.html</t>
  </si>
  <si>
    <t>USD/kg</t>
  </si>
  <si>
    <t xml:space="preserve">https://yaoshengcompany.en.made-in-china.com/product/RZwtMgVCEqUT/China-Food-Grade-Glucose-Dextrose-Monohydrate-Dextrose-Anhydrous.html </t>
  </si>
  <si>
    <t xml:space="preserve">https://hbsyplastic.en.made-in-china.com/product/VZFAzMXKykrq/China-99-5-Pure-Glycerol-with-Competitive-Price-Refined-Glycerol-Glycerol-Glycerine.html </t>
  </si>
  <si>
    <t xml:space="preserve">https://qddoeast.en.made-in-china.com/product/EKXmIwiTszrt/China-Food-Additive-Corn-Fiber-Organic-Resistant-Dextrin-Powder.html </t>
  </si>
  <si>
    <t xml:space="preserve">https://hairunkun.en.made-in-china.com/product/ZFeAPoVdStry/China-The-Factory-Supplies-The-Most-Competitive-Food-Grade-Stachyose.html </t>
  </si>
  <si>
    <t xml:space="preserve">https://www.made-in-china.com/productdirectory.do?subaction=hunt&amp;style=b&amp;mode=and&amp;code=0&amp;comProvince=nolimit&amp;order=0&amp;isOpenCorrection=1 </t>
  </si>
  <si>
    <t xml:space="preserve">https://luzhoubiochem.en.made-in-china.com/product/CKvErNtOXxpL/China-Hot-Sale-Fructose-Syrup-Fructose-42-55-Food-Grade.html </t>
  </si>
  <si>
    <t xml:space="preserve">https://luzhoubiochem.en.made-in-china.com/product/FXNmbhUKfEYB/China-Beer-Food-Additives-Maltose-Syrup.html </t>
  </si>
  <si>
    <t xml:space="preserve">https://hbsyplastic.en.made-in-china.com/product/PFjtVDIcZqYU/China-2022-Hot-Selling-Food-Grade-High-Purity-Powder-Sucrose-99-.html  </t>
  </si>
  <si>
    <t xml:space="preserve">https://ubchembio.en.made-in-china.com/product/iwzfCWIcnhVG/China-Wholesale-Price-Food-Grade-Liquid-L-Lactic-Acid-80-CAS-50-21-5.html </t>
  </si>
  <si>
    <t xml:space="preserve">reference </t>
  </si>
  <si>
    <t xml:space="preserve">unit </t>
  </si>
  <si>
    <t>https://doi.org/10.1016/j.biortech.2018.07.042</t>
  </si>
  <si>
    <t>https://doi.org/10.1016/j.biortech.2018.07.043</t>
  </si>
  <si>
    <t>maximum propionate concentration</t>
  </si>
  <si>
    <t>reactor type</t>
  </si>
  <si>
    <t>feb batch</t>
  </si>
  <si>
    <t>g·L-1</t>
  </si>
  <si>
    <t>http://dx.doi.org/10.1016/j.ejbt.2017.04.004</t>
  </si>
  <si>
    <t>http://dx.doi.org/10.1016/j.ejbt.2017.04.005</t>
  </si>
  <si>
    <t>http://dx.doi.org/10.1016/j.ejbt.2017.04.006</t>
  </si>
  <si>
    <t xml:space="preserve">average </t>
  </si>
  <si>
    <t>g/l</t>
  </si>
  <si>
    <t>https://doi.org/10.2166/wst.2022.040</t>
  </si>
  <si>
    <t>https://doi.org/10.2166/wst.2022.045</t>
  </si>
  <si>
    <t xml:space="preserve">waste removal </t>
  </si>
  <si>
    <t>type</t>
  </si>
  <si>
    <t>sludge remove</t>
  </si>
  <si>
    <t>wwtp</t>
  </si>
  <si>
    <t>Eruo/kg</t>
  </si>
  <si>
    <t>https://doi.org/10.1016/j.scitotenv.2018.09.363</t>
  </si>
  <si>
    <t>kg</t>
  </si>
  <si>
    <t>OR_NF</t>
  </si>
  <si>
    <t>[0.95, 0.95, 0.05]; [0.05, 0.05, 0.95]</t>
  </si>
  <si>
    <t xml:space="preserve">water retention in OR membrane </t>
  </si>
  <si>
    <t xml:space="preserve">price </t>
  </si>
  <si>
    <t>parameters</t>
  </si>
  <si>
    <t xml:space="preserve">value </t>
  </si>
  <si>
    <t>l/h</t>
  </si>
  <si>
    <t>Q (flow in)</t>
  </si>
  <si>
    <t>J (permeate)</t>
  </si>
  <si>
    <t>A (area)</t>
  </si>
  <si>
    <t>p (pressure)</t>
  </si>
  <si>
    <t xml:space="preserve">bar </t>
  </si>
  <si>
    <t>L/(h*m2*bar)</t>
  </si>
  <si>
    <t>m2</t>
  </si>
  <si>
    <t>L/h</t>
  </si>
  <si>
    <t>flow of water</t>
  </si>
  <si>
    <t>% water going through</t>
  </si>
  <si>
    <t xml:space="preserve">https://doi.org/10.1016/j.seppur.2022.120840 </t>
  </si>
  <si>
    <t>%</t>
  </si>
  <si>
    <t xml:space="preserve">Domingos et al </t>
  </si>
  <si>
    <t>calculate from data Domingos et al</t>
  </si>
  <si>
    <t>see price list</t>
  </si>
  <si>
    <t xml:space="preserve">https://ec.europa.eu/eurostat/statistics-explained/index.php?title=Electricity_price_statistics </t>
  </si>
  <si>
    <t xml:space="preserve">https://doi.org/10.1016/j.scitotenv.2018.09.363 </t>
  </si>
  <si>
    <t>kPa</t>
  </si>
  <si>
    <t>l/s</t>
  </si>
  <si>
    <t xml:space="preserve">work </t>
  </si>
  <si>
    <t>kW</t>
  </si>
  <si>
    <t xml:space="preserve">power consumption </t>
  </si>
  <si>
    <t>kWh</t>
  </si>
  <si>
    <t>powe per input</t>
  </si>
  <si>
    <t xml:space="preserve">kWh/kg </t>
  </si>
  <si>
    <t xml:space="preserve">asumption 1L == 1Kg </t>
  </si>
  <si>
    <t>[0.98, 0.99, 0.97, 0] ; [0.02, 0.01, 0.03, 1]</t>
  </si>
  <si>
    <t xml:space="preserve">reboiler duty liq-liq-distillation </t>
  </si>
  <si>
    <t xml:space="preserve">feed flow </t>
  </si>
  <si>
    <t xml:space="preserve">solvent added </t>
  </si>
  <si>
    <t>power consumption reboiler</t>
  </si>
  <si>
    <t>power per unit of weight</t>
  </si>
  <si>
    <t>kwh/kg</t>
  </si>
  <si>
    <t>y_D2</t>
  </si>
  <si>
    <t>price_USD</t>
  </si>
  <si>
    <t>not considering the solvent seeing as in the model only 0.3 kg_solvent/h is being added ()</t>
  </si>
  <si>
    <t xml:space="preserve">i.e. the solvent that is lost during the </t>
  </si>
  <si>
    <t>[1, 1, 1, 0] ; [0, 0, 0, 1]</t>
  </si>
  <si>
    <t>kWh/(kg/h)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</si>
</sst>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16">
    <font>
      <sz val="11"/>
      <color theme="1"/>
      <name val="Calibri"/>
      <family val="2"/>
      <scheme val="minor"/>
    </font>
    <font>
      <sz val="8"/>
      <name val="Calibri"/>
      <family val="2"/>
      <scheme val="minor"/>
    </font>
    <font>
      <b/>
      <sz val="11"/>
      <color theme="1"/>
      <name val="Calibri"/>
      <family val="2"/>
      <scheme val="minor"/>
    </font>
    <font>
      <sz val="11"/>
      <color rgb="FFFF0000"/>
      <name val="Calibri"/>
      <family val="2"/>
      <scheme val="minor"/>
    </font>
    <font>
      <sz val="11"/>
      <color rgb="FF000000"/>
      <name val="Calibri"/>
      <family val="2"/>
      <scheme val="minor"/>
    </font>
    <font>
      <sz val="9.8000000000000007"/>
      <color rgb="FF000000"/>
      <name val="JetBrains Mono"/>
      <family val="3"/>
    </font>
    <font>
      <b/>
      <sz val="9.8000000000000007"/>
      <color rgb="FF008000"/>
      <name val="JetBrains Mono"/>
      <family val="3"/>
    </font>
    <font>
      <sz val="11"/>
      <name val="Calibri"/>
      <family val="2"/>
      <scheme val="minor"/>
    </font>
    <font>
      <sz val="11"/>
      <color theme="9" tint="-0.499984740745262"/>
      <name val="Calibri"/>
      <family val="2"/>
      <scheme val="minor"/>
    </font>
    <font>
      <b/>
      <sz val="11"/>
      <color theme="9" tint="-0.499984740745262"/>
      <name val="Calibri"/>
      <family val="2"/>
      <scheme val="minor"/>
    </font>
    <font>
      <u/>
      <sz val="11"/>
      <color theme="10"/>
      <name val="Calibri"/>
      <family val="2"/>
      <scheme val="minor"/>
    </font>
    <font>
      <sz val="8"/>
      <color rgb="FF3B3A3A"/>
      <name val="Arial"/>
      <family val="2"/>
    </font>
    <font>
      <sz val="8"/>
      <color rgb="FF333333"/>
      <name val="Segoe UI"/>
      <family val="2"/>
    </font>
    <font>
      <b/>
      <sz val="9.8000000000000007"/>
      <color rgb="FFFF0000"/>
      <name val="JetBrains Mono"/>
      <family val="3"/>
    </font>
    <font>
      <b/>
      <i/>
      <sz val="11"/>
      <color theme="1"/>
      <name val="Calibri"/>
      <family val="2"/>
      <scheme val="minor"/>
    </font>
    <font>
      <b/>
      <i/>
      <u/>
      <sz val="11"/>
      <color theme="1"/>
      <name val="Calibri"/>
      <family val="2"/>
      <scheme val="minor"/>
    </font>
  </fonts>
  <fills count="15">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7"/>
        <bgColor indexed="64"/>
      </patternFill>
    </fill>
    <fill>
      <patternFill patternType="solid">
        <fgColor theme="9"/>
        <bgColor indexed="64"/>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
      <patternFill patternType="solid">
        <fgColor rgb="FF00B050"/>
        <bgColor indexed="64"/>
      </patternFill>
    </fill>
    <fill>
      <patternFill patternType="solid">
        <fgColor theme="5"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0" fillId="0" borderId="0" applyNumberFormat="0" applyFill="0" applyBorder="0" applyAlignment="0" applyProtection="0"/>
  </cellStyleXfs>
  <cellXfs count="80">
    <xf numFmtId="0" fontId="0" fillId="0" borderId="0" xfId="0"/>
    <xf numFmtId="0" fontId="0" fillId="0" borderId="1" xfId="0" applyBorder="1"/>
    <xf numFmtId="0" fontId="0" fillId="0" borderId="2" xfId="0" applyBorder="1"/>
    <xf numFmtId="0" fontId="0" fillId="0" borderId="0" xfId="0" applyAlignment="1">
      <alignment horizontal="right"/>
    </xf>
    <xf numFmtId="0" fontId="0" fillId="0" borderId="0" xfId="0" applyAlignment="1">
      <alignment horizontal="center"/>
    </xf>
    <xf numFmtId="0" fontId="0" fillId="3" borderId="1" xfId="0" applyFill="1" applyBorder="1" applyAlignment="1">
      <alignment horizontal="center"/>
    </xf>
    <xf numFmtId="49" fontId="0" fillId="2" borderId="1" xfId="0" applyNumberFormat="1" applyFill="1" applyBorder="1" applyAlignment="1">
      <alignment horizontal="center"/>
    </xf>
    <xf numFmtId="0" fontId="0" fillId="4" borderId="0" xfId="0" applyFill="1"/>
    <xf numFmtId="0" fontId="0" fillId="5" borderId="0" xfId="0" applyFill="1"/>
    <xf numFmtId="0" fontId="0" fillId="0" borderId="1" xfId="0" applyBorder="1" applyAlignment="1">
      <alignment horizontal="center"/>
    </xf>
    <xf numFmtId="0" fontId="0" fillId="4" borderId="1" xfId="0" applyFill="1" applyBorder="1"/>
    <xf numFmtId="0" fontId="0" fillId="5" borderId="1" xfId="0" applyFill="1" applyBorder="1"/>
    <xf numFmtId="0" fontId="0" fillId="6" borderId="1" xfId="0" applyFill="1" applyBorder="1" applyAlignment="1">
      <alignment horizontal="center"/>
    </xf>
    <xf numFmtId="0" fontId="0" fillId="0" borderId="3" xfId="0" applyBorder="1" applyAlignment="1">
      <alignment horizontal="center"/>
    </xf>
    <xf numFmtId="0" fontId="0" fillId="3" borderId="1" xfId="0" applyFill="1" applyBorder="1"/>
    <xf numFmtId="0" fontId="0" fillId="7" borderId="0" xfId="0" applyFill="1" applyAlignment="1">
      <alignment horizontal="center"/>
    </xf>
    <xf numFmtId="0" fontId="0" fillId="8" borderId="0" xfId="0" applyFill="1" applyAlignment="1">
      <alignment horizontal="center"/>
    </xf>
    <xf numFmtId="0" fontId="0" fillId="10" borderId="0" xfId="0" applyFill="1"/>
    <xf numFmtId="0" fontId="0" fillId="11" borderId="0" xfId="0" applyFill="1" applyAlignment="1">
      <alignment horizontal="center"/>
    </xf>
    <xf numFmtId="0" fontId="0" fillId="12" borderId="0" xfId="0" applyFill="1" applyAlignment="1">
      <alignment horizontal="center"/>
    </xf>
    <xf numFmtId="0" fontId="3" fillId="0" borderId="0" xfId="0" applyFont="1" applyAlignment="1">
      <alignment horizontal="center"/>
    </xf>
    <xf numFmtId="0" fontId="0" fillId="0" borderId="4" xfId="0" applyBorder="1" applyAlignment="1">
      <alignment horizontal="center"/>
    </xf>
    <xf numFmtId="0" fontId="0" fillId="4" borderId="2" xfId="0" applyFill="1" applyBorder="1"/>
    <xf numFmtId="0" fontId="0" fillId="5" borderId="2" xfId="0" applyFill="1" applyBorder="1"/>
    <xf numFmtId="0" fontId="0" fillId="4" borderId="1" xfId="0" applyFill="1" applyBorder="1" applyAlignment="1">
      <alignment horizontal="right"/>
    </xf>
    <xf numFmtId="0" fontId="6" fillId="0" borderId="0" xfId="0" applyFont="1" applyAlignment="1">
      <alignment vertical="center"/>
    </xf>
    <xf numFmtId="0" fontId="7" fillId="0" borderId="0" xfId="0" applyFont="1" applyAlignment="1">
      <alignment horizontal="center"/>
    </xf>
    <xf numFmtId="0" fontId="8" fillId="0" borderId="0" xfId="0" applyFont="1" applyAlignment="1">
      <alignment horizontal="center"/>
    </xf>
    <xf numFmtId="0" fontId="0" fillId="4" borderId="1" xfId="0" applyFill="1" applyBorder="1" applyAlignment="1">
      <alignment horizontal="center"/>
    </xf>
    <xf numFmtId="0" fontId="0" fillId="9" borderId="0" xfId="0" applyFill="1" applyAlignment="1">
      <alignment horizontal="center"/>
    </xf>
    <xf numFmtId="0" fontId="0" fillId="10" borderId="0" xfId="0" applyFill="1" applyAlignment="1">
      <alignment horizontal="center"/>
    </xf>
    <xf numFmtId="0" fontId="0" fillId="2" borderId="1" xfId="0" applyFill="1" applyBorder="1" applyAlignment="1">
      <alignment horizontal="center"/>
    </xf>
    <xf numFmtId="0" fontId="0" fillId="0" borderId="5" xfId="0" applyBorder="1" applyAlignment="1">
      <alignment horizontal="center"/>
    </xf>
    <xf numFmtId="0" fontId="0" fillId="13" borderId="0" xfId="0" applyFill="1" applyAlignment="1">
      <alignment horizontal="center"/>
    </xf>
    <xf numFmtId="0" fontId="0" fillId="4" borderId="5" xfId="0" applyFill="1" applyBorder="1"/>
    <xf numFmtId="0" fontId="0" fillId="5" borderId="5" xfId="0" applyFill="1" applyBorder="1"/>
    <xf numFmtId="0" fontId="0" fillId="0" borderId="6" xfId="0" applyBorder="1"/>
    <xf numFmtId="0" fontId="10" fillId="0" borderId="0" xfId="1"/>
    <xf numFmtId="0" fontId="11" fillId="0" borderId="0" xfId="0" applyFont="1"/>
    <xf numFmtId="0" fontId="0" fillId="0" borderId="0" xfId="0" applyAlignment="1">
      <alignment horizontal="center" vertical="center"/>
    </xf>
    <xf numFmtId="0" fontId="9" fillId="0" borderId="0" xfId="0" applyFont="1" applyAlignment="1">
      <alignment horizontal="center" vertical="center"/>
    </xf>
    <xf numFmtId="0" fontId="4" fillId="0" borderId="0" xfId="0" applyFont="1" applyAlignment="1">
      <alignment horizontal="center" vertical="center"/>
    </xf>
    <xf numFmtId="0" fontId="0" fillId="0" borderId="1" xfId="0" applyBorder="1" applyAlignment="1">
      <alignment horizontal="center" vertical="center"/>
    </xf>
    <xf numFmtId="0" fontId="8" fillId="0" borderId="0" xfId="0" applyFont="1" applyAlignment="1">
      <alignment horizontal="center" vertical="center"/>
    </xf>
    <xf numFmtId="0" fontId="12" fillId="0" borderId="0" xfId="0" applyFont="1"/>
    <xf numFmtId="0" fontId="4" fillId="0" borderId="0" xfId="0" applyFont="1" applyAlignment="1">
      <alignment horizontal="center"/>
    </xf>
    <xf numFmtId="0" fontId="13" fillId="0" borderId="0" xfId="0" applyFont="1" applyAlignment="1">
      <alignment vertical="center"/>
    </xf>
    <xf numFmtId="0" fontId="0" fillId="0" borderId="7" xfId="0" applyBorder="1"/>
    <xf numFmtId="0" fontId="0" fillId="14" borderId="8" xfId="0" applyFill="1" applyBorder="1" applyAlignment="1">
      <alignment horizontal="center"/>
    </xf>
    <xf numFmtId="0" fontId="0" fillId="14" borderId="9" xfId="0" applyFill="1" applyBorder="1"/>
    <xf numFmtId="0" fontId="0" fillId="14" borderId="10" xfId="0" applyFill="1" applyBorder="1" applyAlignment="1">
      <alignment horizontal="center"/>
    </xf>
    <xf numFmtId="0" fontId="10" fillId="0" borderId="0" xfId="1" applyAlignment="1">
      <alignment vertical="center"/>
    </xf>
    <xf numFmtId="0" fontId="0" fillId="0" borderId="11" xfId="0" applyBorder="1"/>
    <xf numFmtId="0" fontId="0" fillId="0" borderId="6" xfId="0" applyBorder="1" applyAlignment="1">
      <alignment horizontal="left"/>
    </xf>
    <xf numFmtId="11" fontId="0" fillId="0" borderId="6" xfId="0" applyNumberFormat="1" applyBorder="1"/>
    <xf numFmtId="0" fontId="0" fillId="0" borderId="12" xfId="0" applyBorder="1"/>
    <xf numFmtId="0" fontId="0" fillId="0" borderId="3" xfId="0" applyBorder="1"/>
    <xf numFmtId="0" fontId="0" fillId="0" borderId="0" xfId="0" applyAlignment="1">
      <alignment horizontal="left"/>
    </xf>
    <xf numFmtId="11" fontId="0" fillId="0" borderId="0" xfId="0" applyNumberFormat="1"/>
    <xf numFmtId="0" fontId="0" fillId="0" borderId="4" xfId="0" applyBorder="1"/>
    <xf numFmtId="0" fontId="0" fillId="0" borderId="13" xfId="0" applyBorder="1"/>
    <xf numFmtId="0" fontId="0" fillId="0" borderId="14" xfId="0" applyBorder="1" applyAlignment="1">
      <alignment horizontal="left"/>
    </xf>
    <xf numFmtId="0" fontId="0" fillId="0" borderId="14" xfId="0" applyBorder="1"/>
    <xf numFmtId="11" fontId="0" fillId="0" borderId="14" xfId="0" applyNumberFormat="1" applyBorder="1"/>
    <xf numFmtId="0" fontId="0" fillId="0" borderId="15" xfId="0" applyBorder="1"/>
    <xf numFmtId="0" fontId="0" fillId="3" borderId="5" xfId="0" applyFill="1" applyBorder="1" applyAlignment="1">
      <alignment horizontal="center"/>
    </xf>
    <xf numFmtId="0" fontId="0" fillId="3" borderId="3" xfId="0" applyFill="1" applyBorder="1" applyAlignment="1">
      <alignment horizontal="center"/>
    </xf>
    <xf numFmtId="17" fontId="2" fillId="0" borderId="1" xfId="0" applyNumberFormat="1" applyFont="1" applyBorder="1"/>
    <xf numFmtId="0" fontId="2" fillId="0" borderId="1" xfId="0" applyFont="1" applyBorder="1"/>
    <xf numFmtId="0" fontId="0" fillId="8" borderId="0" xfId="0" applyFill="1" applyAlignment="1">
      <alignment horizontal="center" vertical="center"/>
    </xf>
    <xf numFmtId="0" fontId="0" fillId="7" borderId="0" xfId="0" applyFill="1" applyAlignment="1">
      <alignment horizontal="center" vertical="center"/>
    </xf>
    <xf numFmtId="0" fontId="14" fillId="7" borderId="0" xfId="0" applyFont="1" applyFill="1" applyAlignment="1">
      <alignment horizontal="center" vertical="center"/>
    </xf>
    <xf numFmtId="0" fontId="15" fillId="0" borderId="0" xfId="0" applyFont="1"/>
    <xf numFmtId="2" fontId="0" fillId="0" borderId="0" xfId="0" applyNumberFormat="1"/>
    <xf numFmtId="165" fontId="0" fillId="0" borderId="0" xfId="0" applyNumberFormat="1"/>
    <xf numFmtId="0" fontId="0" fillId="0" borderId="0" xfId="0" quotePrefix="1" applyAlignment="1">
      <alignment horizontal="center"/>
    </xf>
    <xf numFmtId="0" fontId="10" fillId="0" borderId="0" xfId="1" applyAlignment="1">
      <alignment horizontal="center"/>
    </xf>
    <xf numFmtId="0" fontId="10" fillId="0" borderId="0" xfId="1" applyAlignment="1">
      <alignment horizontal="left" vertical="center" readingOrder="1"/>
    </xf>
    <xf numFmtId="164" fontId="0" fillId="0" borderId="0" xfId="0" applyNumberFormat="1" applyAlignment="1">
      <alignment horizontal="center" vertical="center"/>
    </xf>
    <xf numFmtId="0" fontId="0" fillId="0" borderId="0" xfId="0" applyBorder="1"/>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142240</xdr:colOff>
      <xdr:row>5</xdr:row>
      <xdr:rowOff>52070</xdr:rowOff>
    </xdr:from>
    <xdr:to>
      <xdr:col>3</xdr:col>
      <xdr:colOff>39370</xdr:colOff>
      <xdr:row>15</xdr:row>
      <xdr:rowOff>137160</xdr:rowOff>
    </xdr:to>
    <xdr:sp macro="" textlink="">
      <xdr:nvSpPr>
        <xdr:cNvPr id="2" name="CuadroTexto 1">
          <a:extLst>
            <a:ext uri="{FF2B5EF4-FFF2-40B4-BE49-F238E27FC236}">
              <a16:creationId xmlns:a16="http://schemas.microsoft.com/office/drawing/2014/main" id="{E61CD0C8-D2ED-1057-3018-40E59C42A40D}"/>
            </a:ext>
          </a:extLst>
        </xdr:cNvPr>
        <xdr:cNvSpPr txBox="1"/>
      </xdr:nvSpPr>
      <xdr:spPr>
        <a:xfrm>
          <a:off x="142240" y="966470"/>
          <a:ext cx="2320290" cy="19138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so cool ideas</a:t>
          </a:r>
        </a:p>
        <a:p>
          <a:r>
            <a:rPr lang="en-GB" sz="1100"/>
            <a:t>1) error</a:t>
          </a:r>
          <a:r>
            <a:rPr lang="en-GB" sz="1100" baseline="0"/>
            <a:t> mesaging while reading the excel</a:t>
          </a:r>
        </a:p>
        <a:p>
          <a:r>
            <a:rPr lang="en-GB" sz="1100" baseline="0"/>
            <a:t>2° could keep the interval names (in the code) as capital letters -&gt; no replace conflicts no more</a:t>
          </a:r>
        </a:p>
        <a:p>
          <a:r>
            <a:rPr lang="en-GB" sz="1100" baseline="0"/>
            <a:t>3° write ALL eqation to the objects, read the equations there in stead of making it messy which blocks</a:t>
          </a:r>
          <a:endParaRPr lang="en-GB" sz="1100"/>
        </a:p>
      </xdr:txBody>
    </xdr:sp>
    <xdr:clientData/>
  </xdr:twoCellAnchor>
  <xdr:twoCellAnchor>
    <xdr:from>
      <xdr:col>7</xdr:col>
      <xdr:colOff>15240</xdr:colOff>
      <xdr:row>6</xdr:row>
      <xdr:rowOff>15240</xdr:rowOff>
    </xdr:from>
    <xdr:to>
      <xdr:col>10</xdr:col>
      <xdr:colOff>403860</xdr:colOff>
      <xdr:row>23</xdr:row>
      <xdr:rowOff>121920</xdr:rowOff>
    </xdr:to>
    <xdr:sp macro="" textlink="">
      <xdr:nvSpPr>
        <xdr:cNvPr id="3" name="CuadroTexto 2">
          <a:extLst>
            <a:ext uri="{FF2B5EF4-FFF2-40B4-BE49-F238E27FC236}">
              <a16:creationId xmlns:a16="http://schemas.microsoft.com/office/drawing/2014/main" id="{11D50F2C-E93D-46D5-95A9-E24286A73041}"/>
            </a:ext>
          </a:extLst>
        </xdr:cNvPr>
        <xdr:cNvSpPr txBox="1"/>
      </xdr:nvSpPr>
      <xdr:spPr>
        <a:xfrm>
          <a:off x="4838700" y="1112520"/>
          <a:ext cx="2278380" cy="3215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compositions of the input should be</a:t>
          </a:r>
          <a:r>
            <a:rPr lang="en-GB" sz="1100" baseline="0"/>
            <a:t> as followed </a:t>
          </a:r>
        </a:p>
        <a:p>
          <a:endParaRPr lang="en-GB" sz="1100" baseline="0"/>
        </a:p>
        <a:p>
          <a:r>
            <a:rPr lang="en-GB" sz="1100" baseline="0"/>
            <a:t>components	compostion</a:t>
          </a:r>
        </a:p>
        <a:p>
          <a:r>
            <a:rPr lang="en-GB" sz="1100" baseline="0"/>
            <a:t>     glu, prot	   0.2, 0.8 </a:t>
          </a:r>
        </a:p>
        <a:p>
          <a:endParaRPr lang="en-GB" sz="1100" baseline="0"/>
        </a:p>
        <a:p>
          <a:r>
            <a:rPr lang="en-GB" sz="1100" baseline="0"/>
            <a:t>if the components = 'SELECT' the substrates are automaticly selected from a given list. the composition and how many substrate are chosen can be seen by the array given in the field composition: e.g.,: </a:t>
          </a:r>
        </a:p>
        <a:p>
          <a:endParaRPr lang="en-GB" sz="1100" baseline="0"/>
        </a:p>
        <a:p>
          <a:r>
            <a:rPr lang="en-GB" sz="1100" baseline="0">
              <a:solidFill>
                <a:schemeClr val="dk1"/>
              </a:solidFill>
              <a:effectLst/>
              <a:latin typeface="+mn-lt"/>
              <a:ea typeface="+mn-ea"/>
              <a:cs typeface="+mn-cs"/>
            </a:rPr>
            <a:t>components	compostion</a:t>
          </a:r>
          <a:endParaRPr lang="en-GB">
            <a:effectLst/>
          </a:endParaRPr>
        </a:p>
        <a:p>
          <a:r>
            <a:rPr lang="en-GB" sz="1100" baseline="0">
              <a:solidFill>
                <a:schemeClr val="dk1"/>
              </a:solidFill>
              <a:effectLst/>
              <a:latin typeface="+mn-lt"/>
              <a:ea typeface="+mn-ea"/>
              <a:cs typeface="+mn-cs"/>
            </a:rPr>
            <a:t>     select	   0.2, 0.8 </a:t>
          </a:r>
          <a:endParaRPr lang="en-GB">
            <a:effectLst/>
          </a:endParaRPr>
        </a:p>
        <a:p>
          <a:endParaRPr lang="en-GB" sz="1100"/>
        </a:p>
        <a:p>
          <a:r>
            <a:rPr lang="en-GB" sz="1100"/>
            <a:t>will</a:t>
          </a:r>
          <a:r>
            <a:rPr lang="en-GB" sz="1100" baseline="0"/>
            <a:t> select 2 substrates in a 0.2 and 0.8 ratio</a:t>
          </a:r>
          <a:endParaRPr lang="en-GB" sz="1100"/>
        </a:p>
      </xdr:txBody>
    </xdr:sp>
    <xdr:clientData/>
  </xdr:twoCellAnchor>
  <xdr:twoCellAnchor>
    <xdr:from>
      <xdr:col>3</xdr:col>
      <xdr:colOff>96520</xdr:colOff>
      <xdr:row>5</xdr:row>
      <xdr:rowOff>132080</xdr:rowOff>
    </xdr:from>
    <xdr:to>
      <xdr:col>6</xdr:col>
      <xdr:colOff>38100</xdr:colOff>
      <xdr:row>15</xdr:row>
      <xdr:rowOff>0</xdr:rowOff>
    </xdr:to>
    <xdr:sp macro="" textlink="">
      <xdr:nvSpPr>
        <xdr:cNvPr id="4" name="CuadroTexto 2">
          <a:extLst>
            <a:ext uri="{FF2B5EF4-FFF2-40B4-BE49-F238E27FC236}">
              <a16:creationId xmlns:a16="http://schemas.microsoft.com/office/drawing/2014/main" id="{8B093CD3-6B31-470B-B886-FAEBF482B932}"/>
            </a:ext>
          </a:extLst>
        </xdr:cNvPr>
        <xdr:cNvSpPr txBox="1"/>
      </xdr:nvSpPr>
      <xdr:spPr>
        <a:xfrm>
          <a:off x="2519680" y="1046480"/>
          <a:ext cx="1998980" cy="1696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price glucose : 0.57 €/kg</a:t>
          </a:r>
          <a:endParaRPr lang="en-GB" sz="1100"/>
        </a:p>
        <a:p>
          <a:r>
            <a:rPr lang="en-GB" sz="1100"/>
            <a:t>price fructose:</a:t>
          </a:r>
          <a:r>
            <a:rPr lang="en-GB" sz="1100" baseline="0"/>
            <a:t> 0.39 €/kg</a:t>
          </a:r>
        </a:p>
        <a:p>
          <a:endParaRPr lang="en-GB" sz="1100" baseline="0"/>
        </a:p>
        <a:p>
          <a:r>
            <a:rPr lang="en-GB" sz="1100" baseline="0"/>
            <a:t>price acetate: 1.15 euro/kg</a:t>
          </a:r>
        </a:p>
        <a:p>
          <a:r>
            <a:rPr lang="en-GB" sz="1100" baseline="0"/>
            <a:t>price propionate: 1.26 euro/kg</a:t>
          </a:r>
        </a:p>
        <a:p>
          <a:endParaRPr lang="en-GB" sz="1100" baseline="0"/>
        </a:p>
        <a:p>
          <a:endParaRPr lang="en-GB"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21590</xdr:colOff>
      <xdr:row>1</xdr:row>
      <xdr:rowOff>77470</xdr:rowOff>
    </xdr:from>
    <xdr:to>
      <xdr:col>21</xdr:col>
      <xdr:colOff>1159510</xdr:colOff>
      <xdr:row>8</xdr:row>
      <xdr:rowOff>0</xdr:rowOff>
    </xdr:to>
    <xdr:sp macro="" textlink="">
      <xdr:nvSpPr>
        <xdr:cNvPr id="2" name="TextBox 1">
          <a:extLst>
            <a:ext uri="{FF2B5EF4-FFF2-40B4-BE49-F238E27FC236}">
              <a16:creationId xmlns:a16="http://schemas.microsoft.com/office/drawing/2014/main" id="{81BAF174-0094-D09F-990B-648B83A93134}"/>
            </a:ext>
          </a:extLst>
        </xdr:cNvPr>
        <xdr:cNvSpPr txBox="1"/>
      </xdr:nvSpPr>
      <xdr:spPr>
        <a:xfrm>
          <a:off x="24481790" y="261620"/>
          <a:ext cx="1137920" cy="13703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twoCellAnchor>
    <xdr:from>
      <xdr:col>0</xdr:col>
      <xdr:colOff>100330</xdr:colOff>
      <xdr:row>10</xdr:row>
      <xdr:rowOff>167640</xdr:rowOff>
    </xdr:from>
    <xdr:to>
      <xdr:col>0</xdr:col>
      <xdr:colOff>990600</xdr:colOff>
      <xdr:row>18</xdr:row>
      <xdr:rowOff>129540</xdr:rowOff>
    </xdr:to>
    <xdr:sp macro="" textlink="">
      <xdr:nvSpPr>
        <xdr:cNvPr id="3" name="TextBox 2">
          <a:extLst>
            <a:ext uri="{FF2B5EF4-FFF2-40B4-BE49-F238E27FC236}">
              <a16:creationId xmlns:a16="http://schemas.microsoft.com/office/drawing/2014/main" id="{40DD53C2-B044-7BCA-9175-57E68D09AB1D}"/>
            </a:ext>
          </a:extLst>
        </xdr:cNvPr>
        <xdr:cNvSpPr txBox="1"/>
      </xdr:nvSpPr>
      <xdr:spPr>
        <a:xfrm>
          <a:off x="100330" y="2362200"/>
          <a:ext cx="890270" cy="1424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green:</a:t>
          </a:r>
          <a:r>
            <a:rPr lang="en-GB" sz="1100" baseline="0"/>
            <a:t> no reaction but only seperation!! </a:t>
          </a:r>
        </a:p>
        <a:p>
          <a:r>
            <a:rPr lang="en-GB" sz="1100" baseline="0"/>
            <a:t>make the seperated  streams that way</a:t>
          </a:r>
          <a:endParaRPr lang="en-GB" sz="1100"/>
        </a:p>
      </xdr:txBody>
    </xdr:sp>
    <xdr:clientData/>
  </xdr:twoCellAnchor>
  <xdr:twoCellAnchor>
    <xdr:from>
      <xdr:col>20</xdr:col>
      <xdr:colOff>1308100</xdr:colOff>
      <xdr:row>10</xdr:row>
      <xdr:rowOff>139700</xdr:rowOff>
    </xdr:from>
    <xdr:to>
      <xdr:col>23</xdr:col>
      <xdr:colOff>6350</xdr:colOff>
      <xdr:row>25</xdr:row>
      <xdr:rowOff>63500</xdr:rowOff>
    </xdr:to>
    <xdr:sp macro="" textlink="">
      <xdr:nvSpPr>
        <xdr:cNvPr id="4" name="TextBox 3">
          <a:extLst>
            <a:ext uri="{FF2B5EF4-FFF2-40B4-BE49-F238E27FC236}">
              <a16:creationId xmlns:a16="http://schemas.microsoft.com/office/drawing/2014/main" id="{D7A2D363-B2A0-4606-8A0A-79D3EF45340F}"/>
            </a:ext>
          </a:extLst>
        </xdr:cNvPr>
        <xdr:cNvSpPr txBox="1"/>
      </xdr:nvSpPr>
      <xdr:spPr>
        <a:xfrm>
          <a:off x="24396700" y="2165350"/>
          <a:ext cx="2425700" cy="2686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think carefully about the seperation</a:t>
          </a:r>
          <a:r>
            <a:rPr lang="en-GB" sz="1100" baseline="0"/>
            <a:t> of membranes:</a:t>
          </a:r>
        </a:p>
        <a:p>
          <a:r>
            <a:rPr lang="en-GB" sz="1100" baseline="0"/>
            <a:t>mayby I can make another variable callg waste where stream can go into...</a:t>
          </a:r>
        </a:p>
        <a:p>
          <a:r>
            <a:rPr lang="en-GB" sz="1100" baseline="0"/>
            <a:t>yes I think this is a good idea</a:t>
          </a:r>
        </a:p>
        <a:p>
          <a:endParaRPr lang="en-GB" sz="1100" baseline="0"/>
        </a:p>
        <a:p>
          <a:endParaRPr lang="en-GB" sz="1100"/>
        </a:p>
      </xdr:txBody>
    </xdr:sp>
    <xdr:clientData/>
  </xdr:twoCellAnchor>
  <xdr:twoCellAnchor>
    <xdr:from>
      <xdr:col>2</xdr:col>
      <xdr:colOff>73660</xdr:colOff>
      <xdr:row>10</xdr:row>
      <xdr:rowOff>144780</xdr:rowOff>
    </xdr:from>
    <xdr:to>
      <xdr:col>2</xdr:col>
      <xdr:colOff>1111250</xdr:colOff>
      <xdr:row>20</xdr:row>
      <xdr:rowOff>109220</xdr:rowOff>
    </xdr:to>
    <xdr:sp macro="" textlink="">
      <xdr:nvSpPr>
        <xdr:cNvPr id="5" name="TextBox 4">
          <a:extLst>
            <a:ext uri="{FF2B5EF4-FFF2-40B4-BE49-F238E27FC236}">
              <a16:creationId xmlns:a16="http://schemas.microsoft.com/office/drawing/2014/main" id="{596D6AB0-246C-4277-8674-F6086ED01D35}"/>
            </a:ext>
          </a:extLst>
        </xdr:cNvPr>
        <xdr:cNvSpPr txBox="1"/>
      </xdr:nvSpPr>
      <xdr:spPr>
        <a:xfrm>
          <a:off x="2481580" y="2339340"/>
          <a:ext cx="1037590" cy="1793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would make sens</a:t>
          </a:r>
          <a:r>
            <a:rPr lang="en-GB" sz="1100" baseline="0"/>
            <a:t> to havethe option of no bounds seeing as their bound by equations and the max incomming feed</a:t>
          </a:r>
          <a:endParaRPr lang="en-GB" sz="1100"/>
        </a:p>
      </xdr:txBody>
    </xdr:sp>
    <xdr:clientData/>
  </xdr:twoCellAnchor>
  <xdr:twoCellAnchor>
    <xdr:from>
      <xdr:col>8</xdr:col>
      <xdr:colOff>400050</xdr:colOff>
      <xdr:row>12</xdr:row>
      <xdr:rowOff>19050</xdr:rowOff>
    </xdr:from>
    <xdr:to>
      <xdr:col>10</xdr:col>
      <xdr:colOff>361950</xdr:colOff>
      <xdr:row>23</xdr:row>
      <xdr:rowOff>133350</xdr:rowOff>
    </xdr:to>
    <xdr:sp macro="" textlink="">
      <xdr:nvSpPr>
        <xdr:cNvPr id="6" name="TextBox 5">
          <a:extLst>
            <a:ext uri="{FF2B5EF4-FFF2-40B4-BE49-F238E27FC236}">
              <a16:creationId xmlns:a16="http://schemas.microsoft.com/office/drawing/2014/main" id="{32329E2A-CBB0-49D1-9A54-BE61E08D3E77}"/>
            </a:ext>
          </a:extLst>
        </xdr:cNvPr>
        <xdr:cNvSpPr txBox="1"/>
      </xdr:nvSpPr>
      <xdr:spPr>
        <a:xfrm>
          <a:off x="7721600" y="2413000"/>
          <a:ext cx="2241550" cy="2139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a:p>
          <a:r>
            <a:rPr lang="en-GB" sz="1100"/>
            <a:t>put</a:t>
          </a:r>
          <a:r>
            <a:rPr lang="en-GB" sz="1100" baseline="0"/>
            <a:t> operation varibles separate from mass flow variables :</a:t>
          </a:r>
        </a:p>
        <a:p>
          <a:endParaRPr lang="en-GB" sz="1100" baseline="0"/>
        </a:p>
        <a:p>
          <a:r>
            <a:rPr lang="en-GB" sz="1100" baseline="0"/>
            <a:t>the bounds of the operational variables are given as python dictionaries i.e., </a:t>
          </a:r>
        </a:p>
        <a:p>
          <a:r>
            <a:rPr lang="en-GB" sz="1100" b="1">
              <a:solidFill>
                <a:schemeClr val="dk1"/>
              </a:solidFill>
              <a:effectLst/>
              <a:latin typeface="+mn-lt"/>
              <a:ea typeface="+mn-ea"/>
              <a:cs typeface="+mn-cs"/>
            </a:rPr>
            <a:t>{'var1': [lb, ub], 'var2': [lb, ub] ... }</a:t>
          </a:r>
          <a:endParaRPr lang="en-GB" sz="1100"/>
        </a:p>
      </xdr:txBody>
    </xdr:sp>
    <xdr:clientData/>
  </xdr:twoCellAnchor>
  <xdr:twoCellAnchor>
    <xdr:from>
      <xdr:col>14</xdr:col>
      <xdr:colOff>811530</xdr:colOff>
      <xdr:row>10</xdr:row>
      <xdr:rowOff>142240</xdr:rowOff>
    </xdr:from>
    <xdr:to>
      <xdr:col>14</xdr:col>
      <xdr:colOff>1849120</xdr:colOff>
      <xdr:row>16</xdr:row>
      <xdr:rowOff>63500</xdr:rowOff>
    </xdr:to>
    <xdr:sp macro="" textlink="">
      <xdr:nvSpPr>
        <xdr:cNvPr id="7" name="TextBox 6">
          <a:extLst>
            <a:ext uri="{FF2B5EF4-FFF2-40B4-BE49-F238E27FC236}">
              <a16:creationId xmlns:a16="http://schemas.microsoft.com/office/drawing/2014/main" id="{A4836943-4494-4BBE-935B-5FEDA6616F9B}"/>
            </a:ext>
          </a:extLst>
        </xdr:cNvPr>
        <xdr:cNvSpPr txBox="1"/>
      </xdr:nvSpPr>
      <xdr:spPr>
        <a:xfrm>
          <a:off x="13759180" y="2167890"/>
          <a:ext cx="1037590" cy="1026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includes the chemicals from the utility streams!</a:t>
          </a:r>
        </a:p>
      </xdr:txBody>
    </xdr:sp>
    <xdr:clientData/>
  </xdr:twoCellAnchor>
  <xdr:twoCellAnchor>
    <xdr:from>
      <xdr:col>11</xdr:col>
      <xdr:colOff>152400</xdr:colOff>
      <xdr:row>12</xdr:row>
      <xdr:rowOff>177800</xdr:rowOff>
    </xdr:from>
    <xdr:to>
      <xdr:col>11</xdr:col>
      <xdr:colOff>2203450</xdr:colOff>
      <xdr:row>21</xdr:row>
      <xdr:rowOff>63500</xdr:rowOff>
    </xdr:to>
    <xdr:sp macro="" textlink="">
      <xdr:nvSpPr>
        <xdr:cNvPr id="8" name="TextBox 7">
          <a:extLst>
            <a:ext uri="{FF2B5EF4-FFF2-40B4-BE49-F238E27FC236}">
              <a16:creationId xmlns:a16="http://schemas.microsoft.com/office/drawing/2014/main" id="{78E71A42-65AC-4F7F-9AAE-84FB7CDD4DB9}"/>
            </a:ext>
          </a:extLst>
        </xdr:cNvPr>
        <xdr:cNvSpPr txBox="1"/>
      </xdr:nvSpPr>
      <xdr:spPr>
        <a:xfrm>
          <a:off x="10356850" y="2571750"/>
          <a:ext cx="2051050" cy="1543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the distilation</a:t>
          </a:r>
          <a:r>
            <a:rPr lang="en-GB" sz="1100" baseline="0"/>
            <a:t> units </a:t>
          </a:r>
          <a:r>
            <a:rPr lang="en-GB" sz="1100"/>
            <a:t>the</a:t>
          </a:r>
          <a:r>
            <a:rPr lang="en-GB" sz="1100" baseline="0"/>
            <a:t> purity (x_D) could also be a variable at the end of the day aswell you know...</a:t>
          </a:r>
        </a:p>
        <a:p>
          <a:endParaRPr lang="en-GB" sz="1100" baseline="0"/>
        </a:p>
        <a:p>
          <a:r>
            <a:rPr lang="en-GB" sz="1100"/>
            <a:t>{'x_D':[0,8,0,95]}</a:t>
          </a:r>
        </a:p>
      </xdr:txBody>
    </xdr:sp>
    <xdr:clientData/>
  </xdr:twoCellAnchor>
  <xdr:twoCellAnchor>
    <xdr:from>
      <xdr:col>16</xdr:col>
      <xdr:colOff>379730</xdr:colOff>
      <xdr:row>10</xdr:row>
      <xdr:rowOff>107950</xdr:rowOff>
    </xdr:from>
    <xdr:to>
      <xdr:col>17</xdr:col>
      <xdr:colOff>596900</xdr:colOff>
      <xdr:row>17</xdr:row>
      <xdr:rowOff>44450</xdr:rowOff>
    </xdr:to>
    <xdr:sp macro="" textlink="">
      <xdr:nvSpPr>
        <xdr:cNvPr id="9" name="TextBox 8">
          <a:extLst>
            <a:ext uri="{FF2B5EF4-FFF2-40B4-BE49-F238E27FC236}">
              <a16:creationId xmlns:a16="http://schemas.microsoft.com/office/drawing/2014/main" id="{FF435B39-7644-4A63-A1D5-96113081965A}"/>
            </a:ext>
          </a:extLst>
        </xdr:cNvPr>
        <xdr:cNvSpPr txBox="1"/>
      </xdr:nvSpPr>
      <xdr:spPr>
        <a:xfrm>
          <a:off x="16889730" y="2133600"/>
          <a:ext cx="1512570" cy="1225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aseline="0"/>
            <a:t>can also be a json model</a:t>
          </a:r>
        </a:p>
        <a:p>
          <a:r>
            <a:rPr lang="en-GB" sz="1100" baseline="0"/>
            <a:t>eg: testDistilation.json</a:t>
          </a:r>
        </a:p>
        <a:p>
          <a:r>
            <a:rPr lang="en-GB" sz="1100" b="0" i="0" u="none" strike="noStrike">
              <a:solidFill>
                <a:schemeClr val="dk1"/>
              </a:solidFill>
              <a:effectLst/>
              <a:latin typeface="+mn-lt"/>
              <a:ea typeface="+mn-ea"/>
              <a:cs typeface="+mn-cs"/>
            </a:rPr>
            <a:t>Distillation_2.json</a:t>
          </a:r>
          <a:r>
            <a:rPr lang="en-GB"/>
            <a:t> </a:t>
          </a:r>
          <a:r>
            <a:rPr lang="en-GB" sz="1100" b="0" i="0" u="none" strike="noStrike">
              <a:solidFill>
                <a:schemeClr val="dk1"/>
              </a:solidFill>
              <a:effectLst/>
              <a:latin typeface="+mn-lt"/>
              <a:ea typeface="+mn-ea"/>
              <a:cs typeface="+mn-cs"/>
            </a:rPr>
            <a:t>Distillation_3.json</a:t>
          </a:r>
          <a:r>
            <a:rPr lang="en-GB"/>
            <a:t> </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441961</xdr:colOff>
      <xdr:row>15</xdr:row>
      <xdr:rowOff>53953</xdr:rowOff>
    </xdr:from>
    <xdr:to>
      <xdr:col>10</xdr:col>
      <xdr:colOff>330200</xdr:colOff>
      <xdr:row>20</xdr:row>
      <xdr:rowOff>24140</xdr:rowOff>
    </xdr:to>
    <xdr:pic>
      <xdr:nvPicPr>
        <xdr:cNvPr id="2" name="Picture 1">
          <a:extLst>
            <a:ext uri="{FF2B5EF4-FFF2-40B4-BE49-F238E27FC236}">
              <a16:creationId xmlns:a16="http://schemas.microsoft.com/office/drawing/2014/main" id="{343685F1-D345-77F5-3EC2-2F23D65A515B}"/>
            </a:ext>
          </a:extLst>
        </xdr:cNvPr>
        <xdr:cNvPicPr>
          <a:picLocks noChangeAspect="1"/>
        </xdr:cNvPicPr>
      </xdr:nvPicPr>
      <xdr:blipFill>
        <a:blip xmlns:r="http://schemas.openxmlformats.org/officeDocument/2006/relationships" r:embed="rId1"/>
        <a:stretch>
          <a:fillRect/>
        </a:stretch>
      </xdr:blipFill>
      <xdr:spPr>
        <a:xfrm>
          <a:off x="5615941" y="3162913"/>
          <a:ext cx="3078479" cy="873157"/>
        </a:xfrm>
        <a:prstGeom prst="rect">
          <a:avLst/>
        </a:prstGeom>
      </xdr:spPr>
    </xdr:pic>
    <xdr:clientData/>
  </xdr:twoCellAnchor>
  <xdr:twoCellAnchor>
    <xdr:from>
      <xdr:col>7</xdr:col>
      <xdr:colOff>43180</xdr:colOff>
      <xdr:row>10</xdr:row>
      <xdr:rowOff>99060</xdr:rowOff>
    </xdr:from>
    <xdr:to>
      <xdr:col>8</xdr:col>
      <xdr:colOff>1494790</xdr:colOff>
      <xdr:row>14</xdr:row>
      <xdr:rowOff>139700</xdr:rowOff>
    </xdr:to>
    <xdr:sp macro="" textlink="">
      <xdr:nvSpPr>
        <xdr:cNvPr id="3" name="TextBox 2">
          <a:extLst>
            <a:ext uri="{FF2B5EF4-FFF2-40B4-BE49-F238E27FC236}">
              <a16:creationId xmlns:a16="http://schemas.microsoft.com/office/drawing/2014/main" id="{6A36ED4E-354C-FC4E-DD4F-4C1E17BB2856}"/>
            </a:ext>
          </a:extLst>
        </xdr:cNvPr>
        <xdr:cNvSpPr txBox="1"/>
      </xdr:nvSpPr>
      <xdr:spPr>
        <a:xfrm>
          <a:off x="5963920" y="2293620"/>
          <a:ext cx="2198370" cy="772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parameters in yellow see paper ANDRECOVICH et al (1985)</a:t>
          </a:r>
        </a:p>
        <a:p>
          <a:r>
            <a:rPr lang="en-GB" sz="1100" baseline="0"/>
            <a:t> 6/10th factor rule </a:t>
          </a:r>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13</xdr:col>
      <xdr:colOff>23495</xdr:colOff>
      <xdr:row>14</xdr:row>
      <xdr:rowOff>155361</xdr:rowOff>
    </xdr:from>
    <xdr:to>
      <xdr:col>19</xdr:col>
      <xdr:colOff>143934</xdr:colOff>
      <xdr:row>35</xdr:row>
      <xdr:rowOff>23284</xdr:rowOff>
    </xdr:to>
    <xdr:sp macro="" textlink="">
      <xdr:nvSpPr>
        <xdr:cNvPr id="2" name="TextBox 1">
          <a:extLst>
            <a:ext uri="{FF2B5EF4-FFF2-40B4-BE49-F238E27FC236}">
              <a16:creationId xmlns:a16="http://schemas.microsoft.com/office/drawing/2014/main" id="{EE06C880-A3DB-4EF7-9DC7-1AB2D1389D7F}"/>
            </a:ext>
          </a:extLst>
        </xdr:cNvPr>
        <xdr:cNvSpPr txBox="1"/>
      </xdr:nvSpPr>
      <xdr:spPr>
        <a:xfrm>
          <a:off x="11177270" y="2689011"/>
          <a:ext cx="3835189" cy="36683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connect by looking</a:t>
          </a:r>
          <a:r>
            <a:rPr lang="es-ES" sz="1100" baseline="0"/>
            <a:t> at which streams connect to the next intervall (i.e wat are the reactor inputs and how are they connected to their outputs)</a:t>
          </a:r>
        </a:p>
        <a:p>
          <a:endParaRPr lang="es-ES" sz="1100" baseline="0"/>
        </a:p>
        <a:p>
          <a:r>
            <a:rPr lang="es-ES" sz="1100" baseline="0"/>
            <a:t>0 -&gt; not connencted </a:t>
          </a:r>
        </a:p>
        <a:p>
          <a:r>
            <a:rPr lang="es-ES" sz="1100" baseline="0"/>
            <a:t>1 -&gt; connected </a:t>
          </a:r>
        </a:p>
        <a:p>
          <a:endParaRPr lang="es-ES" sz="1100" baseline="0"/>
        </a:p>
        <a:p>
          <a:r>
            <a:rPr lang="es-ES" sz="1100" baseline="0"/>
            <a:t>mix in the same colunm indiacte that the outputs of the intervals are mixed</a:t>
          </a:r>
        </a:p>
        <a:p>
          <a:endParaRPr lang="es-ES" sz="1100" baseline="0"/>
        </a:p>
        <a:p>
          <a:r>
            <a:rPr lang="es-ES" sz="1100" baseline="0"/>
            <a:t>sep_nr = define which seperation stream goes where</a:t>
          </a:r>
        </a:p>
        <a:p>
          <a:endParaRPr lang="es-ES" sz="1100" baseline="0"/>
        </a:p>
        <a:p>
          <a:r>
            <a:rPr lang="es-ES" sz="1100" baseline="0"/>
            <a:t>split_nr = define which split stream goes where</a:t>
          </a:r>
        </a:p>
        <a:p>
          <a:endParaRPr lang="es-ES" sz="1100" baseline="0"/>
        </a:p>
        <a:p>
          <a:r>
            <a:rPr lang="es-ES" sz="1100" baseline="0"/>
            <a:t>options :</a:t>
          </a:r>
        </a:p>
        <a:p>
          <a:r>
            <a:rPr lang="es-ES" sz="1100" baseline="0"/>
            <a:t>split, sep 0 or  1</a:t>
          </a:r>
        </a:p>
        <a:p>
          <a:r>
            <a:rPr lang="es-ES" sz="1100" baseline="0"/>
            <a:t>can be a combination </a:t>
          </a:r>
        </a:p>
        <a:p>
          <a:endParaRPr lang="es-ES" sz="1100" baseline="0"/>
        </a:p>
      </xdr:txBody>
    </xdr:sp>
    <xdr:clientData/>
  </xdr:twoCellAnchor>
  <xdr:twoCellAnchor>
    <xdr:from>
      <xdr:col>1</xdr:col>
      <xdr:colOff>160654</xdr:colOff>
      <xdr:row>15</xdr:row>
      <xdr:rowOff>46036</xdr:rowOff>
    </xdr:from>
    <xdr:to>
      <xdr:col>2</xdr:col>
      <xdr:colOff>936625</xdr:colOff>
      <xdr:row>33</xdr:row>
      <xdr:rowOff>7937</xdr:rowOff>
    </xdr:to>
    <xdr:sp macro="" textlink="">
      <xdr:nvSpPr>
        <xdr:cNvPr id="3" name="TextBox 2">
          <a:extLst>
            <a:ext uri="{FF2B5EF4-FFF2-40B4-BE49-F238E27FC236}">
              <a16:creationId xmlns:a16="http://schemas.microsoft.com/office/drawing/2014/main" id="{2A88A9A8-9CCF-452F-B383-6A51EDEFA40D}"/>
            </a:ext>
          </a:extLst>
        </xdr:cNvPr>
        <xdr:cNvSpPr txBox="1"/>
      </xdr:nvSpPr>
      <xdr:spPr>
        <a:xfrm>
          <a:off x="1319529" y="3165474"/>
          <a:ext cx="1712596" cy="32480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aseline="0"/>
            <a:t>green matrix: </a:t>
          </a:r>
        </a:p>
        <a:p>
          <a:r>
            <a:rPr lang="es-ES" sz="1100" baseline="0"/>
            <a:t>say from the all the posible substrate or from a subset of them, you only want to select one possibilty! you can by definbing the boolean variable in the diagonal of the green matix. in this case only one carbon source can be choosen because the equation y1 + y2 == 1</a:t>
          </a:r>
        </a:p>
        <a:p>
          <a:endParaRPr lang="es-ES" sz="1100" baseline="0"/>
        </a:p>
        <a:p>
          <a:r>
            <a:rPr lang="es-ES" sz="1100" baseline="0"/>
            <a:t>for a more complicated example see test_area </a:t>
          </a:r>
        </a:p>
      </xdr:txBody>
    </xdr:sp>
    <xdr:clientData/>
  </xdr:twoCellAnchor>
  <xdr:twoCellAnchor>
    <xdr:from>
      <xdr:col>14</xdr:col>
      <xdr:colOff>200872</xdr:colOff>
      <xdr:row>1</xdr:row>
      <xdr:rowOff>139594</xdr:rowOff>
    </xdr:from>
    <xdr:to>
      <xdr:col>19</xdr:col>
      <xdr:colOff>412750</xdr:colOff>
      <xdr:row>13</xdr:row>
      <xdr:rowOff>76202</xdr:rowOff>
    </xdr:to>
    <xdr:sp macro="" textlink="">
      <xdr:nvSpPr>
        <xdr:cNvPr id="4" name="TextBox 3">
          <a:extLst>
            <a:ext uri="{FF2B5EF4-FFF2-40B4-BE49-F238E27FC236}">
              <a16:creationId xmlns:a16="http://schemas.microsoft.com/office/drawing/2014/main" id="{90B52104-A13B-440B-8CE1-0C3F4E6D4241}"/>
            </a:ext>
          </a:extLst>
        </xdr:cNvPr>
        <xdr:cNvSpPr txBox="1"/>
      </xdr:nvSpPr>
      <xdr:spPr>
        <a:xfrm>
          <a:off x="18285672" y="323744"/>
          <a:ext cx="3291628" cy="34481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The diagonal of the matrix indicates whether a particular interval is affected by a boolean variable, with the exception of the input matrix where boolean variables are activated differently (as indicated in another box).</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If a string element (e.g., 'y_interval') appears in the diagonal slot of a column, the reaction equations or separation equations will always be accompanied by a boolean variable.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To determine which boolean variables belong together, find the longest sequence of consecutively connected intervals on each row. For example, in the "carbon_input1" row, there are six consecutive 1's, indicating that all the interval columns with a boolean label are connected, as follows:</a:t>
          </a:r>
        </a:p>
        <a:p>
          <a:r>
            <a:rPr lang="en-GB" sz="1100" b="0" i="0">
              <a:solidFill>
                <a:schemeClr val="dk1"/>
              </a:solidFill>
              <a:effectLst/>
              <a:latin typeface="+mn-lt"/>
              <a:ea typeface="+mn-ea"/>
              <a:cs typeface="+mn-cs"/>
            </a:rPr>
            <a:t> "1 == y_acidi + y_avi + .... + y_open_fermentation".</a:t>
          </a:r>
        </a:p>
        <a:p>
          <a:endParaRPr lang="es-ES" sz="1100" baseline="0"/>
        </a:p>
      </xdr:txBody>
    </xdr:sp>
    <xdr:clientData/>
  </xdr:twoCellAnchor>
  <xdr:twoCellAnchor editAs="oneCell">
    <xdr:from>
      <xdr:col>3</xdr:col>
      <xdr:colOff>584835</xdr:colOff>
      <xdr:row>16</xdr:row>
      <xdr:rowOff>10585</xdr:rowOff>
    </xdr:from>
    <xdr:to>
      <xdr:col>12</xdr:col>
      <xdr:colOff>356142</xdr:colOff>
      <xdr:row>35</xdr:row>
      <xdr:rowOff>10909</xdr:rowOff>
    </xdr:to>
    <xdr:pic>
      <xdr:nvPicPr>
        <xdr:cNvPr id="54" name="Picture 53">
          <a:extLst>
            <a:ext uri="{FF2B5EF4-FFF2-40B4-BE49-F238E27FC236}">
              <a16:creationId xmlns:a16="http://schemas.microsoft.com/office/drawing/2014/main" id="{B112884F-EFAF-6FE8-2245-66413C59C619}"/>
            </a:ext>
          </a:extLst>
        </xdr:cNvPr>
        <xdr:cNvPicPr>
          <a:picLocks noChangeAspect="1"/>
        </xdr:cNvPicPr>
      </xdr:nvPicPr>
      <xdr:blipFill>
        <a:blip xmlns:r="http://schemas.openxmlformats.org/officeDocument/2006/relationships" r:embed="rId1"/>
        <a:stretch>
          <a:fillRect/>
        </a:stretch>
      </xdr:blipFill>
      <xdr:spPr>
        <a:xfrm>
          <a:off x="3623310" y="2906185"/>
          <a:ext cx="7267482" cy="343884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142240</xdr:colOff>
      <xdr:row>8</xdr:row>
      <xdr:rowOff>62230</xdr:rowOff>
    </xdr:from>
    <xdr:to>
      <xdr:col>5</xdr:col>
      <xdr:colOff>825500</xdr:colOff>
      <xdr:row>27</xdr:row>
      <xdr:rowOff>109220</xdr:rowOff>
    </xdr:to>
    <xdr:sp macro="" textlink="">
      <xdr:nvSpPr>
        <xdr:cNvPr id="2" name="CuadroTexto 1">
          <a:extLst>
            <a:ext uri="{FF2B5EF4-FFF2-40B4-BE49-F238E27FC236}">
              <a16:creationId xmlns:a16="http://schemas.microsoft.com/office/drawing/2014/main" id="{F94100C9-4949-45A7-9336-19BE7682A0D0}"/>
            </a:ext>
          </a:extLst>
        </xdr:cNvPr>
        <xdr:cNvSpPr txBox="1"/>
      </xdr:nvSpPr>
      <xdr:spPr>
        <a:xfrm>
          <a:off x="3022600" y="1525270"/>
          <a:ext cx="7404100" cy="35217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HOW MODELS</a:t>
          </a:r>
          <a:r>
            <a:rPr lang="en-GB" sz="1100" baseline="0"/>
            <a:t> WORKS </a:t>
          </a:r>
          <a:endParaRPr lang="en-GB" sz="1100"/>
        </a:p>
        <a:p>
          <a:endParaRPr lang="en-GB" sz="1100"/>
        </a:p>
        <a:p>
          <a:r>
            <a:rPr lang="en-GB" sz="1100"/>
            <a:t>based</a:t>
          </a:r>
          <a:r>
            <a:rPr lang="en-GB" sz="1100" baseline="0"/>
            <a:t> on how the models are named (.xml or .json) the equations are made</a:t>
          </a:r>
        </a:p>
        <a:p>
          <a:endParaRPr lang="en-GB" sz="1100" baseline="0"/>
        </a:p>
        <a:p>
          <a:r>
            <a:rPr lang="en-GB" sz="1100" baseline="0"/>
            <a:t>for sbml the exchqnge reations of a component are needed to run the FBA </a:t>
          </a:r>
        </a:p>
        <a:p>
          <a:r>
            <a:rPr lang="en-GB" sz="1100" baseline="0"/>
            <a:t>for other models a json object can be made saved and read in to make a equation </a:t>
          </a:r>
        </a:p>
        <a:p>
          <a:endParaRPr lang="en-GB" sz="1100" baseline="0"/>
        </a:p>
        <a:p>
          <a:r>
            <a:rPr lang="en-GB" sz="1100" baseline="0"/>
            <a:t>to get the right names in the equations the original names (input/output_name) used in the models and their abbreviation </a:t>
          </a:r>
          <a:r>
            <a:rPr lang="en-GB" sz="1100" baseline="0">
              <a:solidFill>
                <a:schemeClr val="dk1"/>
              </a:solidFill>
              <a:effectLst/>
              <a:latin typeface="+mn-lt"/>
              <a:ea typeface="+mn-ea"/>
              <a:cs typeface="+mn-cs"/>
            </a:rPr>
            <a:t>(input/output_abbr).</a:t>
          </a:r>
          <a:r>
            <a:rPr lang="en-GB" sz="1100" baseline="0"/>
            <a:t> that are used iin the new equations needs to be given </a:t>
          </a:r>
        </a:p>
        <a:p>
          <a:endParaRPr lang="en-GB" sz="1100" baseline="0"/>
        </a:p>
        <a:p>
          <a:r>
            <a:rPr lang="en-GB" sz="1100" baseline="0"/>
            <a:t>eg for the json model the following dictionary is made to be able top replace the original variable with the new abbreviation:</a:t>
          </a:r>
        </a:p>
        <a:p>
          <a:endParaRPr lang="en-GB" sz="1100" baseline="0"/>
        </a:p>
        <a:p>
          <a:r>
            <a:rPr lang="en-GB" sz="1100" baseline="0"/>
            <a:t>abbrDict = { glucose: glu</a:t>
          </a:r>
        </a:p>
        <a:p>
          <a:r>
            <a:rPr lang="en-GB" sz="1100" baseline="0"/>
            <a:t>                      Propionate:prop</a:t>
          </a:r>
        </a:p>
        <a:p>
          <a:r>
            <a:rPr lang="en-GB" sz="1100" baseline="0"/>
            <a:t>	pH : pH}</a:t>
          </a:r>
          <a:endParaRPr lang="en-GB" sz="1100"/>
        </a:p>
      </xdr:txBody>
    </xdr:sp>
    <xdr:clientData/>
  </xdr:twoCellAnchor>
  <xdr:twoCellAnchor>
    <xdr:from>
      <xdr:col>6</xdr:col>
      <xdr:colOff>174554</xdr:colOff>
      <xdr:row>9</xdr:row>
      <xdr:rowOff>31609</xdr:rowOff>
    </xdr:from>
    <xdr:to>
      <xdr:col>7</xdr:col>
      <xdr:colOff>1167976</xdr:colOff>
      <xdr:row>16</xdr:row>
      <xdr:rowOff>81704</xdr:rowOff>
    </xdr:to>
    <xdr:sp macro="" textlink="">
      <xdr:nvSpPr>
        <xdr:cNvPr id="3" name="CuadroTexto 1">
          <a:extLst>
            <a:ext uri="{FF2B5EF4-FFF2-40B4-BE49-F238E27FC236}">
              <a16:creationId xmlns:a16="http://schemas.microsoft.com/office/drawing/2014/main" id="{D69AA09C-48BE-4E02-8F90-661FCE1F8C2B}"/>
            </a:ext>
          </a:extLst>
        </xdr:cNvPr>
        <xdr:cNvSpPr txBox="1"/>
      </xdr:nvSpPr>
      <xdr:spPr>
        <a:xfrm>
          <a:off x="8020332" y="1682609"/>
          <a:ext cx="4591755" cy="13342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YIELD</a:t>
          </a:r>
          <a:r>
            <a:rPr lang="en-GB" sz="1100" baseline="0"/>
            <a:t> OF </a:t>
          </a:r>
        </a:p>
        <a:p>
          <a:endParaRPr lang="en-GB" sz="1100" baseline="0"/>
        </a:p>
        <a:p>
          <a:r>
            <a:rPr lang="en-GB" sz="1100" baseline="0"/>
            <a:t>the sum of what the conversion factor or yield needs to be multiplied by</a:t>
          </a:r>
        </a:p>
        <a:p>
          <a:endParaRPr lang="en-GB" sz="1100" baseline="0"/>
        </a:p>
        <a:p>
          <a:r>
            <a:rPr lang="en-GB" sz="1100" baseline="0"/>
            <a:t>one component:                   glu </a:t>
          </a:r>
        </a:p>
        <a:p>
          <a:r>
            <a:rPr lang="en-GB" sz="1100" baseline="0"/>
            <a:t>multiple components: (glu + prot)  </a:t>
          </a:r>
        </a:p>
        <a:p>
          <a:r>
            <a:rPr lang="en-GB" sz="1100" baseline="0"/>
            <a:t>CAREFULL don't forget brackets whith multiple components </a:t>
          </a:r>
        </a:p>
        <a:p>
          <a:endParaRPr lang="en-GB" sz="1100"/>
        </a:p>
      </xdr:txBody>
    </xdr:sp>
    <xdr:clientData/>
  </xdr:twoCellAnchor>
  <xdr:twoCellAnchor>
    <xdr:from>
      <xdr:col>6</xdr:col>
      <xdr:colOff>212231</xdr:colOff>
      <xdr:row>18</xdr:row>
      <xdr:rowOff>21731</xdr:rowOff>
    </xdr:from>
    <xdr:to>
      <xdr:col>7</xdr:col>
      <xdr:colOff>1350151</xdr:colOff>
      <xdr:row>35</xdr:row>
      <xdr:rowOff>101741</xdr:rowOff>
    </xdr:to>
    <xdr:sp macro="" textlink="">
      <xdr:nvSpPr>
        <xdr:cNvPr id="4" name="CuadroTexto 1">
          <a:extLst>
            <a:ext uri="{FF2B5EF4-FFF2-40B4-BE49-F238E27FC236}">
              <a16:creationId xmlns:a16="http://schemas.microsoft.com/office/drawing/2014/main" id="{00CF80F6-F237-4189-9537-99FC61E37453}"/>
            </a:ext>
          </a:extLst>
        </xdr:cNvPr>
        <xdr:cNvSpPr txBox="1"/>
      </xdr:nvSpPr>
      <xdr:spPr>
        <a:xfrm>
          <a:off x="7804009" y="3323731"/>
          <a:ext cx="4736253" cy="31985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IDEA for yield_of</a:t>
          </a:r>
          <a:r>
            <a:rPr lang="en-GB" sz="1100" baseline="0"/>
            <a:t> </a:t>
          </a:r>
        </a:p>
        <a:p>
          <a:endParaRPr lang="en-GB" sz="1100" baseline="0"/>
        </a:p>
        <a:p>
          <a:r>
            <a:rPr lang="en-GB" sz="1100" baseline="0"/>
            <a:t>point of yield_of is to know what to multiply the yield of.</a:t>
          </a:r>
        </a:p>
        <a:p>
          <a:r>
            <a:rPr lang="en-GB" sz="1100" baseline="0"/>
            <a:t>e.g. in the case of the bio-energetic model of Alberte </a:t>
          </a:r>
        </a:p>
        <a:p>
          <a:endParaRPr lang="en-GB" sz="1100" baseline="0"/>
        </a:p>
        <a:p>
          <a:r>
            <a:rPr lang="en-GB" sz="1100" baseline="0"/>
            <a:t>propionate = cv * (glucose + protein)</a:t>
          </a:r>
        </a:p>
        <a:p>
          <a:endParaRPr lang="en-GB" sz="1100" baseline="0"/>
        </a:p>
        <a:p>
          <a:r>
            <a:rPr lang="en-GB" sz="1100" baseline="0"/>
            <a:t>but for SBML models we want to still be able to seperate the substrates so we can add boolean variables if necesary e.g.,</a:t>
          </a:r>
        </a:p>
        <a:p>
          <a:endParaRPr lang="en-GB" sz="1100" baseline="0"/>
        </a:p>
        <a:p>
          <a:r>
            <a:rPr lang="en-GB" sz="1100" baseline="0"/>
            <a:t>propionate = cv1 * glucose *y1(bool) + cv2 * fructose* y2(bool)  </a:t>
          </a:r>
        </a:p>
        <a:p>
          <a:endParaRPr lang="en-GB" sz="1100" baseline="0"/>
        </a:p>
        <a:p>
          <a:r>
            <a:rPr lang="en-GB" sz="1100" baseline="0"/>
            <a:t>so to distinguish between these cases in the colums in the column yield_of wrtite:</a:t>
          </a:r>
        </a:p>
        <a:p>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AND Protein : </a:t>
          </a:r>
          <a:r>
            <a:rPr lang="en-GB" sz="1100" baseline="0">
              <a:solidFill>
                <a:schemeClr val="dk1"/>
              </a:solidFill>
              <a:effectLst/>
              <a:latin typeface="+mn-lt"/>
              <a:ea typeface="+mn-ea"/>
              <a:cs typeface="+mn-cs"/>
            </a:rPr>
            <a:t>propionate = cv * (glucose + protein)</a:t>
          </a:r>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OR frucose : </a:t>
          </a:r>
          <a:r>
            <a:rPr lang="en-GB" sz="1100" baseline="0">
              <a:solidFill>
                <a:schemeClr val="dk1"/>
              </a:solidFill>
              <a:effectLst/>
              <a:latin typeface="+mn-lt"/>
              <a:ea typeface="+mn-ea"/>
              <a:cs typeface="+mn-cs"/>
            </a:rPr>
            <a:t>propionate = cv1 * glucose + cv2 * fructose</a:t>
          </a:r>
          <a:endParaRPr lang="en-GB" sz="1100" baseline="0"/>
        </a:p>
        <a:p>
          <a:endParaRPr lang="en-GB" sz="1100" baseline="0"/>
        </a:p>
        <a:p>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3</xdr:row>
      <xdr:rowOff>48260</xdr:rowOff>
    </xdr:from>
    <xdr:to>
      <xdr:col>6</xdr:col>
      <xdr:colOff>0</xdr:colOff>
      <xdr:row>10</xdr:row>
      <xdr:rowOff>137160</xdr:rowOff>
    </xdr:to>
    <xdr:sp macro="" textlink="">
      <xdr:nvSpPr>
        <xdr:cNvPr id="2" name="TextBox 1">
          <a:extLst>
            <a:ext uri="{FF2B5EF4-FFF2-40B4-BE49-F238E27FC236}">
              <a16:creationId xmlns:a16="http://schemas.microsoft.com/office/drawing/2014/main" id="{85602753-BD60-401A-88A6-ECE651B0271C}"/>
            </a:ext>
          </a:extLst>
        </xdr:cNvPr>
        <xdr:cNvSpPr txBox="1"/>
      </xdr:nvSpPr>
      <xdr:spPr>
        <a:xfrm>
          <a:off x="13114020" y="233680"/>
          <a:ext cx="551180" cy="1363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twoCellAnchor editAs="oneCell">
    <xdr:from>
      <xdr:col>14</xdr:col>
      <xdr:colOff>539750</xdr:colOff>
      <xdr:row>17</xdr:row>
      <xdr:rowOff>171450</xdr:rowOff>
    </xdr:from>
    <xdr:to>
      <xdr:col>25</xdr:col>
      <xdr:colOff>36969</xdr:colOff>
      <xdr:row>24</xdr:row>
      <xdr:rowOff>72876</xdr:rowOff>
    </xdr:to>
    <xdr:pic>
      <xdr:nvPicPr>
        <xdr:cNvPr id="3" name="Picture 2">
          <a:extLst>
            <a:ext uri="{FF2B5EF4-FFF2-40B4-BE49-F238E27FC236}">
              <a16:creationId xmlns:a16="http://schemas.microsoft.com/office/drawing/2014/main" id="{D9402714-73D5-990A-FF49-56FD851926BB}"/>
            </a:ext>
          </a:extLst>
        </xdr:cNvPr>
        <xdr:cNvPicPr>
          <a:picLocks noChangeAspect="1"/>
        </xdr:cNvPicPr>
      </xdr:nvPicPr>
      <xdr:blipFill>
        <a:blip xmlns:r="http://schemas.openxmlformats.org/officeDocument/2006/relationships" r:embed="rId1"/>
        <a:stretch>
          <a:fillRect/>
        </a:stretch>
      </xdr:blipFill>
      <xdr:spPr>
        <a:xfrm>
          <a:off x="24809450" y="3314700"/>
          <a:ext cx="9047619" cy="11904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luzhoubiochem.en.made-in-china.com/product/FXNmbhUKfEYB/China-Beer-Food-Additives-Maltose-Syrup.html" TargetMode="External"/><Relationship Id="rId3" Type="http://schemas.openxmlformats.org/officeDocument/2006/relationships/hyperlink" Target="https://qddoeast.en.made-in-china.com/product/EKXmIwiTszrt/China-Food-Additive-Corn-Fiber-Organic-Resistant-Dextrin-Powder.html" TargetMode="External"/><Relationship Id="rId7" Type="http://schemas.openxmlformats.org/officeDocument/2006/relationships/hyperlink" Target="https://hbsyplastic.en.made-in-china.com/product/PFjtVDIcZqYU/China-2022-Hot-Selling-Food-Grade-High-Purity-Powder-Sucrose-99-.html" TargetMode="External"/><Relationship Id="rId2" Type="http://schemas.openxmlformats.org/officeDocument/2006/relationships/hyperlink" Target="https://hbsyplastic.en.made-in-china.com/product/VZFAzMXKykrq/China-99-5-Pure-Glycerol-with-Competitive-Price-Refined-Glycerol-Glycerol-Glycerine.html" TargetMode="External"/><Relationship Id="rId1" Type="http://schemas.openxmlformats.org/officeDocument/2006/relationships/hyperlink" Target="https://yaoshengcompany.en.made-in-china.com/product/RZwtMgVCEqUT/China-Food-Grade-Glucose-Dextrose-Monohydrate-Dextrose-Anhydrous.html" TargetMode="External"/><Relationship Id="rId6" Type="http://schemas.openxmlformats.org/officeDocument/2006/relationships/hyperlink" Target="https://luzhoubiochem.en.made-in-china.com/product/CKvErNtOXxpL/China-Hot-Sale-Fructose-Syrup-Fructose-42-55-Food-Grade.html" TargetMode="External"/><Relationship Id="rId5" Type="http://schemas.openxmlformats.org/officeDocument/2006/relationships/hyperlink" Target="https://www.made-in-china.com/productdirectory.do?subaction=hunt&amp;style=b&amp;mode=and&amp;code=0&amp;comProvince=nolimit&amp;order=0&amp;isOpenCorrection=1" TargetMode="External"/><Relationship Id="rId10" Type="http://schemas.openxmlformats.org/officeDocument/2006/relationships/printerSettings" Target="../printerSettings/printerSettings5.bin"/><Relationship Id="rId4" Type="http://schemas.openxmlformats.org/officeDocument/2006/relationships/hyperlink" Target="https://hairunkun.en.made-in-china.com/product/ZFeAPoVdStry/China-The-Factory-Supplies-The-Most-Competitive-Food-Grade-Stachyose.html" TargetMode="External"/><Relationship Id="rId9" Type="http://schemas.openxmlformats.org/officeDocument/2006/relationships/hyperlink" Target="https://ubchembio.en.made-in-china.com/product/iwzfCWIcnhVG/China-Wholesale-Price-Food-Grade-Liquid-L-Lactic-Acid-80-CAS-50-21-5.html"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hyperlink" Target="https://doi.org/10.1016/S1369-703X(99)00042-X"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8" Type="http://schemas.openxmlformats.org/officeDocument/2006/relationships/hyperlink" Target="https://doi.org/10.1016/j.scitotenv.2018.09.363" TargetMode="External"/><Relationship Id="rId13" Type="http://schemas.openxmlformats.org/officeDocument/2006/relationships/hyperlink" Target="https://doi.org/10.2166/wst.2022.040" TargetMode="External"/><Relationship Id="rId18" Type="http://schemas.openxmlformats.org/officeDocument/2006/relationships/drawing" Target="../drawings/drawing6.xml"/><Relationship Id="rId3" Type="http://schemas.openxmlformats.org/officeDocument/2006/relationships/hyperlink" Target="https://doi.org/10.1016/j.scitotenv.2018.09.363" TargetMode="External"/><Relationship Id="rId7" Type="http://schemas.openxmlformats.org/officeDocument/2006/relationships/hyperlink" Target="https://doi.org/10.1016/j.scitotenv.2018.09.363" TargetMode="External"/><Relationship Id="rId12" Type="http://schemas.openxmlformats.org/officeDocument/2006/relationships/hyperlink" Target="https://doi.org/10.2166/wst.2022.040" TargetMode="External"/><Relationship Id="rId17" Type="http://schemas.openxmlformats.org/officeDocument/2006/relationships/printerSettings" Target="../printerSettings/printerSettings4.bin"/><Relationship Id="rId2" Type="http://schemas.openxmlformats.org/officeDocument/2006/relationships/hyperlink" Target="https://doi.org/10.2166/wst.2022.045" TargetMode="External"/><Relationship Id="rId16" Type="http://schemas.openxmlformats.org/officeDocument/2006/relationships/hyperlink" Target="https://doi.org/10.2166/wst.2022.040" TargetMode="External"/><Relationship Id="rId1" Type="http://schemas.openxmlformats.org/officeDocument/2006/relationships/hyperlink" Target="https://doi.org/10.2166/wst.2022.040" TargetMode="External"/><Relationship Id="rId6" Type="http://schemas.openxmlformats.org/officeDocument/2006/relationships/hyperlink" Target="https://ec.europa.eu/eurostat/statistics-explained/index.php?title=Electricity_price_statistics" TargetMode="External"/><Relationship Id="rId11" Type="http://schemas.openxmlformats.org/officeDocument/2006/relationships/hyperlink" Target="https://doi.org/10.1016/j.scitotenv.2018.09.363" TargetMode="External"/><Relationship Id="rId5" Type="http://schemas.openxmlformats.org/officeDocument/2006/relationships/hyperlink" Target="https://ec.europa.eu/eurostat/statistics-explained/index.php?title=Electricity_price_statistics" TargetMode="External"/><Relationship Id="rId15" Type="http://schemas.openxmlformats.org/officeDocument/2006/relationships/hyperlink" Target="https://doi.org/10.2166/wst.2022.040" TargetMode="External"/><Relationship Id="rId10" Type="http://schemas.openxmlformats.org/officeDocument/2006/relationships/hyperlink" Target="https://doi.org/10.1016/j.scitotenv.2018.09.363" TargetMode="External"/><Relationship Id="rId4" Type="http://schemas.openxmlformats.org/officeDocument/2006/relationships/hyperlink" Target="https://doi.org/10.1016/j.seppur.2022.120840" TargetMode="External"/><Relationship Id="rId9" Type="http://schemas.openxmlformats.org/officeDocument/2006/relationships/hyperlink" Target="https://doi.org/10.1016/j.scitotenv.2018.09.363" TargetMode="External"/><Relationship Id="rId14" Type="http://schemas.openxmlformats.org/officeDocument/2006/relationships/hyperlink" Target="https://doi.org/10.2166/wst.2022.0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E4236-3006-4E07-A9E2-DEE610CD0DBE}">
  <dimension ref="A1:J7"/>
  <sheetViews>
    <sheetView workbookViewId="0">
      <selection activeCell="P4" sqref="P4"/>
    </sheetView>
  </sheetViews>
  <sheetFormatPr defaultColWidth="8.81640625" defaultRowHeight="14.5"/>
  <cols>
    <col min="1" max="1" width="5.453125" bestFit="1" customWidth="1"/>
    <col min="2" max="2" width="16" bestFit="1" customWidth="1"/>
    <col min="3" max="3" width="13.1796875" bestFit="1" customWidth="1"/>
    <col min="4" max="4" width="12.81640625" bestFit="1" customWidth="1"/>
    <col min="5" max="5" width="4.08984375" bestFit="1" customWidth="1"/>
    <col min="6" max="6" width="12.453125" bestFit="1" customWidth="1"/>
    <col min="7" max="7" width="11.54296875" bestFit="1" customWidth="1"/>
    <col min="8" max="8" width="7.36328125" bestFit="1" customWidth="1"/>
    <col min="9" max="9" width="12" bestFit="1" customWidth="1"/>
    <col min="10" max="11" width="10.1796875" bestFit="1" customWidth="1"/>
    <col min="12" max="12" width="8" customWidth="1"/>
  </cols>
  <sheetData>
    <row r="1" spans="1:10">
      <c r="A1" s="1" t="s">
        <v>1</v>
      </c>
      <c r="B1" s="1" t="s">
        <v>6</v>
      </c>
      <c r="C1" s="1" t="s">
        <v>3</v>
      </c>
      <c r="D1" s="1" t="s">
        <v>2</v>
      </c>
      <c r="E1" s="47" t="s">
        <v>59</v>
      </c>
      <c r="F1" s="1" t="s">
        <v>5</v>
      </c>
      <c r="G1" s="1" t="s">
        <v>4</v>
      </c>
      <c r="H1" s="47" t="s">
        <v>122</v>
      </c>
      <c r="I1" s="2" t="s">
        <v>0</v>
      </c>
      <c r="J1" s="2" t="s">
        <v>13</v>
      </c>
    </row>
    <row r="2" spans="1:10">
      <c r="A2" s="7">
        <v>1</v>
      </c>
      <c r="B2" s="7" t="s">
        <v>196</v>
      </c>
      <c r="C2" s="4">
        <v>1000</v>
      </c>
      <c r="D2" s="4">
        <v>1000</v>
      </c>
      <c r="E2" t="s">
        <v>265</v>
      </c>
      <c r="F2" s="33" t="s">
        <v>197</v>
      </c>
      <c r="G2" s="4">
        <v>0</v>
      </c>
      <c r="H2" t="s">
        <v>60</v>
      </c>
      <c r="I2" s="33" t="s">
        <v>197</v>
      </c>
      <c r="J2" s="4">
        <v>1</v>
      </c>
    </row>
    <row r="3" spans="1:10">
      <c r="A3" s="8">
        <v>7</v>
      </c>
      <c r="B3" s="8" t="s">
        <v>19</v>
      </c>
      <c r="C3" s="4">
        <v>0</v>
      </c>
      <c r="D3" s="4" t="s">
        <v>27</v>
      </c>
      <c r="E3" t="s">
        <v>265</v>
      </c>
      <c r="F3" s="4">
        <v>0</v>
      </c>
      <c r="G3">
        <v>0.6</v>
      </c>
      <c r="H3" t="s">
        <v>60</v>
      </c>
      <c r="I3" s="4" t="s">
        <v>17</v>
      </c>
      <c r="J3" s="4">
        <v>0</v>
      </c>
    </row>
    <row r="4" spans="1:10">
      <c r="A4" s="8">
        <v>7</v>
      </c>
      <c r="B4" s="8" t="s">
        <v>20</v>
      </c>
      <c r="C4" s="4">
        <v>0</v>
      </c>
      <c r="D4" s="4" t="s">
        <v>27</v>
      </c>
      <c r="E4" t="s">
        <v>265</v>
      </c>
      <c r="F4" s="4">
        <v>0</v>
      </c>
      <c r="G4">
        <v>2.25</v>
      </c>
      <c r="H4" t="s">
        <v>60</v>
      </c>
      <c r="I4" s="4" t="s">
        <v>16</v>
      </c>
      <c r="J4" s="4">
        <v>0</v>
      </c>
    </row>
    <row r="7" spans="1:10">
      <c r="D7" s="3"/>
      <c r="G7" s="3"/>
    </row>
  </sheetData>
  <phoneticPr fontId="1" type="noConversion"/>
  <conditionalFormatting sqref="G2:G4 J2:J4 F3:F4 E7:F8 H7:H8 E12:G12">
    <cfRule type="cellIs" dxfId="1" priority="1" operator="greaterThan">
      <formula>0</formula>
    </cfRule>
  </conditionalFormatting>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6565C-0CFB-4158-9B0C-FB654BCEAE1A}">
  <dimension ref="A1:F14"/>
  <sheetViews>
    <sheetView workbookViewId="0">
      <selection activeCell="H14" sqref="H14"/>
    </sheetView>
  </sheetViews>
  <sheetFormatPr defaultRowHeight="14.5"/>
  <cols>
    <col min="1" max="1" width="17.54296875" bestFit="1" customWidth="1"/>
    <col min="2" max="2" width="10.7265625" bestFit="1" customWidth="1"/>
    <col min="4" max="4" width="7.453125" customWidth="1"/>
  </cols>
  <sheetData>
    <row r="1" spans="1:6">
      <c r="A1" t="s">
        <v>87</v>
      </c>
      <c r="B1" t="s">
        <v>307</v>
      </c>
      <c r="C1" t="s">
        <v>59</v>
      </c>
      <c r="D1" t="s">
        <v>211</v>
      </c>
      <c r="E1" t="s">
        <v>122</v>
      </c>
      <c r="F1" t="s">
        <v>57</v>
      </c>
    </row>
    <row r="2" spans="1:6">
      <c r="A2" s="25" t="s">
        <v>185</v>
      </c>
      <c r="B2">
        <v>0.37</v>
      </c>
      <c r="C2" t="s">
        <v>234</v>
      </c>
      <c r="D2" s="73">
        <f>B2*1/1.1</f>
        <v>0.33636363636363631</v>
      </c>
      <c r="E2" t="s">
        <v>60</v>
      </c>
      <c r="F2" s="37" t="s">
        <v>241</v>
      </c>
    </row>
    <row r="3" spans="1:6">
      <c r="A3" s="25" t="s">
        <v>186</v>
      </c>
      <c r="B3">
        <v>1.85</v>
      </c>
      <c r="C3" t="s">
        <v>234</v>
      </c>
      <c r="D3" s="73">
        <f t="shared" ref="D3:D12" si="0">B3*1/1.1</f>
        <v>1.6818181818181817</v>
      </c>
      <c r="E3" t="s">
        <v>60</v>
      </c>
      <c r="F3" s="37" t="s">
        <v>242</v>
      </c>
    </row>
    <row r="4" spans="1:6">
      <c r="A4" s="25" t="s">
        <v>187</v>
      </c>
      <c r="B4">
        <v>0.4</v>
      </c>
      <c r="C4" t="s">
        <v>234</v>
      </c>
      <c r="D4" s="73">
        <f t="shared" si="0"/>
        <v>0.36363636363636365</v>
      </c>
      <c r="E4" t="s">
        <v>60</v>
      </c>
      <c r="F4" s="37" t="s">
        <v>243</v>
      </c>
    </row>
    <row r="5" spans="1:6">
      <c r="A5" s="25" t="s">
        <v>188</v>
      </c>
      <c r="B5">
        <v>0.51</v>
      </c>
      <c r="C5" t="s">
        <v>234</v>
      </c>
      <c r="D5" s="73">
        <f t="shared" si="0"/>
        <v>0.46363636363636362</v>
      </c>
      <c r="E5" t="s">
        <v>60</v>
      </c>
      <c r="F5" s="37" t="s">
        <v>240</v>
      </c>
    </row>
    <row r="6" spans="1:6">
      <c r="A6" s="25" t="s">
        <v>189</v>
      </c>
      <c r="B6">
        <v>1</v>
      </c>
      <c r="C6" t="s">
        <v>234</v>
      </c>
      <c r="D6" s="73">
        <f t="shared" si="0"/>
        <v>0.90909090909090906</v>
      </c>
      <c r="E6" t="s">
        <v>60</v>
      </c>
      <c r="F6" s="37" t="s">
        <v>239</v>
      </c>
    </row>
    <row r="7" spans="1:6">
      <c r="A7" s="25" t="s">
        <v>190</v>
      </c>
      <c r="B7">
        <v>6</v>
      </c>
      <c r="C7" t="s">
        <v>234</v>
      </c>
      <c r="D7" s="73">
        <f t="shared" si="0"/>
        <v>5.4545454545454541</v>
      </c>
      <c r="E7" t="s">
        <v>60</v>
      </c>
      <c r="F7" s="37" t="s">
        <v>238</v>
      </c>
    </row>
    <row r="8" spans="1:6">
      <c r="A8" s="25" t="s">
        <v>191</v>
      </c>
      <c r="B8">
        <v>3.5</v>
      </c>
      <c r="C8" t="s">
        <v>234</v>
      </c>
      <c r="D8" s="73">
        <f t="shared" si="0"/>
        <v>3.1818181818181817</v>
      </c>
      <c r="E8" t="s">
        <v>60</v>
      </c>
      <c r="F8" s="37" t="s">
        <v>237</v>
      </c>
    </row>
    <row r="9" spans="1:6">
      <c r="A9" s="25" t="s">
        <v>192</v>
      </c>
      <c r="B9">
        <v>0.85</v>
      </c>
      <c r="C9" t="s">
        <v>234</v>
      </c>
      <c r="D9" s="73">
        <f t="shared" si="0"/>
        <v>0.7727272727272726</v>
      </c>
      <c r="E9" t="s">
        <v>60</v>
      </c>
      <c r="F9" s="37" t="s">
        <v>236</v>
      </c>
    </row>
    <row r="10" spans="1:6">
      <c r="A10" s="25" t="s">
        <v>193</v>
      </c>
      <c r="B10">
        <v>0.45</v>
      </c>
      <c r="C10" t="s">
        <v>234</v>
      </c>
      <c r="D10" s="73">
        <f t="shared" si="0"/>
        <v>0.40909090909090906</v>
      </c>
      <c r="E10" t="s">
        <v>60</v>
      </c>
      <c r="F10" s="37" t="s">
        <v>235</v>
      </c>
    </row>
    <row r="11" spans="1:6">
      <c r="A11" s="46" t="s">
        <v>194</v>
      </c>
      <c r="B11">
        <f>2.25 *1.1</f>
        <v>2.4750000000000001</v>
      </c>
      <c r="C11" t="s">
        <v>234</v>
      </c>
      <c r="D11" s="73">
        <f t="shared" si="0"/>
        <v>2.25</v>
      </c>
      <c r="E11" t="s">
        <v>60</v>
      </c>
      <c r="F11" s="37" t="s">
        <v>246</v>
      </c>
    </row>
    <row r="12" spans="1:6">
      <c r="A12" s="46" t="s">
        <v>195</v>
      </c>
      <c r="B12">
        <f>0.6*1.1</f>
        <v>0.66</v>
      </c>
      <c r="C12" t="s">
        <v>234</v>
      </c>
      <c r="D12" s="73">
        <f t="shared" si="0"/>
        <v>0.6</v>
      </c>
      <c r="E12" t="s">
        <v>60</v>
      </c>
      <c r="F12" s="37" t="s">
        <v>247</v>
      </c>
    </row>
    <row r="14" spans="1:6">
      <c r="A14" s="38"/>
    </row>
  </sheetData>
  <phoneticPr fontId="1" type="noConversion"/>
  <conditionalFormatting sqref="B11:B12">
    <cfRule type="cellIs" dxfId="0" priority="1" operator="greaterThan">
      <formula>0</formula>
    </cfRule>
  </conditionalFormatting>
  <hyperlinks>
    <hyperlink ref="F10" r:id="rId1" xr:uid="{30E600D4-05E2-43D5-ADDD-73424F47F91D}"/>
    <hyperlink ref="F9" r:id="rId2" xr:uid="{AC8CF186-BAD9-4525-9887-B3A6409D1D52}"/>
    <hyperlink ref="F8" r:id="rId3" xr:uid="{6BCBEB49-53CD-4FB9-A741-B4B122942000}"/>
    <hyperlink ref="F7" r:id="rId4" xr:uid="{092DD633-0AC1-4F6C-BAB1-C79B8883E3C5}"/>
    <hyperlink ref="F6" r:id="rId5" xr:uid="{C98486F0-077B-4740-8AF0-20CBA02E0195}"/>
    <hyperlink ref="F5" r:id="rId6" xr:uid="{7025CCBD-77ED-41A8-8A69-2D69E5C2183E}"/>
    <hyperlink ref="F3" r:id="rId7" xr:uid="{664A5837-CF7C-409A-BE98-AFB718953232}"/>
    <hyperlink ref="F2" r:id="rId8" xr:uid="{B031B00F-21F7-464A-B559-3CB7506D9BED}"/>
    <hyperlink ref="F4" r:id="rId9" xr:uid="{042C6450-ED4A-4FAE-883C-F3B67CDCDACA}"/>
  </hyperlinks>
  <pageMargins left="0.7" right="0.7" top="0.75" bottom="0.75" header="0.3" footer="0.3"/>
  <pageSetup paperSize="9" orientation="portrait" verticalDpi="0" r:id="rId1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FC6AB-3E76-4672-B327-5D80D9EC35D9}">
  <dimension ref="A1:E14"/>
  <sheetViews>
    <sheetView workbookViewId="0">
      <selection activeCell="E15" sqref="E15"/>
    </sheetView>
  </sheetViews>
  <sheetFormatPr defaultRowHeight="14.5"/>
  <cols>
    <col min="1" max="1" width="17.54296875" bestFit="1" customWidth="1"/>
    <col min="4" max="4" width="55.1796875" bestFit="1" customWidth="1"/>
  </cols>
  <sheetData>
    <row r="1" spans="1:5">
      <c r="A1" t="s">
        <v>87</v>
      </c>
      <c r="B1" t="s">
        <v>211</v>
      </c>
      <c r="C1" t="s">
        <v>59</v>
      </c>
      <c r="D1" t="s">
        <v>57</v>
      </c>
    </row>
    <row r="2" spans="1:5">
      <c r="A2" s="25" t="s">
        <v>185</v>
      </c>
      <c r="B2">
        <v>222</v>
      </c>
      <c r="C2" t="s">
        <v>60</v>
      </c>
      <c r="D2" t="s">
        <v>210</v>
      </c>
    </row>
    <row r="3" spans="1:5">
      <c r="A3" s="25" t="s">
        <v>186</v>
      </c>
      <c r="B3">
        <v>85.8</v>
      </c>
      <c r="C3" t="s">
        <v>60</v>
      </c>
      <c r="D3" t="s">
        <v>209</v>
      </c>
    </row>
    <row r="4" spans="1:5">
      <c r="A4" s="25" t="s">
        <v>187</v>
      </c>
      <c r="B4">
        <v>64.3</v>
      </c>
      <c r="C4" t="s">
        <v>60</v>
      </c>
      <c r="D4" t="s">
        <v>208</v>
      </c>
    </row>
    <row r="5" spans="1:5">
      <c r="A5" s="25" t="s">
        <v>188</v>
      </c>
      <c r="B5">
        <v>74.8</v>
      </c>
      <c r="C5" t="s">
        <v>60</v>
      </c>
      <c r="D5" t="s">
        <v>207</v>
      </c>
    </row>
    <row r="6" spans="1:5">
      <c r="A6" s="25" t="s">
        <v>189</v>
      </c>
      <c r="B6">
        <v>61.1</v>
      </c>
      <c r="C6" t="s">
        <v>60</v>
      </c>
      <c r="D6" t="s">
        <v>206</v>
      </c>
    </row>
    <row r="7" spans="1:5">
      <c r="A7" s="25" t="s">
        <v>190</v>
      </c>
      <c r="B7">
        <v>381</v>
      </c>
      <c r="C7" t="s">
        <v>60</v>
      </c>
      <c r="D7" t="s">
        <v>205</v>
      </c>
    </row>
    <row r="8" spans="1:5">
      <c r="A8" s="25" t="s">
        <v>191</v>
      </c>
      <c r="B8">
        <v>53.6</v>
      </c>
      <c r="C8" t="s">
        <v>60</v>
      </c>
      <c r="D8" t="s">
        <v>204</v>
      </c>
    </row>
    <row r="9" spans="1:5">
      <c r="A9" s="25" t="s">
        <v>192</v>
      </c>
      <c r="B9">
        <v>53.3</v>
      </c>
      <c r="C9" t="s">
        <v>60</v>
      </c>
      <c r="D9" t="s">
        <v>203</v>
      </c>
    </row>
    <row r="10" spans="1:5">
      <c r="A10" s="25" t="s">
        <v>193</v>
      </c>
      <c r="B10">
        <v>52.3</v>
      </c>
      <c r="C10" t="s">
        <v>60</v>
      </c>
      <c r="D10" t="s">
        <v>202</v>
      </c>
    </row>
    <row r="11" spans="1:5">
      <c r="A11" s="25" t="s">
        <v>194</v>
      </c>
      <c r="B11">
        <v>78.5</v>
      </c>
      <c r="C11" t="s">
        <v>60</v>
      </c>
      <c r="D11" s="37" t="s">
        <v>200</v>
      </c>
      <c r="E11" s="38" t="s">
        <v>232</v>
      </c>
    </row>
    <row r="12" spans="1:5">
      <c r="A12" s="25" t="s">
        <v>195</v>
      </c>
      <c r="B12">
        <v>50.5</v>
      </c>
      <c r="C12" t="s">
        <v>60</v>
      </c>
      <c r="D12" t="s">
        <v>201</v>
      </c>
      <c r="E12" s="38" t="s">
        <v>233</v>
      </c>
    </row>
    <row r="14" spans="1:5">
      <c r="A14" s="38"/>
    </row>
  </sheetData>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C6831-8C7B-4CA3-B2A4-37C4E254EDCB}">
  <dimension ref="A1:F7"/>
  <sheetViews>
    <sheetView workbookViewId="0">
      <selection activeCell="D12" sqref="D12"/>
    </sheetView>
  </sheetViews>
  <sheetFormatPr defaultRowHeight="14.5"/>
  <cols>
    <col min="1" max="1" width="11.453125" bestFit="1" customWidth="1"/>
    <col min="2" max="2" width="12.90625" bestFit="1" customWidth="1"/>
    <col min="4" max="4" width="41.54296875" bestFit="1" customWidth="1"/>
    <col min="5" max="5" width="28.26953125" bestFit="1" customWidth="1"/>
  </cols>
  <sheetData>
    <row r="1" spans="1:6">
      <c r="A1" t="s">
        <v>212</v>
      </c>
      <c r="B1" t="s">
        <v>213</v>
      </c>
      <c r="C1" t="s">
        <v>59</v>
      </c>
      <c r="D1" t="s">
        <v>214</v>
      </c>
      <c r="E1" t="s">
        <v>222</v>
      </c>
      <c r="F1" t="s">
        <v>227</v>
      </c>
    </row>
    <row r="2" spans="1:6">
      <c r="A2" s="4" t="s">
        <v>215</v>
      </c>
      <c r="B2" s="4">
        <v>37</v>
      </c>
      <c r="C2" t="s">
        <v>69</v>
      </c>
      <c r="D2" s="37" t="s">
        <v>220</v>
      </c>
      <c r="E2" s="44" t="s">
        <v>221</v>
      </c>
      <c r="F2" t="s">
        <v>228</v>
      </c>
    </row>
    <row r="3" spans="1:6">
      <c r="A3" s="4" t="s">
        <v>216</v>
      </c>
      <c r="B3" s="4" t="s">
        <v>226</v>
      </c>
      <c r="C3" t="s">
        <v>69</v>
      </c>
    </row>
    <row r="4" spans="1:6">
      <c r="A4" s="4" t="s">
        <v>217</v>
      </c>
      <c r="B4" s="4" t="s">
        <v>225</v>
      </c>
    </row>
    <row r="5" spans="1:6">
      <c r="A5" s="4" t="s">
        <v>218</v>
      </c>
      <c r="B5" s="4" t="s">
        <v>225</v>
      </c>
    </row>
    <row r="6" spans="1:6">
      <c r="A6" s="4" t="s">
        <v>219</v>
      </c>
      <c r="B6" s="4" t="s">
        <v>225</v>
      </c>
    </row>
    <row r="7" spans="1:6">
      <c r="A7" s="4" t="s">
        <v>224</v>
      </c>
      <c r="B7" s="4">
        <v>71</v>
      </c>
      <c r="C7" t="s">
        <v>69</v>
      </c>
      <c r="D7" t="s">
        <v>223</v>
      </c>
      <c r="F7" t="s">
        <v>229</v>
      </c>
    </row>
  </sheetData>
  <hyperlinks>
    <hyperlink ref="D2" r:id="rId1" tooltip="Persistent link using digital object identifier" xr:uid="{1EBDD0B1-65A3-4293-9FAC-06E30BF8677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D0432-6958-423D-87F2-E8A979C87816}">
  <dimension ref="A1:W10"/>
  <sheetViews>
    <sheetView zoomScaleNormal="100" workbookViewId="0">
      <pane xSplit="1" topLeftCell="D1" activePane="topRight" state="frozen"/>
      <selection pane="topRight" activeCell="T12" sqref="T12"/>
    </sheetView>
  </sheetViews>
  <sheetFormatPr defaultRowHeight="14.5"/>
  <cols>
    <col min="1" max="1" width="17.26953125" bestFit="1" customWidth="1"/>
    <col min="2" max="3" width="17.26953125" customWidth="1"/>
    <col min="4" max="4" width="18.54296875" bestFit="1" customWidth="1"/>
    <col min="5" max="5" width="4.90625" bestFit="1" customWidth="1"/>
    <col min="6" max="6" width="12.453125" bestFit="1" customWidth="1"/>
    <col min="7" max="7" width="10.81640625" bestFit="1" customWidth="1"/>
    <col min="8" max="8" width="6.26953125" bestFit="1" customWidth="1"/>
    <col min="9" max="9" width="12.6328125" bestFit="1" customWidth="1"/>
    <col min="10" max="10" width="20" customWidth="1"/>
    <col min="11" max="11" width="8.6328125" customWidth="1"/>
    <col min="12" max="12" width="31.6328125" customWidth="1"/>
    <col min="13" max="13" width="18" bestFit="1" customWidth="1"/>
    <col min="14" max="14" width="4.90625" bestFit="1" customWidth="1"/>
    <col min="15" max="15" width="34.08984375" bestFit="1" customWidth="1"/>
    <col min="16" max="16" width="11.7265625" bestFit="1" customWidth="1"/>
    <col min="17" max="17" width="18.54296875" bestFit="1" customWidth="1"/>
    <col min="18" max="18" width="11.7265625" bestFit="1" customWidth="1"/>
    <col min="19" max="20" width="17.7265625" bestFit="1" customWidth="1"/>
    <col min="21" max="21" width="19.6328125" bestFit="1" customWidth="1"/>
    <col min="22" max="22" width="17.7265625" bestFit="1" customWidth="1"/>
    <col min="23" max="23" width="16" bestFit="1" customWidth="1"/>
    <col min="24" max="24" width="11.81640625" bestFit="1" customWidth="1"/>
  </cols>
  <sheetData>
    <row r="1" spans="1:23">
      <c r="A1" s="1" t="s">
        <v>6</v>
      </c>
      <c r="B1" s="42" t="s">
        <v>98</v>
      </c>
      <c r="C1" s="42" t="s">
        <v>99</v>
      </c>
      <c r="D1" s="42" t="s">
        <v>87</v>
      </c>
      <c r="E1" s="42" t="s">
        <v>122</v>
      </c>
      <c r="F1" s="42" t="s">
        <v>88</v>
      </c>
      <c r="G1" s="42" t="s">
        <v>67</v>
      </c>
      <c r="H1" s="42" t="s">
        <v>68</v>
      </c>
      <c r="I1" s="42" t="s">
        <v>59</v>
      </c>
      <c r="J1" s="42" t="s">
        <v>111</v>
      </c>
      <c r="K1" s="42" t="s">
        <v>122</v>
      </c>
      <c r="L1" s="42" t="s">
        <v>28</v>
      </c>
      <c r="M1" s="42" t="s">
        <v>15</v>
      </c>
      <c r="N1" s="42" t="s">
        <v>122</v>
      </c>
      <c r="O1" s="42" t="s">
        <v>22</v>
      </c>
      <c r="P1" s="42" t="s">
        <v>72</v>
      </c>
      <c r="Q1" s="42" t="s">
        <v>161</v>
      </c>
      <c r="R1" s="42" t="s">
        <v>59</v>
      </c>
      <c r="V1" s="14" t="s">
        <v>80</v>
      </c>
      <c r="W1" s="1" t="s">
        <v>77</v>
      </c>
    </row>
    <row r="2" spans="1:23">
      <c r="A2" s="16" t="s">
        <v>106</v>
      </c>
      <c r="B2" s="39">
        <v>2</v>
      </c>
      <c r="C2" s="39" t="s">
        <v>119</v>
      </c>
      <c r="D2" s="40" t="s">
        <v>197</v>
      </c>
      <c r="E2" s="39" t="s">
        <v>74</v>
      </c>
      <c r="F2" s="39">
        <v>0</v>
      </c>
      <c r="G2" s="39">
        <v>0</v>
      </c>
      <c r="H2" s="39">
        <v>0</v>
      </c>
      <c r="I2" s="39" t="s">
        <v>71</v>
      </c>
      <c r="J2" s="41">
        <v>0</v>
      </c>
      <c r="K2" s="39">
        <v>0</v>
      </c>
      <c r="L2" s="39" t="s">
        <v>180</v>
      </c>
      <c r="M2" s="39" t="s">
        <v>101</v>
      </c>
      <c r="N2" s="39" t="s">
        <v>74</v>
      </c>
      <c r="O2" s="69" t="s">
        <v>310</v>
      </c>
      <c r="P2" s="39">
        <v>0</v>
      </c>
      <c r="Q2" s="39">
        <f xml:space="preserve"> 0.5*0.001</f>
        <v>5.0000000000000001E-4</v>
      </c>
      <c r="R2" s="39" t="s">
        <v>311</v>
      </c>
      <c r="V2">
        <v>0</v>
      </c>
      <c r="W2" s="4" t="s">
        <v>82</v>
      </c>
    </row>
    <row r="3" spans="1:23">
      <c r="A3" s="16" t="s">
        <v>107</v>
      </c>
      <c r="B3" s="39">
        <v>2</v>
      </c>
      <c r="C3" s="39" t="s">
        <v>119</v>
      </c>
      <c r="D3" s="40" t="s">
        <v>197</v>
      </c>
      <c r="E3" s="39" t="s">
        <v>74</v>
      </c>
      <c r="F3" s="39">
        <v>0</v>
      </c>
      <c r="G3" s="39">
        <v>0</v>
      </c>
      <c r="H3" s="39">
        <v>0</v>
      </c>
      <c r="I3" s="39" t="s">
        <v>71</v>
      </c>
      <c r="J3" s="39">
        <v>0</v>
      </c>
      <c r="K3" s="39">
        <v>0</v>
      </c>
      <c r="L3" s="39" t="s">
        <v>181</v>
      </c>
      <c r="M3" s="39" t="s">
        <v>101</v>
      </c>
      <c r="N3" s="39" t="s">
        <v>74</v>
      </c>
      <c r="O3" s="69" t="s">
        <v>310</v>
      </c>
      <c r="P3" s="39">
        <v>0</v>
      </c>
      <c r="Q3" s="39">
        <f t="shared" ref="Q3:Q7" si="0" xml:space="preserve"> 0.5*0.001</f>
        <v>5.0000000000000001E-4</v>
      </c>
      <c r="R3" s="39" t="s">
        <v>311</v>
      </c>
      <c r="V3">
        <v>0</v>
      </c>
      <c r="W3" s="4" t="s">
        <v>82</v>
      </c>
    </row>
    <row r="4" spans="1:23">
      <c r="A4" s="16" t="s">
        <v>108</v>
      </c>
      <c r="B4" s="39">
        <v>2</v>
      </c>
      <c r="C4" s="39" t="s">
        <v>119</v>
      </c>
      <c r="D4" s="40" t="s">
        <v>197</v>
      </c>
      <c r="E4" s="39" t="s">
        <v>74</v>
      </c>
      <c r="F4" s="39">
        <v>0</v>
      </c>
      <c r="G4" s="39">
        <v>0</v>
      </c>
      <c r="H4" s="39">
        <v>0</v>
      </c>
      <c r="I4" s="39" t="s">
        <v>71</v>
      </c>
      <c r="J4" s="39">
        <v>0</v>
      </c>
      <c r="K4" s="39">
        <v>0</v>
      </c>
      <c r="L4" s="39" t="s">
        <v>182</v>
      </c>
      <c r="M4" s="39" t="s">
        <v>101</v>
      </c>
      <c r="N4" s="39" t="s">
        <v>74</v>
      </c>
      <c r="O4" s="69" t="s">
        <v>310</v>
      </c>
      <c r="P4" s="39">
        <v>0</v>
      </c>
      <c r="Q4" s="39">
        <f t="shared" si="0"/>
        <v>5.0000000000000001E-4</v>
      </c>
      <c r="R4" s="39" t="s">
        <v>311</v>
      </c>
      <c r="V4">
        <v>0</v>
      </c>
      <c r="W4" s="4" t="s">
        <v>82</v>
      </c>
    </row>
    <row r="5" spans="1:23">
      <c r="A5" s="16" t="s">
        <v>109</v>
      </c>
      <c r="B5" s="39">
        <v>2</v>
      </c>
      <c r="C5" s="39" t="s">
        <v>119</v>
      </c>
      <c r="D5" s="40" t="s">
        <v>197</v>
      </c>
      <c r="E5" s="39" t="s">
        <v>74</v>
      </c>
      <c r="F5" s="39">
        <v>0</v>
      </c>
      <c r="G5" s="39">
        <v>0</v>
      </c>
      <c r="H5" s="39">
        <v>0</v>
      </c>
      <c r="I5" s="39" t="s">
        <v>71</v>
      </c>
      <c r="J5" s="39">
        <v>0</v>
      </c>
      <c r="K5" s="39">
        <v>0</v>
      </c>
      <c r="L5" s="39" t="s">
        <v>183</v>
      </c>
      <c r="M5" s="39" t="s">
        <v>101</v>
      </c>
      <c r="N5" s="39" t="s">
        <v>74</v>
      </c>
      <c r="O5" s="69" t="s">
        <v>310</v>
      </c>
      <c r="P5" s="39">
        <v>0</v>
      </c>
      <c r="Q5" s="39">
        <f t="shared" si="0"/>
        <v>5.0000000000000001E-4</v>
      </c>
      <c r="R5" s="39" t="s">
        <v>311</v>
      </c>
      <c r="V5">
        <v>0</v>
      </c>
      <c r="W5" s="4" t="s">
        <v>82</v>
      </c>
    </row>
    <row r="6" spans="1:23">
      <c r="A6" s="16" t="s">
        <v>110</v>
      </c>
      <c r="B6" s="39">
        <v>2</v>
      </c>
      <c r="C6" s="39" t="s">
        <v>119</v>
      </c>
      <c r="D6" s="40" t="s">
        <v>197</v>
      </c>
      <c r="E6" s="39" t="s">
        <v>74</v>
      </c>
      <c r="F6" s="39">
        <v>0</v>
      </c>
      <c r="G6" s="39">
        <v>0</v>
      </c>
      <c r="H6" s="39">
        <v>0</v>
      </c>
      <c r="I6" s="39" t="s">
        <v>71</v>
      </c>
      <c r="J6" s="39">
        <v>0</v>
      </c>
      <c r="K6" s="39">
        <v>0</v>
      </c>
      <c r="L6" s="39" t="s">
        <v>184</v>
      </c>
      <c r="M6" s="39" t="s">
        <v>101</v>
      </c>
      <c r="N6" s="39" t="s">
        <v>74</v>
      </c>
      <c r="O6" s="69" t="s">
        <v>310</v>
      </c>
      <c r="P6" s="39">
        <v>0</v>
      </c>
      <c r="Q6" s="39">
        <f t="shared" si="0"/>
        <v>5.0000000000000001E-4</v>
      </c>
      <c r="R6" s="39" t="s">
        <v>311</v>
      </c>
      <c r="V6">
        <v>0</v>
      </c>
      <c r="W6" s="4" t="s">
        <v>82</v>
      </c>
    </row>
    <row r="7" spans="1:23">
      <c r="A7" s="16" t="s">
        <v>45</v>
      </c>
      <c r="B7" s="39">
        <v>2</v>
      </c>
      <c r="C7" s="39" t="s">
        <v>119</v>
      </c>
      <c r="D7" s="40" t="s">
        <v>197</v>
      </c>
      <c r="E7" s="39" t="s">
        <v>74</v>
      </c>
      <c r="F7" s="41">
        <v>0</v>
      </c>
      <c r="G7" s="39">
        <v>0</v>
      </c>
      <c r="H7" s="39">
        <v>0</v>
      </c>
      <c r="I7" s="39" t="s">
        <v>71</v>
      </c>
      <c r="J7" s="41" t="s">
        <v>89</v>
      </c>
      <c r="K7" s="41" t="s">
        <v>120</v>
      </c>
      <c r="L7" s="39" t="s">
        <v>165</v>
      </c>
      <c r="M7" s="43" t="s">
        <v>101</v>
      </c>
      <c r="N7" s="39" t="s">
        <v>74</v>
      </c>
      <c r="O7" s="69" t="s">
        <v>310</v>
      </c>
      <c r="P7" s="39">
        <v>0</v>
      </c>
      <c r="Q7" s="39">
        <f t="shared" si="0"/>
        <v>5.0000000000000001E-4</v>
      </c>
      <c r="R7" s="39" t="s">
        <v>311</v>
      </c>
      <c r="V7">
        <v>0</v>
      </c>
      <c r="W7" s="4" t="s">
        <v>82</v>
      </c>
    </row>
    <row r="8" spans="1:23">
      <c r="A8" s="15" t="s">
        <v>53</v>
      </c>
      <c r="B8" s="39">
        <v>3</v>
      </c>
      <c r="C8" s="39" t="s">
        <v>119</v>
      </c>
      <c r="D8" s="39" t="s">
        <v>90</v>
      </c>
      <c r="E8" s="39" t="s">
        <v>74</v>
      </c>
      <c r="F8" s="39">
        <v>0</v>
      </c>
      <c r="G8" s="39" t="s">
        <v>70</v>
      </c>
      <c r="H8" s="39">
        <v>0.3</v>
      </c>
      <c r="I8" s="39" t="s">
        <v>74</v>
      </c>
      <c r="J8" s="39">
        <v>0</v>
      </c>
      <c r="K8" s="41">
        <v>0</v>
      </c>
      <c r="L8" s="39">
        <v>0</v>
      </c>
      <c r="M8" s="39" t="s">
        <v>76</v>
      </c>
      <c r="N8" s="39" t="s">
        <v>74</v>
      </c>
      <c r="O8" s="70" t="s">
        <v>299</v>
      </c>
      <c r="P8" s="39">
        <v>0</v>
      </c>
      <c r="Q8" s="78">
        <v>0.113</v>
      </c>
      <c r="R8" s="39" t="s">
        <v>311</v>
      </c>
      <c r="V8">
        <v>0</v>
      </c>
      <c r="W8" s="4">
        <v>0</v>
      </c>
    </row>
    <row r="9" spans="1:23">
      <c r="A9" s="15" t="s">
        <v>104</v>
      </c>
      <c r="B9" s="39">
        <v>5</v>
      </c>
      <c r="C9" s="39" t="s">
        <v>119</v>
      </c>
      <c r="D9" s="39" t="s">
        <v>90</v>
      </c>
      <c r="E9" s="39" t="s">
        <v>74</v>
      </c>
      <c r="F9" s="39">
        <v>0</v>
      </c>
      <c r="G9" s="39">
        <v>0</v>
      </c>
      <c r="H9" s="39">
        <v>0</v>
      </c>
      <c r="I9" s="39" t="s">
        <v>71</v>
      </c>
      <c r="J9" s="39">
        <v>0</v>
      </c>
      <c r="K9" s="41">
        <v>0</v>
      </c>
      <c r="L9" s="39">
        <v>0</v>
      </c>
      <c r="M9" s="39" t="s">
        <v>75</v>
      </c>
      <c r="N9" s="39" t="s">
        <v>74</v>
      </c>
      <c r="O9" s="71" t="s">
        <v>267</v>
      </c>
      <c r="P9" s="39">
        <v>0</v>
      </c>
      <c r="Q9" s="45" t="s">
        <v>230</v>
      </c>
      <c r="R9" s="39" t="s">
        <v>311</v>
      </c>
      <c r="V9" t="s">
        <v>81</v>
      </c>
      <c r="W9" s="4" t="s">
        <v>78</v>
      </c>
    </row>
    <row r="10" spans="1:23">
      <c r="A10" s="15" t="s">
        <v>105</v>
      </c>
      <c r="B10" s="39">
        <v>6</v>
      </c>
      <c r="C10" s="39" t="s">
        <v>119</v>
      </c>
      <c r="D10" s="39" t="s">
        <v>91</v>
      </c>
      <c r="E10" s="39" t="s">
        <v>74</v>
      </c>
      <c r="F10" s="39">
        <v>0</v>
      </c>
      <c r="G10" s="39">
        <v>0</v>
      </c>
      <c r="H10" s="39">
        <v>0</v>
      </c>
      <c r="I10" s="39" t="s">
        <v>71</v>
      </c>
      <c r="J10" s="39">
        <v>0</v>
      </c>
      <c r="K10" s="41">
        <v>0</v>
      </c>
      <c r="L10" s="39">
        <v>0</v>
      </c>
      <c r="M10" s="39" t="s">
        <v>21</v>
      </c>
      <c r="N10" s="39" t="s">
        <v>74</v>
      </c>
      <c r="O10" s="71" t="s">
        <v>103</v>
      </c>
      <c r="P10" s="39">
        <v>0</v>
      </c>
      <c r="Q10" s="45" t="s">
        <v>231</v>
      </c>
      <c r="R10" s="39" t="s">
        <v>311</v>
      </c>
      <c r="V10">
        <v>0</v>
      </c>
      <c r="W10" s="4" t="s">
        <v>79</v>
      </c>
    </row>
  </sheetData>
  <phoneticPr fontId="1" type="noConversion"/>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AB0C4-AECD-43D0-BAFA-6C4220D77958}">
  <dimension ref="A1:L10"/>
  <sheetViews>
    <sheetView tabSelected="1" workbookViewId="0">
      <selection activeCell="D13" sqref="D13"/>
    </sheetView>
  </sheetViews>
  <sheetFormatPr defaultRowHeight="14.5"/>
  <cols>
    <col min="1" max="1" width="17.36328125" customWidth="1"/>
    <col min="2" max="2" width="13.26953125" bestFit="1" customWidth="1"/>
    <col min="3" max="3" width="7.36328125" bestFit="1" customWidth="1"/>
    <col min="4" max="4" width="14.36328125" bestFit="1" customWidth="1"/>
    <col min="5" max="5" width="10.81640625" customWidth="1"/>
    <col min="6" max="6" width="10.81640625" bestFit="1" customWidth="1"/>
    <col min="7" max="7" width="7.36328125" bestFit="1" customWidth="1"/>
    <col min="8" max="8" width="10.7265625" bestFit="1" customWidth="1"/>
    <col min="9" max="9" width="11.36328125" customWidth="1"/>
    <col min="10" max="10" width="16.08984375" bestFit="1" customWidth="1"/>
    <col min="12" max="12" width="30.26953125" bestFit="1" customWidth="1"/>
  </cols>
  <sheetData>
    <row r="1" spans="1:12">
      <c r="A1" s="1" t="s">
        <v>6</v>
      </c>
      <c r="B1" s="32" t="s">
        <v>54</v>
      </c>
      <c r="C1" s="32" t="s">
        <v>59</v>
      </c>
      <c r="D1" s="32" t="s">
        <v>55</v>
      </c>
      <c r="E1" s="32" t="s">
        <v>59</v>
      </c>
      <c r="F1" s="32" t="s">
        <v>56</v>
      </c>
      <c r="G1" s="32" t="s">
        <v>59</v>
      </c>
      <c r="H1" s="65" t="s">
        <v>58</v>
      </c>
      <c r="I1" s="65" t="s">
        <v>62</v>
      </c>
      <c r="J1" s="66" t="s">
        <v>65</v>
      </c>
      <c r="K1" s="13" t="s">
        <v>59</v>
      </c>
      <c r="L1" s="9" t="s">
        <v>57</v>
      </c>
    </row>
    <row r="2" spans="1:12">
      <c r="A2" s="16" t="s">
        <v>106</v>
      </c>
      <c r="B2" s="52">
        <v>0</v>
      </c>
      <c r="C2" s="53" t="s">
        <v>60</v>
      </c>
      <c r="D2" s="79">
        <v>2.2000000000000002</v>
      </c>
      <c r="E2" s="53" t="s">
        <v>61</v>
      </c>
      <c r="F2" s="54">
        <v>0.129</v>
      </c>
      <c r="G2" s="53" t="s">
        <v>60</v>
      </c>
      <c r="H2" s="36">
        <v>0</v>
      </c>
      <c r="I2" s="36">
        <v>0</v>
      </c>
      <c r="J2" s="36">
        <v>0</v>
      </c>
      <c r="K2" s="36" t="s">
        <v>66</v>
      </c>
      <c r="L2" s="55" t="s">
        <v>64</v>
      </c>
    </row>
    <row r="3" spans="1:12">
      <c r="A3" s="16" t="s">
        <v>107</v>
      </c>
      <c r="B3" s="56">
        <v>0</v>
      </c>
      <c r="C3" s="57" t="s">
        <v>60</v>
      </c>
      <c r="D3" s="79">
        <v>2.2000000000000002</v>
      </c>
      <c r="E3" s="57" t="s">
        <v>61</v>
      </c>
      <c r="F3" s="58">
        <v>0.129</v>
      </c>
      <c r="G3" s="57" t="s">
        <v>60</v>
      </c>
      <c r="H3">
        <v>0</v>
      </c>
      <c r="I3">
        <v>0</v>
      </c>
      <c r="J3">
        <v>0</v>
      </c>
      <c r="K3" t="s">
        <v>66</v>
      </c>
      <c r="L3" s="59" t="s">
        <v>64</v>
      </c>
    </row>
    <row r="4" spans="1:12">
      <c r="A4" s="16" t="s">
        <v>108</v>
      </c>
      <c r="B4" s="56">
        <v>0</v>
      </c>
      <c r="C4" s="57" t="s">
        <v>60</v>
      </c>
      <c r="D4" s="79">
        <v>2.2000000000000002</v>
      </c>
      <c r="E4" s="57" t="s">
        <v>61</v>
      </c>
      <c r="F4" s="58">
        <v>0.129</v>
      </c>
      <c r="G4" s="57" t="s">
        <v>60</v>
      </c>
      <c r="H4">
        <v>0</v>
      </c>
      <c r="I4">
        <v>0</v>
      </c>
      <c r="J4">
        <v>0</v>
      </c>
      <c r="K4" t="s">
        <v>66</v>
      </c>
      <c r="L4" s="59" t="s">
        <v>64</v>
      </c>
    </row>
    <row r="5" spans="1:12">
      <c r="A5" s="16" t="s">
        <v>109</v>
      </c>
      <c r="B5" s="56">
        <v>0</v>
      </c>
      <c r="C5" s="57" t="s">
        <v>60</v>
      </c>
      <c r="D5" s="79">
        <v>2.2000000000000002</v>
      </c>
      <c r="E5" s="57" t="s">
        <v>61</v>
      </c>
      <c r="F5" s="58">
        <v>0.129</v>
      </c>
      <c r="G5" s="57" t="s">
        <v>60</v>
      </c>
      <c r="H5">
        <v>0</v>
      </c>
      <c r="I5">
        <v>0</v>
      </c>
      <c r="J5">
        <v>0</v>
      </c>
      <c r="K5" t="s">
        <v>66</v>
      </c>
      <c r="L5" s="59" t="s">
        <v>64</v>
      </c>
    </row>
    <row r="6" spans="1:12">
      <c r="A6" s="16" t="s">
        <v>110</v>
      </c>
      <c r="B6" s="56">
        <v>0</v>
      </c>
      <c r="C6" s="57" t="s">
        <v>60</v>
      </c>
      <c r="D6" s="79">
        <v>2.2000000000000002</v>
      </c>
      <c r="E6" s="57" t="s">
        <v>61</v>
      </c>
      <c r="F6" s="58">
        <v>0.129</v>
      </c>
      <c r="G6" s="57" t="s">
        <v>60</v>
      </c>
      <c r="H6">
        <v>0</v>
      </c>
      <c r="I6">
        <v>0</v>
      </c>
      <c r="J6">
        <v>0</v>
      </c>
      <c r="K6" t="s">
        <v>66</v>
      </c>
      <c r="L6" s="59" t="s">
        <v>64</v>
      </c>
    </row>
    <row r="7" spans="1:12">
      <c r="A7" s="16" t="s">
        <v>45</v>
      </c>
      <c r="B7" s="60">
        <v>0</v>
      </c>
      <c r="C7" s="61" t="s">
        <v>60</v>
      </c>
      <c r="D7" s="79">
        <v>2.2000000000000002</v>
      </c>
      <c r="E7" s="61" t="s">
        <v>61</v>
      </c>
      <c r="F7" s="63">
        <v>0.129</v>
      </c>
      <c r="G7" s="61" t="s">
        <v>60</v>
      </c>
      <c r="H7" s="62">
        <v>0</v>
      </c>
      <c r="I7" s="62">
        <v>0</v>
      </c>
      <c r="J7" s="62">
        <v>0</v>
      </c>
      <c r="K7" s="62" t="s">
        <v>66</v>
      </c>
      <c r="L7" s="64" t="s">
        <v>64</v>
      </c>
    </row>
    <row r="8" spans="1:12">
      <c r="A8" s="15" t="s">
        <v>53</v>
      </c>
      <c r="B8" s="52">
        <v>45</v>
      </c>
      <c r="C8" s="53" t="s">
        <v>60</v>
      </c>
      <c r="D8" s="79">
        <v>2.2000000000000002</v>
      </c>
      <c r="E8" s="53" t="s">
        <v>61</v>
      </c>
      <c r="F8" s="54">
        <v>1.27E-4</v>
      </c>
      <c r="G8" s="53" t="s">
        <v>60</v>
      </c>
      <c r="H8" s="36">
        <v>0</v>
      </c>
      <c r="I8" s="36">
        <v>0</v>
      </c>
      <c r="J8" s="36">
        <v>0</v>
      </c>
      <c r="K8" s="36" t="s">
        <v>66</v>
      </c>
      <c r="L8" s="55" t="s">
        <v>63</v>
      </c>
    </row>
    <row r="9" spans="1:12">
      <c r="A9" s="15" t="s">
        <v>104</v>
      </c>
      <c r="B9" s="56">
        <v>0</v>
      </c>
      <c r="C9" s="57" t="s">
        <v>60</v>
      </c>
      <c r="D9" s="79">
        <v>2.2000000000000002</v>
      </c>
      <c r="E9" s="57" t="s">
        <v>61</v>
      </c>
      <c r="F9" s="58">
        <v>1.27E-4</v>
      </c>
      <c r="G9" s="57" t="s">
        <v>60</v>
      </c>
      <c r="H9">
        <v>0</v>
      </c>
      <c r="I9">
        <v>0</v>
      </c>
      <c r="J9">
        <v>0</v>
      </c>
      <c r="K9" t="s">
        <v>66</v>
      </c>
      <c r="L9" s="59" t="s">
        <v>63</v>
      </c>
    </row>
    <row r="10" spans="1:12">
      <c r="A10" s="15" t="s">
        <v>105</v>
      </c>
      <c r="B10" s="60">
        <v>0</v>
      </c>
      <c r="C10" s="61" t="s">
        <v>60</v>
      </c>
      <c r="D10" s="79">
        <v>2.2000000000000002</v>
      </c>
      <c r="E10" s="61" t="s">
        <v>61</v>
      </c>
      <c r="F10" s="63">
        <v>1.27E-4</v>
      </c>
      <c r="G10" s="61" t="s">
        <v>60</v>
      </c>
      <c r="H10" s="62">
        <v>0</v>
      </c>
      <c r="I10" s="62">
        <v>0</v>
      </c>
      <c r="J10" s="62">
        <v>0</v>
      </c>
      <c r="K10" s="62" t="s">
        <v>66</v>
      </c>
      <c r="L10" s="64" t="s">
        <v>63</v>
      </c>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C952C-F64C-4F30-9DDA-924F82AF01AE}">
  <dimension ref="A1:N14"/>
  <sheetViews>
    <sheetView zoomScale="80" zoomScaleNormal="80" workbookViewId="0">
      <pane xSplit="1" topLeftCell="B1" activePane="topRight" state="frozen"/>
      <selection pane="topRight" activeCell="V20" sqref="V20"/>
    </sheetView>
  </sheetViews>
  <sheetFormatPr defaultColWidth="8.81640625" defaultRowHeight="14.5"/>
  <cols>
    <col min="1" max="1" width="16.54296875" bestFit="1" customWidth="1"/>
    <col min="2" max="2" width="13.453125" bestFit="1" customWidth="1"/>
    <col min="3" max="3" width="13.54296875" bestFit="1" customWidth="1"/>
    <col min="4" max="4" width="13.1796875" bestFit="1" customWidth="1"/>
    <col min="5" max="6" width="11.54296875" bestFit="1" customWidth="1"/>
    <col min="7" max="7" width="11.1796875" bestFit="1" customWidth="1"/>
    <col min="8" max="8" width="17.36328125" bestFit="1" customWidth="1"/>
    <col min="9" max="9" width="10.6328125" bestFit="1" customWidth="1"/>
    <col min="10" max="11" width="11.453125" bestFit="1" customWidth="1"/>
  </cols>
  <sheetData>
    <row r="1" spans="1:14">
      <c r="A1" s="9" t="s">
        <v>6</v>
      </c>
      <c r="B1" s="17" t="s">
        <v>196</v>
      </c>
      <c r="C1" s="29" t="s">
        <v>106</v>
      </c>
      <c r="D1" s="29" t="s">
        <v>107</v>
      </c>
      <c r="E1" s="29" t="s">
        <v>108</v>
      </c>
      <c r="F1" s="29" t="s">
        <v>109</v>
      </c>
      <c r="G1" s="29" t="s">
        <v>110</v>
      </c>
      <c r="H1" s="29" t="s">
        <v>45</v>
      </c>
      <c r="I1" s="16" t="s">
        <v>53</v>
      </c>
      <c r="J1" s="16" t="s">
        <v>104</v>
      </c>
      <c r="K1" s="16" t="s">
        <v>105</v>
      </c>
      <c r="L1" s="19" t="s">
        <v>19</v>
      </c>
      <c r="M1" s="19" t="s">
        <v>20</v>
      </c>
      <c r="N1" s="19" t="s">
        <v>86</v>
      </c>
    </row>
    <row r="2" spans="1:14">
      <c r="A2" s="30" t="s">
        <v>196</v>
      </c>
      <c r="B2" s="12">
        <v>0</v>
      </c>
      <c r="C2" s="5">
        <v>1</v>
      </c>
      <c r="D2" s="5">
        <v>1</v>
      </c>
      <c r="E2" s="5">
        <v>1</v>
      </c>
      <c r="F2" s="5">
        <v>1</v>
      </c>
      <c r="G2" s="5">
        <v>1</v>
      </c>
      <c r="H2" s="5">
        <v>1</v>
      </c>
      <c r="I2" s="9">
        <v>0</v>
      </c>
      <c r="J2" s="9">
        <v>0</v>
      </c>
      <c r="K2" s="9">
        <v>0</v>
      </c>
      <c r="L2" s="9">
        <v>0</v>
      </c>
      <c r="M2" s="9">
        <v>0</v>
      </c>
      <c r="N2" s="9">
        <v>0</v>
      </c>
    </row>
    <row r="3" spans="1:14">
      <c r="A3" s="29" t="s">
        <v>106</v>
      </c>
      <c r="B3" s="9">
        <v>0</v>
      </c>
      <c r="C3" s="5" t="s">
        <v>112</v>
      </c>
      <c r="D3" s="5">
        <v>0</v>
      </c>
      <c r="E3" s="5">
        <v>0</v>
      </c>
      <c r="F3" s="5">
        <v>0</v>
      </c>
      <c r="G3" s="5">
        <v>0</v>
      </c>
      <c r="H3" s="5">
        <v>0</v>
      </c>
      <c r="I3" s="6" t="s">
        <v>23</v>
      </c>
      <c r="J3" s="6" t="s">
        <v>23</v>
      </c>
      <c r="K3" s="9">
        <v>0</v>
      </c>
      <c r="L3" s="9">
        <v>0</v>
      </c>
      <c r="M3" s="9">
        <v>0</v>
      </c>
      <c r="N3" s="6" t="s">
        <v>24</v>
      </c>
    </row>
    <row r="4" spans="1:14">
      <c r="A4" s="29" t="s">
        <v>107</v>
      </c>
      <c r="B4" s="9">
        <v>0</v>
      </c>
      <c r="C4" s="5">
        <v>0</v>
      </c>
      <c r="D4" s="5" t="s">
        <v>118</v>
      </c>
      <c r="E4" s="5">
        <v>0</v>
      </c>
      <c r="F4" s="5">
        <v>0</v>
      </c>
      <c r="G4" s="5">
        <v>0</v>
      </c>
      <c r="H4" s="5">
        <v>0</v>
      </c>
      <c r="I4" s="6" t="s">
        <v>23</v>
      </c>
      <c r="J4" s="6" t="s">
        <v>23</v>
      </c>
      <c r="K4" s="9">
        <v>0</v>
      </c>
      <c r="L4" s="9">
        <v>0</v>
      </c>
      <c r="M4" s="9">
        <v>0</v>
      </c>
      <c r="N4" s="6" t="s">
        <v>24</v>
      </c>
    </row>
    <row r="5" spans="1:14">
      <c r="A5" s="29" t="s">
        <v>108</v>
      </c>
      <c r="B5" s="9">
        <v>0</v>
      </c>
      <c r="C5" s="5">
        <v>0</v>
      </c>
      <c r="D5" s="9">
        <v>0</v>
      </c>
      <c r="E5" s="5" t="s">
        <v>113</v>
      </c>
      <c r="F5" s="5">
        <v>0</v>
      </c>
      <c r="G5" s="5">
        <v>0</v>
      </c>
      <c r="H5" s="5">
        <v>0</v>
      </c>
      <c r="I5" s="6" t="s">
        <v>23</v>
      </c>
      <c r="J5" s="6" t="s">
        <v>23</v>
      </c>
      <c r="K5" s="31">
        <v>0</v>
      </c>
      <c r="L5" s="9">
        <v>0</v>
      </c>
      <c r="M5" s="9">
        <v>0</v>
      </c>
      <c r="N5" s="6" t="s">
        <v>24</v>
      </c>
    </row>
    <row r="6" spans="1:14">
      <c r="A6" s="29" t="s">
        <v>109</v>
      </c>
      <c r="B6" s="9">
        <v>0</v>
      </c>
      <c r="C6" s="5">
        <v>0</v>
      </c>
      <c r="D6" s="9">
        <v>0</v>
      </c>
      <c r="E6" s="9">
        <v>0</v>
      </c>
      <c r="F6" s="5" t="s">
        <v>114</v>
      </c>
      <c r="G6" s="5">
        <v>0</v>
      </c>
      <c r="H6" s="5">
        <v>0</v>
      </c>
      <c r="I6" s="6" t="s">
        <v>23</v>
      </c>
      <c r="J6" s="6" t="s">
        <v>23</v>
      </c>
      <c r="K6" s="9">
        <v>0</v>
      </c>
      <c r="L6" s="9">
        <v>0</v>
      </c>
      <c r="M6" s="9">
        <v>0</v>
      </c>
      <c r="N6" s="6" t="s">
        <v>24</v>
      </c>
    </row>
    <row r="7" spans="1:14">
      <c r="A7" s="29" t="s">
        <v>110</v>
      </c>
      <c r="B7" s="9">
        <v>0</v>
      </c>
      <c r="C7" s="5">
        <v>0</v>
      </c>
      <c r="D7" s="9">
        <v>0</v>
      </c>
      <c r="E7" s="9">
        <v>0</v>
      </c>
      <c r="F7" s="9">
        <v>0</v>
      </c>
      <c r="G7" s="5" t="s">
        <v>115</v>
      </c>
      <c r="H7" s="5">
        <v>0</v>
      </c>
      <c r="I7" s="6" t="s">
        <v>23</v>
      </c>
      <c r="J7" s="6" t="s">
        <v>23</v>
      </c>
      <c r="K7" s="9">
        <v>0</v>
      </c>
      <c r="L7" s="9">
        <v>0</v>
      </c>
      <c r="M7" s="9">
        <v>0</v>
      </c>
      <c r="N7" s="6" t="s">
        <v>24</v>
      </c>
    </row>
    <row r="8" spans="1:14">
      <c r="A8" s="29" t="s">
        <v>45</v>
      </c>
      <c r="B8" s="9">
        <v>0</v>
      </c>
      <c r="C8" s="5">
        <v>0</v>
      </c>
      <c r="D8" s="9">
        <v>0</v>
      </c>
      <c r="E8" s="9">
        <v>0</v>
      </c>
      <c r="F8" s="9">
        <v>0</v>
      </c>
      <c r="G8" s="9">
        <v>0</v>
      </c>
      <c r="H8" s="5" t="s">
        <v>116</v>
      </c>
      <c r="I8" s="6" t="s">
        <v>23</v>
      </c>
      <c r="J8" s="6" t="s">
        <v>23</v>
      </c>
      <c r="K8" s="9">
        <v>0</v>
      </c>
      <c r="L8" s="9">
        <v>0</v>
      </c>
      <c r="M8" s="9">
        <v>0</v>
      </c>
      <c r="N8" s="6" t="s">
        <v>24</v>
      </c>
    </row>
    <row r="9" spans="1:14">
      <c r="A9" s="18" t="s">
        <v>53</v>
      </c>
      <c r="B9" s="9">
        <v>0</v>
      </c>
      <c r="C9" s="5">
        <v>0</v>
      </c>
      <c r="D9" s="9">
        <v>0</v>
      </c>
      <c r="E9" s="9">
        <v>0</v>
      </c>
      <c r="F9" s="9">
        <v>0</v>
      </c>
      <c r="G9" s="9">
        <v>0</v>
      </c>
      <c r="H9" s="9">
        <v>0</v>
      </c>
      <c r="I9" s="5" t="s">
        <v>117</v>
      </c>
      <c r="J9" s="9">
        <v>0</v>
      </c>
      <c r="K9" s="6" t="s">
        <v>23</v>
      </c>
      <c r="L9" s="9">
        <v>0</v>
      </c>
      <c r="M9" s="9">
        <v>0</v>
      </c>
      <c r="N9" s="6" t="s">
        <v>24</v>
      </c>
    </row>
    <row r="10" spans="1:14">
      <c r="A10" s="18" t="s">
        <v>104</v>
      </c>
      <c r="B10" s="9">
        <v>0</v>
      </c>
      <c r="C10" s="5">
        <v>0</v>
      </c>
      <c r="D10" s="9">
        <v>0</v>
      </c>
      <c r="E10" s="9">
        <v>0</v>
      </c>
      <c r="F10" s="9">
        <v>0</v>
      </c>
      <c r="G10" s="9">
        <v>0</v>
      </c>
      <c r="H10" s="9">
        <v>0</v>
      </c>
      <c r="I10" s="9">
        <v>0</v>
      </c>
      <c r="J10" s="5" t="s">
        <v>306</v>
      </c>
      <c r="K10" s="6" t="s">
        <v>23</v>
      </c>
      <c r="L10" s="9">
        <v>0</v>
      </c>
      <c r="M10" s="9">
        <v>0</v>
      </c>
      <c r="N10" s="6" t="s">
        <v>24</v>
      </c>
    </row>
    <row r="11" spans="1:14">
      <c r="A11" s="18" t="s">
        <v>105</v>
      </c>
      <c r="B11" s="9">
        <v>0</v>
      </c>
      <c r="C11" s="5">
        <v>0</v>
      </c>
      <c r="D11" s="9">
        <v>0</v>
      </c>
      <c r="E11" s="9">
        <v>0</v>
      </c>
      <c r="F11" s="9">
        <v>0</v>
      </c>
      <c r="G11" s="9">
        <v>0</v>
      </c>
      <c r="H11" s="9">
        <v>0</v>
      </c>
      <c r="I11" s="9">
        <v>0</v>
      </c>
      <c r="J11" s="9">
        <v>0</v>
      </c>
      <c r="K11" s="9">
        <v>0</v>
      </c>
      <c r="L11" s="6" t="s">
        <v>23</v>
      </c>
      <c r="M11" s="6" t="s">
        <v>24</v>
      </c>
      <c r="N11" s="9">
        <v>0</v>
      </c>
    </row>
    <row r="12" spans="1:14">
      <c r="A12" s="19" t="s">
        <v>19</v>
      </c>
      <c r="B12" s="9">
        <v>0</v>
      </c>
      <c r="C12" s="5">
        <v>0</v>
      </c>
      <c r="D12" s="9">
        <v>0</v>
      </c>
      <c r="E12" s="9">
        <v>0</v>
      </c>
      <c r="F12" s="9">
        <v>0</v>
      </c>
      <c r="G12" s="9">
        <v>0</v>
      </c>
      <c r="H12" s="9">
        <v>0</v>
      </c>
      <c r="I12" s="9">
        <v>0</v>
      </c>
      <c r="J12" s="9">
        <v>0</v>
      </c>
      <c r="K12" s="9">
        <v>0</v>
      </c>
      <c r="L12" s="9">
        <v>0</v>
      </c>
      <c r="M12" s="9">
        <v>0</v>
      </c>
      <c r="N12" s="9">
        <v>0</v>
      </c>
    </row>
    <row r="13" spans="1:14">
      <c r="A13" s="19" t="s">
        <v>20</v>
      </c>
      <c r="B13" s="9">
        <v>0</v>
      </c>
      <c r="C13" s="5">
        <v>0</v>
      </c>
      <c r="D13" s="9">
        <v>0</v>
      </c>
      <c r="E13" s="9">
        <v>0</v>
      </c>
      <c r="F13" s="9">
        <v>0</v>
      </c>
      <c r="G13" s="9">
        <v>0</v>
      </c>
      <c r="H13" s="9">
        <v>0</v>
      </c>
      <c r="I13" s="9">
        <v>0</v>
      </c>
      <c r="J13" s="9">
        <v>0</v>
      </c>
      <c r="K13" s="9">
        <v>0</v>
      </c>
      <c r="L13" s="9">
        <v>0</v>
      </c>
      <c r="M13" s="9">
        <v>0</v>
      </c>
      <c r="N13" s="9">
        <v>0</v>
      </c>
    </row>
    <row r="14" spans="1:14">
      <c r="A14" s="19" t="s">
        <v>86</v>
      </c>
      <c r="B14" s="9">
        <v>0</v>
      </c>
      <c r="C14" s="5">
        <v>0</v>
      </c>
      <c r="D14" s="9">
        <v>0</v>
      </c>
      <c r="E14" s="9">
        <v>0</v>
      </c>
      <c r="F14" s="9">
        <v>0</v>
      </c>
      <c r="G14" s="9">
        <v>0</v>
      </c>
      <c r="H14" s="9">
        <v>0</v>
      </c>
      <c r="I14" s="9">
        <v>0</v>
      </c>
      <c r="J14" s="9">
        <v>0</v>
      </c>
      <c r="K14" s="9">
        <v>0</v>
      </c>
      <c r="L14" s="9">
        <v>0</v>
      </c>
      <c r="M14" s="9">
        <v>0</v>
      </c>
      <c r="N14" s="9">
        <v>0</v>
      </c>
    </row>
  </sheetData>
  <conditionalFormatting sqref="B3:B8 C4:C7 C8:G8 C2:I2 D5:D7 D3:H3 E4 E6:E7 F4:F5 F7 G4:G6 H4:H7 I3:I8 B9:I14 J2:N14">
    <cfRule type="colorScale" priority="6">
      <colorScale>
        <cfvo type="min"/>
        <cfvo type="max"/>
        <color rgb="FFFCFCFF"/>
        <color rgb="FFF8696B"/>
      </colorScale>
    </cfRule>
  </conditionalFormatting>
  <conditionalFormatting sqref="C3 D4 E5 F6 G7 H8">
    <cfRule type="colorScale" priority="1">
      <colorScale>
        <cfvo type="min"/>
        <cfvo type="max"/>
        <color rgb="FFFCFCFF"/>
        <color rgb="FFF8696B"/>
      </colorScale>
    </cfRule>
  </conditionalFormatting>
  <pageMargins left="0.7" right="0.7" top="0.75" bottom="0.75" header="0.3" footer="0.3"/>
  <pageSetup paperSize="9" orientation="portrait"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D8FB7-0FD2-42C3-9D82-0A6D9AE32488}">
  <dimension ref="A1:I9"/>
  <sheetViews>
    <sheetView zoomScale="90" zoomScaleNormal="90" workbookViewId="0">
      <pane xSplit="1" topLeftCell="B1" activePane="topRight" state="frozen"/>
      <selection pane="topRight" activeCell="B18" sqref="B18"/>
    </sheetView>
  </sheetViews>
  <sheetFormatPr defaultColWidth="10.90625" defaultRowHeight="14.5"/>
  <cols>
    <col min="1" max="1" width="43.08984375" bestFit="1" customWidth="1"/>
    <col min="2" max="2" width="21.6328125" bestFit="1" customWidth="1"/>
    <col min="3" max="3" width="13.81640625" bestFit="1" customWidth="1"/>
    <col min="4" max="4" width="11.1796875" bestFit="1" customWidth="1"/>
    <col min="5" max="5" width="13.08984375" bestFit="1" customWidth="1"/>
    <col min="6" max="6" width="9.36328125" bestFit="1" customWidth="1"/>
    <col min="7" max="7" width="51.54296875" bestFit="1" customWidth="1"/>
    <col min="8" max="8" width="50.81640625" bestFit="1" customWidth="1"/>
    <col min="9" max="9" width="18.54296875" bestFit="1" customWidth="1"/>
  </cols>
  <sheetData>
    <row r="1" spans="1:9">
      <c r="A1" s="1" t="s">
        <v>29</v>
      </c>
      <c r="B1" s="1" t="s">
        <v>178</v>
      </c>
      <c r="C1" s="1" t="s">
        <v>30</v>
      </c>
      <c r="D1" s="1" t="s">
        <v>31</v>
      </c>
      <c r="E1" s="1" t="s">
        <v>32</v>
      </c>
      <c r="F1" s="1" t="s">
        <v>47</v>
      </c>
      <c r="G1" s="1" t="s">
        <v>33</v>
      </c>
      <c r="H1" s="1" t="s">
        <v>34</v>
      </c>
      <c r="I1" s="1" t="s">
        <v>35</v>
      </c>
    </row>
    <row r="2" spans="1:9">
      <c r="A2" s="4" t="s">
        <v>180</v>
      </c>
      <c r="B2" s="28" t="s">
        <v>198</v>
      </c>
      <c r="C2" s="28">
        <v>0</v>
      </c>
      <c r="D2" s="28">
        <v>0</v>
      </c>
      <c r="E2" s="28">
        <v>0</v>
      </c>
      <c r="F2" s="28">
        <v>0</v>
      </c>
      <c r="G2" s="11" t="s">
        <v>100</v>
      </c>
      <c r="H2" s="11" t="s">
        <v>166</v>
      </c>
      <c r="I2" s="11" t="s">
        <v>167</v>
      </c>
    </row>
    <row r="3" spans="1:9">
      <c r="A3" s="4" t="s">
        <v>181</v>
      </c>
      <c r="B3" s="28" t="s">
        <v>198</v>
      </c>
      <c r="C3" s="28">
        <v>0</v>
      </c>
      <c r="D3" s="28">
        <v>0</v>
      </c>
      <c r="E3" s="28">
        <v>0</v>
      </c>
      <c r="F3" s="28">
        <v>0</v>
      </c>
      <c r="G3" s="11" t="s">
        <v>100</v>
      </c>
      <c r="H3" s="11" t="s">
        <v>166</v>
      </c>
      <c r="I3" s="11" t="s">
        <v>167</v>
      </c>
    </row>
    <row r="4" spans="1:9">
      <c r="A4" s="4" t="s">
        <v>182</v>
      </c>
      <c r="B4" s="28" t="s">
        <v>198</v>
      </c>
      <c r="C4" s="28">
        <v>0</v>
      </c>
      <c r="D4" s="28">
        <v>0</v>
      </c>
      <c r="E4" s="28">
        <v>0</v>
      </c>
      <c r="F4" s="28">
        <v>0</v>
      </c>
      <c r="G4" s="11" t="s">
        <v>100</v>
      </c>
      <c r="H4" s="11" t="s">
        <v>166</v>
      </c>
      <c r="I4" s="11" t="s">
        <v>167</v>
      </c>
    </row>
    <row r="5" spans="1:9">
      <c r="A5" s="4" t="s">
        <v>183</v>
      </c>
      <c r="B5" s="28" t="s">
        <v>198</v>
      </c>
      <c r="C5" s="28">
        <v>0</v>
      </c>
      <c r="D5" s="28">
        <v>0</v>
      </c>
      <c r="E5" s="28">
        <v>0</v>
      </c>
      <c r="F5" s="28">
        <v>0</v>
      </c>
      <c r="G5" s="11" t="s">
        <v>100</v>
      </c>
      <c r="H5" s="11" t="s">
        <v>166</v>
      </c>
      <c r="I5" s="11" t="s">
        <v>167</v>
      </c>
    </row>
    <row r="6" spans="1:9">
      <c r="A6" s="4" t="s">
        <v>184</v>
      </c>
      <c r="B6" s="28" t="s">
        <v>198</v>
      </c>
      <c r="C6" s="28">
        <v>0</v>
      </c>
      <c r="D6" s="28">
        <v>0</v>
      </c>
      <c r="E6" s="28">
        <v>0</v>
      </c>
      <c r="F6" s="28">
        <v>0</v>
      </c>
      <c r="G6" s="11" t="s">
        <v>100</v>
      </c>
      <c r="H6" s="11" t="s">
        <v>166</v>
      </c>
      <c r="I6" s="11" t="s">
        <v>167</v>
      </c>
    </row>
    <row r="7" spans="1:9">
      <c r="A7" s="4" t="s">
        <v>165</v>
      </c>
      <c r="B7" s="28">
        <v>0</v>
      </c>
      <c r="C7" s="34">
        <v>0</v>
      </c>
      <c r="D7" s="34" t="s">
        <v>46</v>
      </c>
      <c r="E7" s="34" t="s">
        <v>199</v>
      </c>
      <c r="F7" s="34" t="s">
        <v>193</v>
      </c>
      <c r="G7" s="35">
        <v>0</v>
      </c>
      <c r="H7" s="25" t="s">
        <v>168</v>
      </c>
      <c r="I7" s="35" t="s">
        <v>169</v>
      </c>
    </row>
    <row r="8" spans="1:9">
      <c r="A8" s="21"/>
      <c r="B8" s="4"/>
      <c r="C8" s="36"/>
      <c r="D8" s="36"/>
      <c r="E8" s="36"/>
      <c r="F8" s="36"/>
      <c r="G8" s="36"/>
      <c r="H8" s="36"/>
      <c r="I8" s="36"/>
    </row>
    <row r="9" spans="1:9">
      <c r="H9" s="25"/>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11645-F7D2-4809-AC8D-890E6AA83202}">
  <dimension ref="A1:N4"/>
  <sheetViews>
    <sheetView workbookViewId="0">
      <selection activeCell="K21" sqref="K21"/>
    </sheetView>
  </sheetViews>
  <sheetFormatPr defaultRowHeight="14.5"/>
  <cols>
    <col min="1" max="1" width="11.81640625" bestFit="1" customWidth="1"/>
    <col min="2" max="2" width="14.81640625" bestFit="1" customWidth="1"/>
    <col min="11" max="11" width="7.90625" bestFit="1" customWidth="1"/>
  </cols>
  <sheetData>
    <row r="1" spans="1:14">
      <c r="A1" s="1" t="s">
        <v>29</v>
      </c>
      <c r="B1" s="1" t="s">
        <v>124</v>
      </c>
      <c r="C1" s="1" t="s">
        <v>125</v>
      </c>
      <c r="D1" s="1" t="s">
        <v>151</v>
      </c>
      <c r="E1" s="1" t="s">
        <v>152</v>
      </c>
      <c r="F1" t="s">
        <v>126</v>
      </c>
      <c r="G1" t="s">
        <v>127</v>
      </c>
      <c r="H1" t="s">
        <v>128</v>
      </c>
      <c r="I1" t="s">
        <v>129</v>
      </c>
      <c r="J1" t="s">
        <v>130</v>
      </c>
      <c r="K1" t="s">
        <v>131</v>
      </c>
      <c r="L1" t="s">
        <v>132</v>
      </c>
      <c r="M1" t="s">
        <v>133</v>
      </c>
      <c r="N1" t="s">
        <v>134</v>
      </c>
    </row>
    <row r="2" spans="1:14">
      <c r="A2" s="21" t="s">
        <v>123</v>
      </c>
      <c r="B2" s="22" t="s">
        <v>155</v>
      </c>
      <c r="C2" s="22" t="s">
        <v>70</v>
      </c>
      <c r="D2" s="23">
        <v>0.95</v>
      </c>
      <c r="E2" s="23">
        <v>0.05</v>
      </c>
      <c r="F2" s="24">
        <f xml:space="preserve"> 25 +273</f>
        <v>298</v>
      </c>
      <c r="G2" s="24">
        <f>90 + 273</f>
        <v>363</v>
      </c>
      <c r="H2" s="24">
        <f>125 + 273</f>
        <v>398</v>
      </c>
      <c r="I2" s="24">
        <v>0.18</v>
      </c>
      <c r="J2" s="24">
        <v>0.5</v>
      </c>
      <c r="K2" s="24" t="s">
        <v>147</v>
      </c>
      <c r="L2" s="24" t="s">
        <v>149</v>
      </c>
      <c r="M2" s="24">
        <v>100</v>
      </c>
      <c r="N2" s="24">
        <v>80</v>
      </c>
    </row>
    <row r="3" spans="1:14">
      <c r="A3" s="21" t="s">
        <v>153</v>
      </c>
      <c r="B3" s="10" t="s">
        <v>156</v>
      </c>
      <c r="C3" s="10" t="s">
        <v>95</v>
      </c>
      <c r="D3" s="11">
        <v>0.95</v>
      </c>
      <c r="E3" s="11">
        <v>0.05</v>
      </c>
      <c r="F3" s="24">
        <f t="shared" ref="F3:F4" si="0" xml:space="preserve"> 25 +273</f>
        <v>298</v>
      </c>
      <c r="G3" s="24">
        <f t="shared" ref="G3:G4" si="1">90 + 273</f>
        <v>363</v>
      </c>
      <c r="H3" s="24">
        <f t="shared" ref="H3:H4" si="2">125 + 273</f>
        <v>398</v>
      </c>
      <c r="I3" s="24">
        <v>0.18</v>
      </c>
      <c r="J3" s="24">
        <v>0.5</v>
      </c>
      <c r="K3" s="24" t="s">
        <v>147</v>
      </c>
      <c r="L3" s="24" t="s">
        <v>149</v>
      </c>
      <c r="M3" s="24">
        <v>100</v>
      </c>
      <c r="N3" s="24">
        <v>80</v>
      </c>
    </row>
    <row r="4" spans="1:14">
      <c r="A4" s="21" t="s">
        <v>154</v>
      </c>
      <c r="B4" s="10" t="s">
        <v>157</v>
      </c>
      <c r="C4" s="10" t="s">
        <v>158</v>
      </c>
      <c r="D4" s="11">
        <v>0.95</v>
      </c>
      <c r="E4" s="11">
        <v>0.05</v>
      </c>
      <c r="F4" s="24">
        <f t="shared" si="0"/>
        <v>298</v>
      </c>
      <c r="G4" s="24">
        <f t="shared" si="1"/>
        <v>363</v>
      </c>
      <c r="H4" s="24">
        <f t="shared" si="2"/>
        <v>398</v>
      </c>
      <c r="I4" s="24">
        <v>0.18</v>
      </c>
      <c r="J4" s="24">
        <v>0.5</v>
      </c>
      <c r="K4" s="24" t="s">
        <v>147</v>
      </c>
      <c r="L4" s="24" t="s">
        <v>149</v>
      </c>
      <c r="M4" s="24">
        <v>100</v>
      </c>
      <c r="N4" s="24">
        <v>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EA29F-1D3A-4383-97E1-D31836BA3887}">
  <dimension ref="A1:B15"/>
  <sheetViews>
    <sheetView workbookViewId="0">
      <selection activeCell="J18" sqref="J18"/>
    </sheetView>
  </sheetViews>
  <sheetFormatPr defaultColWidth="10.90625" defaultRowHeight="14.5"/>
  <cols>
    <col min="1" max="1" width="11.453125" bestFit="1" customWidth="1"/>
  </cols>
  <sheetData>
    <row r="1" spans="1:2">
      <c r="A1" s="67" t="s">
        <v>36</v>
      </c>
      <c r="B1" s="68" t="s">
        <v>37</v>
      </c>
    </row>
    <row r="2" spans="1:2">
      <c r="A2" t="s">
        <v>14</v>
      </c>
      <c r="B2" t="s">
        <v>38</v>
      </c>
    </row>
    <row r="3" spans="1:2">
      <c r="A3" t="s">
        <v>39</v>
      </c>
      <c r="B3" t="s">
        <v>42</v>
      </c>
    </row>
    <row r="4" spans="1:2">
      <c r="A4" t="s">
        <v>17</v>
      </c>
      <c r="B4" t="s">
        <v>12</v>
      </c>
    </row>
    <row r="5" spans="1:2">
      <c r="A5" t="s">
        <v>40</v>
      </c>
      <c r="B5" t="s">
        <v>11</v>
      </c>
    </row>
    <row r="6" spans="1:2">
      <c r="A6" t="s">
        <v>18</v>
      </c>
      <c r="B6" t="s">
        <v>43</v>
      </c>
    </row>
    <row r="7" spans="1:2">
      <c r="A7" t="s">
        <v>26</v>
      </c>
      <c r="B7" t="s">
        <v>41</v>
      </c>
    </row>
    <row r="8" spans="1:2">
      <c r="A8" t="s">
        <v>44</v>
      </c>
      <c r="B8" t="s">
        <v>44</v>
      </c>
    </row>
    <row r="9" spans="1:2">
      <c r="A9" t="s">
        <v>48</v>
      </c>
      <c r="B9" t="s">
        <v>49</v>
      </c>
    </row>
    <row r="10" spans="1:2">
      <c r="A10" t="s">
        <v>93</v>
      </c>
      <c r="B10" t="s">
        <v>85</v>
      </c>
    </row>
    <row r="11" spans="1:2">
      <c r="A11" t="s">
        <v>92</v>
      </c>
      <c r="B11" t="s">
        <v>92</v>
      </c>
    </row>
    <row r="12" spans="1:2">
      <c r="A12" t="s">
        <v>94</v>
      </c>
      <c r="B12" t="s">
        <v>95</v>
      </c>
    </row>
    <row r="13" spans="1:2">
      <c r="A13" t="s">
        <v>70</v>
      </c>
      <c r="B13" t="s">
        <v>96</v>
      </c>
    </row>
    <row r="14" spans="1:2">
      <c r="A14" t="s">
        <v>102</v>
      </c>
      <c r="B14" t="s">
        <v>97</v>
      </c>
    </row>
    <row r="15" spans="1:2">
      <c r="A15" t="s">
        <v>179</v>
      </c>
      <c r="B15" t="s">
        <v>179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08E99-F068-4D03-A1DE-4BF9C7EC68F7}">
  <dimension ref="A1:C12"/>
  <sheetViews>
    <sheetView workbookViewId="0">
      <selection activeCell="F9" sqref="F9"/>
    </sheetView>
  </sheetViews>
  <sheetFormatPr defaultRowHeight="14.5"/>
  <cols>
    <col min="2" max="2" width="25.453125" bestFit="1" customWidth="1"/>
  </cols>
  <sheetData>
    <row r="1" spans="1:3">
      <c r="A1" t="s">
        <v>159</v>
      </c>
      <c r="B1" t="s">
        <v>160</v>
      </c>
      <c r="C1" t="s">
        <v>59</v>
      </c>
    </row>
    <row r="2" spans="1:3">
      <c r="A2" t="s">
        <v>124</v>
      </c>
      <c r="B2" t="s">
        <v>135</v>
      </c>
      <c r="C2" t="s">
        <v>120</v>
      </c>
    </row>
    <row r="3" spans="1:3">
      <c r="A3" t="s">
        <v>125</v>
      </c>
      <c r="B3" t="s">
        <v>136</v>
      </c>
      <c r="C3" t="s">
        <v>120</v>
      </c>
    </row>
    <row r="4" spans="1:3">
      <c r="A4" t="s">
        <v>126</v>
      </c>
      <c r="B4" t="s">
        <v>137</v>
      </c>
      <c r="C4" t="s">
        <v>121</v>
      </c>
    </row>
    <row r="5" spans="1:3">
      <c r="A5" t="s">
        <v>127</v>
      </c>
      <c r="B5" t="s">
        <v>138</v>
      </c>
      <c r="C5" t="s">
        <v>121</v>
      </c>
    </row>
    <row r="6" spans="1:3">
      <c r="A6" t="s">
        <v>128</v>
      </c>
      <c r="B6" t="s">
        <v>141</v>
      </c>
      <c r="C6" t="s">
        <v>121</v>
      </c>
    </row>
    <row r="7" spans="1:3">
      <c r="A7" t="s">
        <v>129</v>
      </c>
      <c r="B7" t="s">
        <v>139</v>
      </c>
      <c r="C7" t="s">
        <v>144</v>
      </c>
    </row>
    <row r="8" spans="1:3">
      <c r="A8" t="s">
        <v>130</v>
      </c>
      <c r="B8" t="s">
        <v>140</v>
      </c>
      <c r="C8" t="s">
        <v>144</v>
      </c>
    </row>
    <row r="9" spans="1:3">
      <c r="A9" t="s">
        <v>131</v>
      </c>
      <c r="B9" t="s">
        <v>142</v>
      </c>
      <c r="C9" t="s">
        <v>148</v>
      </c>
    </row>
    <row r="10" spans="1:3">
      <c r="A10" t="s">
        <v>132</v>
      </c>
      <c r="B10" t="s">
        <v>145</v>
      </c>
      <c r="C10" t="s">
        <v>148</v>
      </c>
    </row>
    <row r="11" spans="1:3">
      <c r="A11" t="s">
        <v>133</v>
      </c>
      <c r="B11" t="s">
        <v>143</v>
      </c>
      <c r="C11" t="s">
        <v>150</v>
      </c>
    </row>
    <row r="12" spans="1:3">
      <c r="A12" t="s">
        <v>134</v>
      </c>
      <c r="B12" t="s">
        <v>146</v>
      </c>
      <c r="C12" t="s">
        <v>150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19A9C-4E64-4D0F-8F31-2F1BF4DCFD79}">
  <dimension ref="A1:Z36"/>
  <sheetViews>
    <sheetView workbookViewId="0">
      <selection activeCell="X10" sqref="X10"/>
    </sheetView>
  </sheetViews>
  <sheetFormatPr defaultRowHeight="14.5"/>
  <cols>
    <col min="1" max="1" width="29.1796875" customWidth="1"/>
    <col min="2" max="4" width="37.7265625" bestFit="1" customWidth="1"/>
    <col min="5" max="5" width="23" bestFit="1" customWidth="1"/>
    <col min="7" max="7" width="18.90625" customWidth="1"/>
    <col min="8" max="8" width="17.26953125" customWidth="1"/>
    <col min="9" max="10" width="17.36328125" bestFit="1" customWidth="1"/>
    <col min="11" max="11" width="31.36328125" bestFit="1" customWidth="1"/>
    <col min="12" max="12" width="7.90625" bestFit="1" customWidth="1"/>
    <col min="13" max="13" width="11.08984375" bestFit="1" customWidth="1"/>
    <col min="14" max="14" width="38.54296875" bestFit="1" customWidth="1"/>
    <col min="16" max="16" width="21.1796875" customWidth="1"/>
    <col min="18" max="18" width="13.08984375" bestFit="1" customWidth="1"/>
    <col min="21" max="21" width="13.54296875" bestFit="1" customWidth="1"/>
    <col min="24" max="24" width="27.81640625" bestFit="1" customWidth="1"/>
  </cols>
  <sheetData>
    <row r="1" spans="1:26">
      <c r="A1" t="s">
        <v>83</v>
      </c>
      <c r="G1" t="s">
        <v>84</v>
      </c>
    </row>
    <row r="2" spans="1:26">
      <c r="P2" s="72" t="s">
        <v>259</v>
      </c>
      <c r="X2" s="72" t="s">
        <v>300</v>
      </c>
    </row>
    <row r="3" spans="1:26">
      <c r="A3" s="1" t="s">
        <v>6</v>
      </c>
      <c r="B3" s="1" t="s">
        <v>173</v>
      </c>
      <c r="C3" s="1" t="s">
        <v>176</v>
      </c>
      <c r="D3" s="1" t="s">
        <v>73</v>
      </c>
      <c r="E3" s="1" t="s">
        <v>28</v>
      </c>
      <c r="G3" s="9" t="s">
        <v>54</v>
      </c>
      <c r="H3" s="9" t="s">
        <v>55</v>
      </c>
      <c r="I3" s="9" t="s">
        <v>56</v>
      </c>
      <c r="J3" s="4"/>
      <c r="K3" s="1" t="s">
        <v>248</v>
      </c>
      <c r="L3" s="1" t="s">
        <v>245</v>
      </c>
      <c r="M3" s="1" t="s">
        <v>249</v>
      </c>
      <c r="N3" s="1" t="s">
        <v>244</v>
      </c>
      <c r="P3" s="1" t="s">
        <v>269</v>
      </c>
      <c r="Q3" s="1" t="s">
        <v>245</v>
      </c>
      <c r="R3" s="1" t="s">
        <v>260</v>
      </c>
      <c r="S3" s="1" t="s">
        <v>57</v>
      </c>
    </row>
    <row r="4" spans="1:26">
      <c r="A4" s="16" t="s">
        <v>8</v>
      </c>
      <c r="B4" s="20" t="s">
        <v>174</v>
      </c>
      <c r="C4" s="4" t="s">
        <v>170</v>
      </c>
      <c r="D4" s="4" t="s">
        <v>162</v>
      </c>
      <c r="E4" s="4" t="s">
        <v>163</v>
      </c>
      <c r="G4" s="75" t="s">
        <v>170</v>
      </c>
      <c r="H4" s="76" t="s">
        <v>288</v>
      </c>
      <c r="I4" s="51" t="s">
        <v>257</v>
      </c>
      <c r="K4">
        <v>30</v>
      </c>
      <c r="L4" t="s">
        <v>251</v>
      </c>
      <c r="M4" t="s">
        <v>250</v>
      </c>
      <c r="N4" t="s">
        <v>252</v>
      </c>
      <c r="P4">
        <v>0.129</v>
      </c>
      <c r="Q4" t="s">
        <v>263</v>
      </c>
      <c r="R4" t="s">
        <v>261</v>
      </c>
      <c r="S4" s="37" t="s">
        <v>258</v>
      </c>
      <c r="X4" t="s">
        <v>303</v>
      </c>
      <c r="Y4" s="58">
        <f>(0.5 +0.17 +0.38+0.08) *1000</f>
        <v>1130.0000000000002</v>
      </c>
      <c r="Z4" t="s">
        <v>295</v>
      </c>
    </row>
    <row r="5" spans="1:26">
      <c r="A5" s="16" t="s">
        <v>7</v>
      </c>
      <c r="B5" s="20" t="s">
        <v>174</v>
      </c>
      <c r="C5" s="4" t="s">
        <v>170</v>
      </c>
      <c r="D5" s="4" t="s">
        <v>162</v>
      </c>
      <c r="E5" s="4" t="s">
        <v>163</v>
      </c>
      <c r="G5" s="75" t="s">
        <v>170</v>
      </c>
      <c r="H5" s="76" t="s">
        <v>288</v>
      </c>
      <c r="I5" s="51" t="s">
        <v>257</v>
      </c>
      <c r="K5">
        <v>52.5</v>
      </c>
      <c r="L5" t="s">
        <v>251</v>
      </c>
      <c r="M5" t="s">
        <v>250</v>
      </c>
      <c r="N5" t="s">
        <v>253</v>
      </c>
      <c r="P5">
        <v>0.127</v>
      </c>
      <c r="Q5" t="s">
        <v>263</v>
      </c>
      <c r="R5" t="s">
        <v>262</v>
      </c>
      <c r="S5" s="37" t="s">
        <v>264</v>
      </c>
      <c r="X5" t="s">
        <v>301</v>
      </c>
      <c r="Y5">
        <v>9960</v>
      </c>
      <c r="Z5" t="s">
        <v>74</v>
      </c>
    </row>
    <row r="6" spans="1:26">
      <c r="A6" s="16" t="s">
        <v>9</v>
      </c>
      <c r="B6" s="20" t="s">
        <v>174</v>
      </c>
      <c r="C6" s="4" t="s">
        <v>170</v>
      </c>
      <c r="D6" s="4" t="s">
        <v>162</v>
      </c>
      <c r="E6" s="4" t="s">
        <v>163</v>
      </c>
      <c r="G6" s="75" t="s">
        <v>170</v>
      </c>
      <c r="H6" s="76" t="s">
        <v>288</v>
      </c>
      <c r="I6" s="51" t="s">
        <v>257</v>
      </c>
      <c r="K6">
        <v>44.62</v>
      </c>
      <c r="L6" t="s">
        <v>251</v>
      </c>
      <c r="M6" t="s">
        <v>250</v>
      </c>
      <c r="N6" t="s">
        <v>254</v>
      </c>
      <c r="X6" t="s">
        <v>302</v>
      </c>
      <c r="Y6">
        <v>11363</v>
      </c>
      <c r="Z6" t="s">
        <v>74</v>
      </c>
    </row>
    <row r="7" spans="1:26" ht="15" thickBot="1">
      <c r="A7" s="16" t="s">
        <v>10</v>
      </c>
      <c r="B7" s="20" t="s">
        <v>174</v>
      </c>
      <c r="C7" s="4" t="s">
        <v>170</v>
      </c>
      <c r="D7" s="4" t="s">
        <v>162</v>
      </c>
      <c r="E7" s="4" t="s">
        <v>163</v>
      </c>
      <c r="G7" s="75" t="s">
        <v>170</v>
      </c>
      <c r="H7" s="76" t="s">
        <v>288</v>
      </c>
      <c r="I7" s="51" t="s">
        <v>257</v>
      </c>
    </row>
    <row r="8" spans="1:26" ht="15" thickBot="1">
      <c r="A8" s="16" t="s">
        <v>25</v>
      </c>
      <c r="B8" s="20" t="s">
        <v>174</v>
      </c>
      <c r="C8" s="4" t="s">
        <v>170</v>
      </c>
      <c r="D8" s="4" t="s">
        <v>162</v>
      </c>
      <c r="E8" s="4" t="s">
        <v>163</v>
      </c>
      <c r="G8" s="75" t="s">
        <v>170</v>
      </c>
      <c r="H8" s="76" t="s">
        <v>288</v>
      </c>
      <c r="I8" s="51" t="s">
        <v>257</v>
      </c>
      <c r="K8" s="48" t="s">
        <v>255</v>
      </c>
      <c r="L8" s="49">
        <f>AVERAGE(K4:K6)</f>
        <v>42.373333333333335</v>
      </c>
      <c r="M8" s="50" t="s">
        <v>256</v>
      </c>
      <c r="P8" s="72" t="s">
        <v>268</v>
      </c>
      <c r="R8" s="37" t="s">
        <v>283</v>
      </c>
      <c r="X8" t="s">
        <v>304</v>
      </c>
      <c r="Y8" s="74">
        <f xml:space="preserve"> Y4/(Y5 )</f>
        <v>0.1134538152610442</v>
      </c>
      <c r="Z8" t="s">
        <v>305</v>
      </c>
    </row>
    <row r="9" spans="1:26">
      <c r="A9" s="16" t="s">
        <v>45</v>
      </c>
      <c r="B9" s="20" t="s">
        <v>174</v>
      </c>
      <c r="C9" s="4" t="s">
        <v>170</v>
      </c>
      <c r="D9" s="4" t="s">
        <v>162</v>
      </c>
      <c r="E9" s="4" t="s">
        <v>164</v>
      </c>
      <c r="G9" s="75" t="s">
        <v>170</v>
      </c>
      <c r="H9" s="76" t="s">
        <v>288</v>
      </c>
      <c r="I9" s="51" t="s">
        <v>257</v>
      </c>
      <c r="P9" s="1" t="s">
        <v>270</v>
      </c>
      <c r="Q9" s="1" t="s">
        <v>271</v>
      </c>
      <c r="R9" s="1" t="s">
        <v>245</v>
      </c>
      <c r="X9" t="s">
        <v>308</v>
      </c>
    </row>
    <row r="10" spans="1:26">
      <c r="A10" s="15" t="s">
        <v>53</v>
      </c>
      <c r="B10" t="s">
        <v>175</v>
      </c>
      <c r="C10" t="s">
        <v>171</v>
      </c>
      <c r="D10" s="26" t="s">
        <v>171</v>
      </c>
      <c r="E10" s="4" t="s">
        <v>170</v>
      </c>
      <c r="G10" s="20" t="s">
        <v>287</v>
      </c>
      <c r="H10" s="76" t="s">
        <v>288</v>
      </c>
      <c r="I10" s="77" t="s">
        <v>289</v>
      </c>
      <c r="P10" t="s">
        <v>273</v>
      </c>
      <c r="Q10">
        <v>400</v>
      </c>
      <c r="R10" t="s">
        <v>272</v>
      </c>
      <c r="X10" t="s">
        <v>309</v>
      </c>
    </row>
    <row r="11" spans="1:26">
      <c r="A11" s="15" t="s">
        <v>266</v>
      </c>
      <c r="B11" s="4" t="s">
        <v>285</v>
      </c>
      <c r="C11" s="4" t="s">
        <v>170</v>
      </c>
      <c r="D11" s="4" t="s">
        <v>286</v>
      </c>
      <c r="E11" s="4" t="s">
        <v>170</v>
      </c>
      <c r="G11" s="75" t="s">
        <v>170</v>
      </c>
      <c r="H11" s="76" t="s">
        <v>288</v>
      </c>
      <c r="I11" s="77" t="s">
        <v>289</v>
      </c>
      <c r="P11" t="s">
        <v>274</v>
      </c>
      <c r="Q11" s="73">
        <v>2.83</v>
      </c>
      <c r="R11" t="s">
        <v>278</v>
      </c>
    </row>
    <row r="12" spans="1:26">
      <c r="A12" s="15" t="s">
        <v>50</v>
      </c>
      <c r="B12" t="s">
        <v>175</v>
      </c>
      <c r="C12" s="4" t="s">
        <v>170</v>
      </c>
      <c r="D12" t="s">
        <v>171</v>
      </c>
      <c r="E12" s="4" t="s">
        <v>170</v>
      </c>
      <c r="G12" s="75" t="s">
        <v>170</v>
      </c>
      <c r="H12" s="76" t="s">
        <v>288</v>
      </c>
      <c r="I12" s="77" t="s">
        <v>264</v>
      </c>
      <c r="P12" t="s">
        <v>275</v>
      </c>
      <c r="Q12">
        <v>0.38</v>
      </c>
      <c r="R12" t="s">
        <v>279</v>
      </c>
    </row>
    <row r="13" spans="1:26">
      <c r="A13" s="15" t="s">
        <v>51</v>
      </c>
      <c r="B13" s="27" t="s">
        <v>177</v>
      </c>
      <c r="C13" s="4" t="s">
        <v>170</v>
      </c>
      <c r="D13" s="4" t="s">
        <v>172</v>
      </c>
      <c r="E13" s="4" t="s">
        <v>170</v>
      </c>
      <c r="G13" s="75" t="s">
        <v>170</v>
      </c>
      <c r="H13" s="76" t="s">
        <v>288</v>
      </c>
      <c r="I13" s="77" t="s">
        <v>264</v>
      </c>
      <c r="P13" t="s">
        <v>276</v>
      </c>
      <c r="Q13">
        <v>30</v>
      </c>
      <c r="R13" t="s">
        <v>277</v>
      </c>
    </row>
    <row r="14" spans="1:26">
      <c r="A14" s="15" t="s">
        <v>52</v>
      </c>
      <c r="B14" s="27" t="s">
        <v>177</v>
      </c>
      <c r="C14" s="4" t="s">
        <v>170</v>
      </c>
      <c r="D14" s="4" t="s">
        <v>172</v>
      </c>
      <c r="E14" s="4" t="s">
        <v>170</v>
      </c>
      <c r="G14" s="75" t="s">
        <v>170</v>
      </c>
      <c r="H14" s="76" t="s">
        <v>288</v>
      </c>
      <c r="I14" s="77" t="s">
        <v>264</v>
      </c>
    </row>
    <row r="15" spans="1:26">
      <c r="C15" s="4"/>
      <c r="P15" t="s">
        <v>281</v>
      </c>
      <c r="Q15" s="73">
        <f>Q11*Q12*Q13</f>
        <v>32.262</v>
      </c>
      <c r="R15" t="s">
        <v>280</v>
      </c>
    </row>
    <row r="16" spans="1:26">
      <c r="C16" s="4"/>
      <c r="P16" t="s">
        <v>282</v>
      </c>
      <c r="Q16">
        <f>Q15/Q10</f>
        <v>8.0655000000000004E-2</v>
      </c>
    </row>
    <row r="17" spans="16:18">
      <c r="Q17" s="73">
        <f>Q16*100</f>
        <v>8.0655000000000001</v>
      </c>
      <c r="R17" t="s">
        <v>284</v>
      </c>
    </row>
    <row r="26" spans="16:18">
      <c r="P26" t="s">
        <v>273</v>
      </c>
      <c r="Q26">
        <v>400</v>
      </c>
      <c r="R26" t="s">
        <v>272</v>
      </c>
    </row>
    <row r="27" spans="16:18">
      <c r="P27" t="s">
        <v>273</v>
      </c>
      <c r="Q27">
        <f>Q26/3600</f>
        <v>0.1111111111111111</v>
      </c>
      <c r="R27" t="s">
        <v>291</v>
      </c>
    </row>
    <row r="29" spans="16:18">
      <c r="P29" t="s">
        <v>276</v>
      </c>
      <c r="Q29">
        <v>20</v>
      </c>
      <c r="R29" t="s">
        <v>277</v>
      </c>
    </row>
    <row r="30" spans="16:18">
      <c r="P30" t="s">
        <v>276</v>
      </c>
      <c r="Q30">
        <f>Q29 *100</f>
        <v>2000</v>
      </c>
      <c r="R30" t="s">
        <v>290</v>
      </c>
    </row>
    <row r="32" spans="16:18">
      <c r="P32" t="s">
        <v>292</v>
      </c>
      <c r="Q32">
        <f>Q30*Q27</f>
        <v>222.2222222222222</v>
      </c>
      <c r="R32" t="s">
        <v>293</v>
      </c>
    </row>
    <row r="33" spans="16:18">
      <c r="P33" t="s">
        <v>294</v>
      </c>
      <c r="Q33">
        <f>Q32</f>
        <v>222.2222222222222</v>
      </c>
      <c r="R33" t="s">
        <v>295</v>
      </c>
    </row>
    <row r="35" spans="16:18">
      <c r="P35" t="s">
        <v>296</v>
      </c>
      <c r="Q35">
        <f>Q33/Q26</f>
        <v>0.55555555555555547</v>
      </c>
      <c r="R35" t="s">
        <v>297</v>
      </c>
    </row>
    <row r="36" spans="16:18">
      <c r="P36" t="s">
        <v>298</v>
      </c>
    </row>
  </sheetData>
  <phoneticPr fontId="1" type="noConversion"/>
  <hyperlinks>
    <hyperlink ref="I4" r:id="rId1" xr:uid="{FF9F5D45-B842-485F-A0FB-AEAC01DDFACF}"/>
    <hyperlink ref="S4" r:id="rId2" xr:uid="{192E795C-4EE4-46AA-B4EB-EEB47C5A87DB}"/>
    <hyperlink ref="S5" r:id="rId3" xr:uid="{855CD2A9-DBE3-4CF5-A783-5833192F252E}"/>
    <hyperlink ref="R8" r:id="rId4" xr:uid="{D14A1F3C-7697-4A62-886E-44F955C2E229}"/>
    <hyperlink ref="H4" r:id="rId5" xr:uid="{9399B6FC-9C16-486E-AC2D-015C8BC594F0}"/>
    <hyperlink ref="H5:H14" r:id="rId6" display="https://ec.europa.eu/eurostat/statistics-explained/index.php?title=Electricity_price_statistics " xr:uid="{B38A6026-4E1B-4D21-A81A-AFC539E0071F}"/>
    <hyperlink ref="I10" r:id="rId7" display="https://doi.org/10.1016/j.scitotenv.2018.09.363" xr:uid="{B8C1DD74-6754-481C-A417-2F773D10552F}"/>
    <hyperlink ref="I11" r:id="rId8" display="https://doi.org/10.1016/j.scitotenv.2018.09.363" xr:uid="{F698081D-64E5-438D-AF60-86DEA40EDBF4}"/>
    <hyperlink ref="I12" r:id="rId9" xr:uid="{1372C018-4B44-414D-BE2E-00F138362AAE}"/>
    <hyperlink ref="I14" r:id="rId10" xr:uid="{30728B11-3D3A-4269-87D1-5B6195389CE2}"/>
    <hyperlink ref="I13" r:id="rId11" xr:uid="{6D64F44C-E546-415E-91F1-2FD8C7E62D67}"/>
    <hyperlink ref="I5" r:id="rId12" xr:uid="{F746A824-6AC5-4661-B7F4-48777A619756}"/>
    <hyperlink ref="I6" r:id="rId13" xr:uid="{7FA2A7F8-1C0D-42D4-9E02-B99F80DFC8BB}"/>
    <hyperlink ref="I8" r:id="rId14" xr:uid="{778974ED-15CC-4E14-B7D5-9C50F3C9F709}"/>
    <hyperlink ref="I7" r:id="rId15" xr:uid="{F4A4DDC8-517D-4A51-B6F8-22DB8A85D725}"/>
    <hyperlink ref="I9" r:id="rId16" xr:uid="{DE7EA573-101C-4361-90D7-A078870E63AD}"/>
  </hyperlinks>
  <pageMargins left="0.7" right="0.7" top="0.75" bottom="0.75" header="0.3" footer="0.3"/>
  <pageSetup paperSize="9" orientation="portrait" horizontalDpi="1200" verticalDpi="1200" r:id="rId17"/>
  <drawing r:id="rId1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input_output_intervals</vt:lpstr>
      <vt:lpstr>process_intervals</vt:lpstr>
      <vt:lpstr>economic_parameters</vt:lpstr>
      <vt:lpstr>connection_matrix</vt:lpstr>
      <vt:lpstr>models</vt:lpstr>
      <vt:lpstr>distilation_models</vt:lpstr>
      <vt:lpstr>abbreviations</vt:lpstr>
      <vt:lpstr>parameter_abbr</vt:lpstr>
      <vt:lpstr>references</vt:lpstr>
      <vt:lpstr>price_list</vt:lpstr>
      <vt:lpstr>price_list_sigma</vt:lpstr>
      <vt:lpstr>final_conc_reactors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Reboots</dc:creator>
  <cp:lastModifiedBy>lucas Van der hauwaert</cp:lastModifiedBy>
  <dcterms:created xsi:type="dcterms:W3CDTF">2022-01-19T15:00:53Z</dcterms:created>
  <dcterms:modified xsi:type="dcterms:W3CDTF">2023-04-19T15:25:31Z</dcterms:modified>
</cp:coreProperties>
</file>