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2C06778C-C036-488D-8BAC-6A306F127D84}" xr6:coauthVersionLast="47" xr6:coauthVersionMax="47" xr10:uidLastSave="{00000000-0000-0000-0000-000000000000}"/>
  <bookViews>
    <workbookView xWindow="760" yWindow="760" windowWidth="14400" windowHeight="7400" tabRatio="683" activeTab="1"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26" l="1"/>
  <c r="Q7" i="18"/>
  <c r="Q6" i="18"/>
  <c r="Q5" i="18"/>
  <c r="Q4" i="18"/>
  <c r="Q3" i="18"/>
  <c r="Q2" i="18"/>
  <c r="Y20" i="19"/>
  <c r="Y17" i="19"/>
  <c r="Y18" i="19"/>
  <c r="Y8" i="19"/>
  <c r="D11" i="26"/>
  <c r="D12" i="26"/>
  <c r="B11" i="26"/>
  <c r="D3" i="26"/>
  <c r="D4" i="26"/>
  <c r="D5" i="26"/>
  <c r="D6" i="26"/>
  <c r="D7" i="26"/>
  <c r="D8" i="26"/>
  <c r="D9" i="26"/>
  <c r="D10" i="26"/>
  <c r="D2" i="26"/>
  <c r="Q32" i="19"/>
  <c r="Q33" i="19" s="1"/>
  <c r="Q35" i="19" s="1"/>
  <c r="Y4" i="19"/>
  <c r="Q27" i="19"/>
  <c r="Q30" i="19"/>
  <c r="Q15" i="19"/>
  <c r="L8" i="19"/>
  <c r="F3" i="23"/>
  <c r="G3" i="23"/>
  <c r="H3" i="23"/>
  <c r="F4" i="23"/>
  <c r="G4" i="23"/>
  <c r="H4" i="23"/>
  <c r="H2" i="23"/>
  <c r="G2" i="23"/>
  <c r="F2" i="23"/>
  <c r="Q16" i="19" l="1"/>
  <c r="Q17" i="19" s="1"/>
</calcChain>
</file>

<file path=xl/sharedStrings.xml><?xml version="1.0" encoding="utf-8"?>
<sst xmlns="http://schemas.openxmlformats.org/spreadsheetml/2006/main" count="702" uniqueCount="320">
  <si>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</si>
  <si>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</si>
  <si>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</si>
  <si>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</si>
  <si>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</si>
  <si>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</si>
  <si>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</si>
  <si>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</si>
  <si>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</si>
  <si>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</si>
  <si>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</si>
  <si>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</si>
  <si>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</si>
  <si>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</si>
  <si>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</si>
  <si>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</si>
  <si>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</si>
  <si>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</si>
  <si>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</si>
  <si>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</si>
  <si>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</si>
  <si>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</si>
  <si>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</si>
  <si>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</si>
  <si>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</si>
  <si>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</si>
  <si>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</si>
  <si>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</si>
  <si>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</si>
  <si>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</si>
  <si>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</si>
  <si>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</si>
  <si>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</si>
  <si>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</si>
  <si>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</si>
  <si>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</si>
  <si>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</si>
  <si>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</si>
  <si>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</si>
  <si>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</si>
  <si>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</si>
  <si>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</si>
  <si>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</si>
  <si>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</si>
  <si>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</si>
  <si>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</si>
  <si>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</si>
  <si>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</si>
  <si>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</si>
  <si>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</si>
  <si>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</si>
  <si>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</si>
  <si>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</si>
  <si>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</si>
  <si>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</si>
  <si>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</si>
  <si>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</si>
  <si>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</si>
  <si>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</si>
  <si>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</si>
  <si>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</si>
  <si>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</si>
  <si>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</si>
  <si>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</si>
  <si>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</si>
  <si>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</si>
  <si>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</si>
  <si>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</si>
  <si>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</si>
  <si>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</si>
  <si>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</si>
  <si>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</si>
  <si>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</si>
  <si>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</si>
  <si>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</si>
  <si>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</si>
  <si>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</si>
  <si>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</si>
  <si>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</si>
  <si>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</si>
  <si>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</si>
  <si>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</si>
  <si>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</si>
  <si>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</si>
  <si>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</si>
  <si>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</si>
  <si>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</si>
  <si>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</si>
  <si>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</si>
  <si>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</si>
  <si>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</si>
  <si>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</si>
  <si>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</si>
  <si>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</si>
  <si>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</si>
  <si>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</si>
  <si>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</si>
  <si>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</si>
  <si>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</si>
  <si>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</si>
  <si>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</si>
  <si>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Distilation_2</t>
  </si>
  <si>
    <t>Distilation_3</t>
  </si>
  <si>
    <t>P_acidi</t>
  </si>
  <si>
    <t>P_freu</t>
  </si>
  <si>
    <t>P_avi</t>
  </si>
  <si>
    <t>P_acn</t>
  </si>
  <si>
    <t>P_pro</t>
  </si>
  <si>
    <t>operation_bounds</t>
  </si>
  <si>
    <t>y_acidi</t>
  </si>
  <si>
    <t>y_avi</t>
  </si>
  <si>
    <t>y_acn</t>
  </si>
  <si>
    <t>y_pro</t>
  </si>
  <si>
    <t>y_open</t>
  </si>
  <si>
    <t>y_liq_liq</t>
  </si>
  <si>
    <t>y_freu</t>
  </si>
  <si>
    <t>[0,10e6]</t>
  </si>
  <si>
    <t>(-)</t>
  </si>
  <si>
    <t>K</t>
  </si>
  <si>
    <t>units</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</si>
  <si>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</si>
  <si>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</si>
  <si>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</si>
  <si>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</si>
  <si>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</si>
  <si>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</si>
  <si>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</si>
  <si>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</si>
  <si>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</si>
  <si>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</si>
  <si>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</si>
  <si>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</si>
  <si>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</si>
  <si>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</si>
  <si>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</si>
  <si>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</si>
  <si>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</si>
  <si>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</si>
  <si>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</si>
  <si>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</si>
  <si>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</si>
  <si>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</si>
  <si>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</si>
  <si>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</si>
  <si>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</si>
  <si>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</si>
  <si>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</si>
  <si>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</si>
  <si>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</si>
  <si>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</si>
  <si>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</si>
  <si>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</si>
  <si>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</si>
  <si>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</si>
  <si>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</si>
  <si>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</si>
  <si>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</si>
  <si>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</si>
  <si>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</si>
  <si>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</si>
  <si>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</si>
  <si>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</si>
  <si>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</si>
  <si>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</si>
  <si>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</si>
  <si>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</si>
  <si>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</si>
  <si>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</si>
  <si>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</si>
  <si>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</si>
  <si>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</si>
  <si>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</si>
  <si>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</si>
  <si>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</si>
  <si>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</si>
  <si>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</si>
  <si>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</si>
  <si>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</si>
  <si>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</si>
  <si>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</si>
  <si>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</si>
  <si>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</si>
  <si>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</si>
  <si>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</si>
  <si>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</si>
  <si>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</si>
  <si>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</si>
  <si>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</si>
  <si>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</si>
  <si>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</si>
  <si>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</si>
  <si>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</si>
  <si>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</si>
  <si>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</si>
  <si>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</si>
  <si>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</si>
  <si>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</si>
  <si>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</si>
  <si>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</si>
  <si>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</si>
  <si>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</si>
  <si>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</si>
  <si>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</si>
  <si>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</si>
  <si>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</si>
  <si>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</si>
  <si>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</si>
  <si>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</si>
  <si>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</si>
  <si>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</si>
  <si>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</si>
  <si>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</si>
  <si>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</si>
  <si>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</si>
  <si>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</si>
  <si>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</si>
  <si>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</si>
  <si>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</si>
  <si>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</si>
  <si>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</si>
  <si>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</si>
  <si>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</si>
  <si>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</si>
  <si>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</si>
  <si>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</si>
  <si>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</si>
  <si>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</si>
  <si>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</si>
  <si>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</si>
  <si>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</si>
  <si>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</si>
  <si>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</si>
  <si>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</si>
  <si>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</si>
  <si>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</si>
  <si>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</si>
  <si>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</si>
  <si>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maximum propionate concentration</t>
  </si>
  <si>
    <t>reactor type</t>
  </si>
  <si>
    <t>feb batch</t>
  </si>
  <si>
    <t>g·L-1</t>
  </si>
  <si>
    <t>http://dx.doi.org/10.1016/j.ejbt.2017.04.004</t>
  </si>
  <si>
    <t>http://dx.doi.org/10.1016/j.ejbt.2017.04.005</t>
  </si>
  <si>
    <t>http://dx.doi.org/10.1016/j.ejbt.2017.04.006</t>
  </si>
  <si>
    <t xml:space="preserve">average </t>
  </si>
  <si>
    <t>g/l</t>
  </si>
  <si>
    <t>https://doi.org/10.2166/wst.2022.040</t>
  </si>
  <si>
    <t>https://doi.org/10.2166/wst.2022.045</t>
  </si>
  <si>
    <t xml:space="preserve">waste removal </t>
  </si>
  <si>
    <t>type</t>
  </si>
  <si>
    <t>sludge remove</t>
  </si>
  <si>
    <t>wwtp</t>
  </si>
  <si>
    <t>Eruo/kg</t>
  </si>
  <si>
    <t>https://doi.org/10.1016/j.scitotenv.2018.09.363</t>
  </si>
  <si>
    <t>kg</t>
  </si>
  <si>
    <t>OR_NF</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</si>
  <si>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</si>
  <si>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</si>
  <si>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</si>
  <si>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</si>
  <si>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</si>
  <si>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</si>
  <si>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</si>
  <si>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</si>
  <si>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</si>
  <si>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</si>
  <si>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</si>
  <si>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</si>
  <si>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</si>
  <si>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</si>
  <si>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</si>
  <si>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</si>
  <si>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</si>
  <si>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</si>
  <si>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</si>
  <si>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</si>
  <si>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</si>
  <si>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</si>
  <si>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</si>
  <si>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</si>
  <si>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</si>
  <si>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</si>
  <si>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</si>
  <si>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</si>
  <si>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</si>
  <si>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</si>
  <si>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</si>
  <si>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</si>
  <si>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 xml:space="preserve">reboiler duty liq-liq-distillation </t>
  </si>
  <si>
    <t xml:space="preserve">feed flow </t>
  </si>
  <si>
    <t xml:space="preserve">solvent added </t>
  </si>
  <si>
    <t>power consumption reboiler</t>
  </si>
  <si>
    <t>power per unit of weight</t>
  </si>
  <si>
    <t>kwh/kg</t>
  </si>
  <si>
    <t>y_D2</t>
  </si>
  <si>
    <t>price_USD</t>
  </si>
  <si>
    <t>not considering the solvent seeing as in the model only 0.3 kg_solvent/h is being added ()</t>
  </si>
  <si>
    <t xml:space="preserve">i.e. the solvent that is lost during the </t>
  </si>
  <si>
    <t>[1, 1, 1, 0] ; [0, 0, 0, 1]</t>
  </si>
  <si>
    <t>kWh/(kg/h)</t>
  </si>
  <si>
    <t>?/</t>
  </si>
  <si>
    <t>unit_ut</t>
  </si>
  <si>
    <t>kg/kgFeed</t>
  </si>
  <si>
    <t>loss of solvent in water</t>
  </si>
  <si>
    <t xml:space="preserve">solubity </t>
  </si>
  <si>
    <t xml:space="preserve">loss solvent </t>
  </si>
  <si>
    <t>Feed</t>
  </si>
  <si>
    <t>https://www.google.com/search?q=hexyl+acetate+solubility+in+water&amp;rlz=1C1QPHC_nlBE987BE987&amp;oq=solubility+hexyl+acetat&amp;aqs=chrome.2.69i57j0i22i30l2j0i8i13i15i30j0i390i650l5.8117j0j7&amp;sourceid=chrome&amp;ie=UTF-8</t>
  </si>
  <si>
    <t xml:space="preserve">loss per kg entering </t>
  </si>
  <si>
    <t>kgSolvent/kgFeed</t>
  </si>
  <si>
    <t>g/h</t>
  </si>
  <si>
    <t>v1_PAC.json</t>
  </si>
  <si>
    <t>v1_sherm.json</t>
  </si>
  <si>
    <t>v1_avidum.json</t>
  </si>
  <si>
    <t>v1_acnes.json</t>
  </si>
  <si>
    <t>v1_propionicum.json</t>
  </si>
  <si>
    <t>inputs_v1.json</t>
  </si>
  <si>
    <t>[0.99, 0.99, 0.01]; [0.01, 0.01, 0.99]</t>
  </si>
  <si>
    <t>[0.99, 0.01]; [0.01, 0.99]</t>
  </si>
  <si>
    <t>https://www.chemanalyst.com/Pricing-data/acetic-acid-9#:~:text=The%20prices%20of%20Acetic%20Acid%20in%20US%20market%20observed%20to,and%20%241476%2Fton%20FOB%20Louisiana.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</si>
</sst>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
      <b/>
      <i/>
      <sz val="11"/>
      <color theme="1"/>
      <name val="Calibri"/>
      <family val="2"/>
      <scheme val="minor"/>
    </font>
    <font>
      <b/>
      <i/>
      <u/>
      <sz val="11"/>
      <color theme="1"/>
      <name val="Calibri"/>
      <family val="2"/>
      <scheme val="minor"/>
    </font>
    <font>
      <b/>
      <sz val="9.8000000000000007"/>
      <color rgb="FFFFC000"/>
      <name val="JetBrains Mono"/>
      <family val="3"/>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78">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9" fillId="0" borderId="0" xfId="1"/>
    <xf numFmtId="0" fontId="10" fillId="0" borderId="0" xfId="0" applyFont="1"/>
    <xf numFmtId="0" fontId="0" fillId="0" borderId="0" xfId="0" applyAlignment="1">
      <alignment horizontal="center" vertical="center"/>
    </xf>
    <xf numFmtId="0" fontId="8"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xf>
    <xf numFmtId="0" fontId="11" fillId="0" borderId="0" xfId="0" applyFont="1"/>
    <xf numFmtId="0" fontId="4" fillId="0" borderId="0" xfId="0" applyFont="1" applyAlignment="1">
      <alignment horizontal="center"/>
    </xf>
    <xf numFmtId="0" fontId="12"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9"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3" xfId="0" applyBorder="1"/>
    <xf numFmtId="0" fontId="0" fillId="0" borderId="0" xfId="0" applyAlignment="1">
      <alignment horizontal="left"/>
    </xf>
    <xf numFmtId="11" fontId="0" fillId="0" borderId="0" xfId="0" applyNumberFormat="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ill="1" applyAlignment="1">
      <alignment horizontal="center" vertical="center"/>
    </xf>
    <xf numFmtId="0" fontId="13" fillId="7" borderId="0" xfId="0" applyFont="1" applyFill="1" applyAlignment="1">
      <alignment horizontal="center" vertical="center"/>
    </xf>
    <xf numFmtId="0" fontId="14" fillId="0" borderId="0" xfId="0" applyFont="1"/>
    <xf numFmtId="2" fontId="0" fillId="0" borderId="0" xfId="0" applyNumberFormat="1"/>
    <xf numFmtId="165" fontId="0" fillId="0" borderId="0" xfId="0" applyNumberFormat="1"/>
    <xf numFmtId="0" fontId="0" fillId="0" borderId="0" xfId="0" quotePrefix="1" applyAlignment="1">
      <alignment horizontal="center"/>
    </xf>
    <xf numFmtId="0" fontId="9" fillId="0" borderId="0" xfId="1" applyAlignment="1">
      <alignment horizontal="center"/>
    </xf>
    <xf numFmtId="0" fontId="9" fillId="0" borderId="0" xfId="1" applyAlignment="1">
      <alignment horizontal="left" vertical="center" readingOrder="1"/>
    </xf>
    <xf numFmtId="164" fontId="0" fillId="0" borderId="0" xfId="0" applyNumberFormat="1" applyAlignment="1">
      <alignment horizontal="center" vertical="center"/>
    </xf>
    <xf numFmtId="0" fontId="0" fillId="0" borderId="12" xfId="0" applyBorder="1" applyAlignment="1">
      <alignment horizontal="center"/>
    </xf>
    <xf numFmtId="11" fontId="0" fillId="0" borderId="0" xfId="0" applyNumberFormat="1" applyAlignment="1">
      <alignment horizontal="center" vertical="center"/>
    </xf>
    <xf numFmtId="0" fontId="15" fillId="0" borderId="0" xfId="0" applyFont="1" applyAlignment="1">
      <alignment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10</xdr:row>
      <xdr:rowOff>167640</xdr:rowOff>
    </xdr:from>
    <xdr:to>
      <xdr:col>0</xdr:col>
      <xdr:colOff>990600</xdr:colOff>
      <xdr:row>18</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10</xdr:row>
      <xdr:rowOff>139700</xdr:rowOff>
    </xdr:from>
    <xdr:to>
      <xdr:col>23</xdr:col>
      <xdr:colOff>6350</xdr:colOff>
      <xdr:row>25</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10</xdr:row>
      <xdr:rowOff>144780</xdr:rowOff>
    </xdr:from>
    <xdr:to>
      <xdr:col>2</xdr:col>
      <xdr:colOff>1111250</xdr:colOff>
      <xdr:row>20</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12</xdr:row>
      <xdr:rowOff>19050</xdr:rowOff>
    </xdr:from>
    <xdr:to>
      <xdr:col>10</xdr:col>
      <xdr:colOff>361950</xdr:colOff>
      <xdr:row>23</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10</xdr:row>
      <xdr:rowOff>142240</xdr:rowOff>
    </xdr:from>
    <xdr:to>
      <xdr:col>14</xdr:col>
      <xdr:colOff>1849120</xdr:colOff>
      <xdr:row>16</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12</xdr:row>
      <xdr:rowOff>177800</xdr:rowOff>
    </xdr:from>
    <xdr:to>
      <xdr:col>11</xdr:col>
      <xdr:colOff>2203450</xdr:colOff>
      <xdr:row>21</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10</xdr:row>
      <xdr:rowOff>107950</xdr:rowOff>
    </xdr:from>
    <xdr:to>
      <xdr:col>17</xdr:col>
      <xdr:colOff>596900</xdr:colOff>
      <xdr:row>17</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15</xdr:row>
      <xdr:rowOff>53953</xdr:rowOff>
    </xdr:from>
    <xdr:to>
      <xdr:col>10</xdr:col>
      <xdr:colOff>330200</xdr:colOff>
      <xdr:row>20</xdr:row>
      <xdr:rowOff>24140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10</xdr:row>
      <xdr:rowOff>99060</xdr:rowOff>
    </xdr:from>
    <xdr:to>
      <xdr:col>8</xdr:col>
      <xdr:colOff>1494790</xdr:colOff>
      <xdr:row>14</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23495</xdr:colOff>
      <xdr:row>14</xdr:row>
      <xdr:rowOff>155361</xdr:rowOff>
    </xdr:from>
    <xdr:to>
      <xdr:col>19</xdr:col>
      <xdr:colOff>143934</xdr:colOff>
      <xdr:row>35</xdr:row>
      <xdr:rowOff>23284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1177270" y="2689011"/>
          <a:ext cx="3835189" cy="3668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15</xdr:row>
      <xdr:rowOff>46036</xdr:rowOff>
    </xdr:from>
    <xdr:to>
      <xdr:col>2</xdr:col>
      <xdr:colOff>936625</xdr:colOff>
      <xdr:row>33</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14</xdr:col>
      <xdr:colOff>200872</xdr:colOff>
      <xdr:row>1</xdr:row>
      <xdr:rowOff>139594</xdr:rowOff>
    </xdr:from>
    <xdr:to>
      <xdr:col>19</xdr:col>
      <xdr:colOff>412750</xdr:colOff>
      <xdr:row>13</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584835</xdr:colOff>
      <xdr:row>16</xdr:row>
      <xdr:rowOff>10585</xdr:rowOff>
    </xdr:from>
    <xdr:to>
      <xdr:col>12</xdr:col>
      <xdr:colOff>356142</xdr:colOff>
      <xdr:row>35</xdr:row>
      <xdr:rowOff>10909</xdr:rowOff>
    </xdr:to>
    <xdr:pic>
      <xdr:nvPicPr>
        <xdr:cNvPr id="54" name="Picture 53">
          <a:extLst>
            <a:ext uri="{FF2B5EF4-FFF2-40B4-BE49-F238E27FC236}">
              <a16:creationId xmlns:a16="http://schemas.microsoft.com/office/drawing/2014/main" id="{B112884F-EFAF-6FE8-2245-66413C59C619}"/>
            </a:ext>
          </a:extLst>
        </xdr:cNvPr>
        <xdr:cNvPicPr>
          <a:picLocks noChangeAspect="1"/>
        </xdr:cNvPicPr>
      </xdr:nvPicPr>
      <xdr:blipFill>
        <a:blip xmlns:r="http://schemas.openxmlformats.org/officeDocument/2006/relationships" r:embed="rId1"/>
        <a:stretch>
          <a:fillRect/>
        </a:stretch>
      </xdr:blipFill>
      <xdr:spPr>
        <a:xfrm>
          <a:off x="3623310" y="2906185"/>
          <a:ext cx="7267482" cy="3438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12</xdr:col>
      <xdr:colOff>603250</xdr:colOff>
      <xdr:row>17</xdr:row>
      <xdr:rowOff>86784</xdr:rowOff>
    </xdr:from>
    <xdr:to>
      <xdr:col>21</xdr:col>
      <xdr:colOff>428553</xdr:colOff>
      <xdr:row>23</xdr:row>
      <xdr:rowOff>168127</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0478750" y="3166534"/>
          <a:ext cx="9075136" cy="1160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printerSettings" Target="../printerSettings/printerSettings5.bin"/><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hyperlink" Target="https://doi.org/10.1186/s13068-019-1433-8" TargetMode="External"/><Relationship Id="rId3" Type="http://schemas.openxmlformats.org/officeDocument/2006/relationships/hyperlink" Target="https://doi.org/10.1016/j.scitotenv.2018.09.363"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hyperlink" Target="https://doi.org/10.1186/s13068-019-1433-8" TargetMode="External"/><Relationship Id="rId2" Type="http://schemas.openxmlformats.org/officeDocument/2006/relationships/hyperlink" Target="https://doi.org/10.2166/wst.2022.045" TargetMode="External"/><Relationship Id="rId16" Type="http://schemas.openxmlformats.org/officeDocument/2006/relationships/hyperlink" Target="https://doi.org/10.2166/wst.2022.040" TargetMode="External"/><Relationship Id="rId20" Type="http://schemas.openxmlformats.org/officeDocument/2006/relationships/drawing" Target="../drawings/drawing6.xm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10" Type="http://schemas.openxmlformats.org/officeDocument/2006/relationships/hyperlink" Target="https://doi.org/10.1016/j.scitotenv.2018.09.363" TargetMode="External"/><Relationship Id="rId19" Type="http://schemas.openxmlformats.org/officeDocument/2006/relationships/printerSettings" Target="../printerSettings/printerSettings4.bin"/><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workbookViewId="0">
      <selection activeCell="G5" sqref="G5"/>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7.36328125" bestFit="1" customWidth="1"/>
    <col min="9" max="9" width="12" bestFit="1" customWidth="1"/>
    <col min="10" max="11" width="10.1796875" bestFit="1" customWidth="1"/>
    <col min="12" max="12" width="8" customWidth="1"/>
  </cols>
  <sheetData>
    <row r="1" spans="1:10">
      <c r="A1" s="1" t="s">
        <v>1</v>
      </c>
      <c r="B1" s="1" t="s">
        <v>6</v>
      </c>
      <c r="C1" s="1" t="s">
        <v>3</v>
      </c>
      <c r="D1" s="1" t="s">
        <v>2</v>
      </c>
      <c r="E1" s="46" t="s">
        <v>59</v>
      </c>
      <c r="F1" s="1" t="s">
        <v>5</v>
      </c>
      <c r="G1" s="1" t="s">
        <v>4</v>
      </c>
      <c r="H1" s="46" t="s">
        <v>119</v>
      </c>
      <c r="I1" s="2" t="s">
        <v>0</v>
      </c>
      <c r="J1" s="2" t="s">
        <v>13</v>
      </c>
    </row>
    <row r="2" spans="1:10">
      <c r="A2" s="7">
        <v>1</v>
      </c>
      <c r="B2" s="7" t="s">
        <v>188</v>
      </c>
      <c r="C2" s="4">
        <v>1000</v>
      </c>
      <c r="D2" s="4">
        <v>1000</v>
      </c>
      <c r="E2" t="s">
        <v>254</v>
      </c>
      <c r="F2" s="32" t="s">
        <v>316</v>
      </c>
      <c r="G2" s="4">
        <v>0</v>
      </c>
      <c r="H2" t="s">
        <v>60</v>
      </c>
      <c r="I2" s="32" t="s">
        <v>316</v>
      </c>
      <c r="J2" s="4">
        <v>1</v>
      </c>
    </row>
    <row r="3" spans="1:10">
      <c r="A3" s="8">
        <v>7</v>
      </c>
      <c r="B3" s="8" t="s">
        <v>19</v>
      </c>
      <c r="C3" s="4">
        <v>0</v>
      </c>
      <c r="D3" s="4" t="s">
        <v>27</v>
      </c>
      <c r="E3" t="s">
        <v>254</v>
      </c>
      <c r="F3" s="4">
        <v>0</v>
      </c>
      <c r="G3">
        <v>1.06</v>
      </c>
      <c r="H3" t="s">
        <v>60</v>
      </c>
      <c r="I3" s="4" t="s">
        <v>17</v>
      </c>
      <c r="J3" s="4">
        <v>0</v>
      </c>
    </row>
    <row r="4" spans="1:10">
      <c r="A4" s="8">
        <v>7</v>
      </c>
      <c r="B4" s="8" t="s">
        <v>20</v>
      </c>
      <c r="C4" s="4">
        <v>0</v>
      </c>
      <c r="D4" s="4" t="s">
        <v>27</v>
      </c>
      <c r="E4" t="s">
        <v>254</v>
      </c>
      <c r="F4" s="4">
        <v>0</v>
      </c>
      <c r="G4">
        <v>2.25</v>
      </c>
      <c r="H4" t="s">
        <v>60</v>
      </c>
      <c r="I4" s="4" t="s">
        <v>16</v>
      </c>
      <c r="J4" s="4">
        <v>0</v>
      </c>
    </row>
    <row r="7" spans="1:10">
      <c r="D7" s="3"/>
      <c r="G7" s="3"/>
    </row>
  </sheetData>
  <phoneticPr fontId="1" type="noConversion"/>
  <conditionalFormatting sqref="G2:G4 J2:J4 F3:F4 E7:F8 H7:H8 E12:G12">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F14"/>
  <sheetViews>
    <sheetView zoomScale="130" zoomScaleNormal="130" workbookViewId="0">
      <selection activeCell="E14" sqref="E14"/>
    </sheetView>
  </sheetViews>
  <sheetFormatPr defaultRowHeight="14.5"/>
  <cols>
    <col min="1" max="1" width="17.54296875" bestFit="1" customWidth="1"/>
    <col min="2" max="2" width="10.7265625" bestFit="1" customWidth="1"/>
    <col min="4" max="4" width="7.453125" customWidth="1"/>
  </cols>
  <sheetData>
    <row r="1" spans="1:6">
      <c r="A1" t="s">
        <v>85</v>
      </c>
      <c r="B1" t="s">
        <v>295</v>
      </c>
      <c r="C1" t="s">
        <v>59</v>
      </c>
      <c r="D1" t="s">
        <v>203</v>
      </c>
      <c r="E1" t="s">
        <v>119</v>
      </c>
      <c r="F1" t="s">
        <v>57</v>
      </c>
    </row>
    <row r="2" spans="1:6">
      <c r="A2" s="25" t="s">
        <v>177</v>
      </c>
      <c r="B2">
        <v>0.37</v>
      </c>
      <c r="C2" t="s">
        <v>224</v>
      </c>
      <c r="D2" s="69">
        <f>B2*1/1.1</f>
        <v>0.33636363636363631</v>
      </c>
      <c r="E2" t="s">
        <v>60</v>
      </c>
      <c r="F2" s="36" t="s">
        <v>231</v>
      </c>
    </row>
    <row r="3" spans="1:6">
      <c r="A3" s="77" t="s">
        <v>178</v>
      </c>
      <c r="B3">
        <v>1.85</v>
      </c>
      <c r="C3" t="s">
        <v>224</v>
      </c>
      <c r="D3" s="69">
        <f t="shared" ref="D3:D12" si="0">B3*1/1.1</f>
        <v>1.6818181818181817</v>
      </c>
      <c r="E3" t="s">
        <v>60</v>
      </c>
      <c r="F3" s="36" t="s">
        <v>232</v>
      </c>
    </row>
    <row r="4" spans="1:6">
      <c r="A4" s="25" t="s">
        <v>179</v>
      </c>
      <c r="B4">
        <v>0.4</v>
      </c>
      <c r="C4" t="s">
        <v>224</v>
      </c>
      <c r="D4" s="69">
        <f t="shared" si="0"/>
        <v>0.36363636363636365</v>
      </c>
      <c r="E4" t="s">
        <v>60</v>
      </c>
      <c r="F4" s="36" t="s">
        <v>233</v>
      </c>
    </row>
    <row r="5" spans="1:6">
      <c r="A5" s="25" t="s">
        <v>180</v>
      </c>
      <c r="B5">
        <v>0.51</v>
      </c>
      <c r="C5" t="s">
        <v>224</v>
      </c>
      <c r="D5" s="69">
        <f t="shared" si="0"/>
        <v>0.46363636363636362</v>
      </c>
      <c r="E5" t="s">
        <v>60</v>
      </c>
      <c r="F5" s="36" t="s">
        <v>230</v>
      </c>
    </row>
    <row r="6" spans="1:6">
      <c r="A6" s="25" t="s">
        <v>181</v>
      </c>
      <c r="B6">
        <v>1</v>
      </c>
      <c r="C6" t="s">
        <v>224</v>
      </c>
      <c r="D6" s="69">
        <f t="shared" si="0"/>
        <v>0.90909090909090906</v>
      </c>
      <c r="E6" t="s">
        <v>60</v>
      </c>
      <c r="F6" s="36" t="s">
        <v>229</v>
      </c>
    </row>
    <row r="7" spans="1:6">
      <c r="A7" s="77" t="s">
        <v>182</v>
      </c>
      <c r="B7">
        <v>6</v>
      </c>
      <c r="C7" t="s">
        <v>224</v>
      </c>
      <c r="D7" s="69">
        <f t="shared" si="0"/>
        <v>5.4545454545454541</v>
      </c>
      <c r="E7" t="s">
        <v>60</v>
      </c>
      <c r="F7" s="36" t="s">
        <v>228</v>
      </c>
    </row>
    <row r="8" spans="1:6">
      <c r="A8" s="25" t="s">
        <v>183</v>
      </c>
      <c r="B8">
        <v>3.5</v>
      </c>
      <c r="C8" t="s">
        <v>224</v>
      </c>
      <c r="D8" s="69">
        <f t="shared" si="0"/>
        <v>3.1818181818181817</v>
      </c>
      <c r="E8" t="s">
        <v>60</v>
      </c>
      <c r="F8" s="36" t="s">
        <v>227</v>
      </c>
    </row>
    <row r="9" spans="1:6">
      <c r="A9" s="25" t="s">
        <v>184</v>
      </c>
      <c r="B9">
        <v>0.85</v>
      </c>
      <c r="C9" t="s">
        <v>224</v>
      </c>
      <c r="D9" s="69">
        <f t="shared" si="0"/>
        <v>0.7727272727272726</v>
      </c>
      <c r="E9" t="s">
        <v>60</v>
      </c>
      <c r="F9" s="36" t="s">
        <v>226</v>
      </c>
    </row>
    <row r="10" spans="1:6">
      <c r="A10" s="25" t="s">
        <v>185</v>
      </c>
      <c r="B10">
        <v>0.45</v>
      </c>
      <c r="C10" t="s">
        <v>224</v>
      </c>
      <c r="D10" s="69">
        <f t="shared" si="0"/>
        <v>0.40909090909090906</v>
      </c>
      <c r="E10" t="s">
        <v>60</v>
      </c>
      <c r="F10" s="36" t="s">
        <v>225</v>
      </c>
    </row>
    <row r="11" spans="1:6">
      <c r="A11" s="45" t="s">
        <v>186</v>
      </c>
      <c r="B11">
        <f>2.25 *1.1</f>
        <v>2.4750000000000001</v>
      </c>
      <c r="C11" t="s">
        <v>224</v>
      </c>
      <c r="D11" s="69">
        <f t="shared" si="0"/>
        <v>2.25</v>
      </c>
      <c r="E11" t="s">
        <v>60</v>
      </c>
      <c r="F11" s="36" t="s">
        <v>236</v>
      </c>
    </row>
    <row r="12" spans="1:6">
      <c r="A12" s="45" t="s">
        <v>187</v>
      </c>
      <c r="B12">
        <f>1.165</f>
        <v>1.165</v>
      </c>
      <c r="C12" t="s">
        <v>224</v>
      </c>
      <c r="D12" s="69">
        <f t="shared" si="0"/>
        <v>1.0590909090909091</v>
      </c>
      <c r="E12" t="s">
        <v>60</v>
      </c>
      <c r="F12" s="36" t="s">
        <v>319</v>
      </c>
    </row>
    <row r="14" spans="1:6">
      <c r="A14" s="37"/>
    </row>
  </sheetData>
  <phoneticPr fontId="1" type="noConversion"/>
  <conditionalFormatting sqref="B11:B12">
    <cfRule type="cellIs" dxfId="0" priority="1" operator="greaterThan">
      <formula>0</formula>
    </cfRule>
  </conditionalFormatting>
  <hyperlinks>
    <hyperlink ref="F10" r:id="rId1" xr:uid="{30E600D4-05E2-43D5-ADDD-73424F47F91D}"/>
    <hyperlink ref="F9" r:id="rId2" xr:uid="{AC8CF186-BAD9-4525-9887-B3A6409D1D52}"/>
    <hyperlink ref="F8" r:id="rId3" xr:uid="{6BCBEB49-53CD-4FB9-A741-B4B122942000}"/>
    <hyperlink ref="F7" r:id="rId4" xr:uid="{092DD633-0AC1-4F6C-BAB1-C79B8883E3C5}"/>
    <hyperlink ref="F6" r:id="rId5" xr:uid="{C98486F0-077B-4740-8AF0-20CBA02E0195}"/>
    <hyperlink ref="F5" r:id="rId6" xr:uid="{7025CCBD-77ED-41A8-8A69-2D69E5C2183E}"/>
    <hyperlink ref="F3" r:id="rId7" xr:uid="{664A5837-CF7C-409A-BE98-AFB718953232}"/>
    <hyperlink ref="F2" r:id="rId8" xr:uid="{B031B00F-21F7-464A-B559-3CB7506D9BED}"/>
    <hyperlink ref="F4" r:id="rId9" xr:uid="{042C6450-ED4A-4FAE-883C-F3B67CDCDACA}"/>
  </hyperlinks>
  <pageMargins left="0.7" right="0.7" top="0.75" bottom="0.75" header="0.3" footer="0.3"/>
  <pageSetup paperSize="9" orientation="portrait" verticalDpi="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defaultRowHeight="14.5"/>
  <cols>
    <col min="1" max="1" width="17.54296875" bestFit="1" customWidth="1"/>
    <col min="4" max="4" width="55.1796875" bestFit="1" customWidth="1"/>
  </cols>
  <sheetData>
    <row r="1" spans="1:5">
      <c r="A1" t="s">
        <v>85</v>
      </c>
      <c r="B1" t="s">
        <v>203</v>
      </c>
      <c r="C1" t="s">
        <v>59</v>
      </c>
      <c r="D1" t="s">
        <v>57</v>
      </c>
    </row>
    <row r="2" spans="1:5">
      <c r="A2" s="25" t="s">
        <v>177</v>
      </c>
      <c r="B2">
        <v>222</v>
      </c>
      <c r="C2" t="s">
        <v>60</v>
      </c>
      <c r="D2" t="s">
        <v>202</v>
      </c>
    </row>
    <row r="3" spans="1:5">
      <c r="A3" s="25" t="s">
        <v>178</v>
      </c>
      <c r="B3">
        <v>85.8</v>
      </c>
      <c r="C3" t="s">
        <v>60</v>
      </c>
      <c r="D3" t="s">
        <v>201</v>
      </c>
    </row>
    <row r="4" spans="1:5">
      <c r="A4" s="25" t="s">
        <v>179</v>
      </c>
      <c r="B4">
        <v>64.3</v>
      </c>
      <c r="C4" t="s">
        <v>60</v>
      </c>
      <c r="D4" t="s">
        <v>200</v>
      </c>
    </row>
    <row r="5" spans="1:5">
      <c r="A5" s="25" t="s">
        <v>180</v>
      </c>
      <c r="B5">
        <v>74.8</v>
      </c>
      <c r="C5" t="s">
        <v>60</v>
      </c>
      <c r="D5" t="s">
        <v>199</v>
      </c>
    </row>
    <row r="6" spans="1:5">
      <c r="A6" s="25" t="s">
        <v>181</v>
      </c>
      <c r="B6">
        <v>61.1</v>
      </c>
      <c r="C6" t="s">
        <v>60</v>
      </c>
      <c r="D6" t="s">
        <v>198</v>
      </c>
    </row>
    <row r="7" spans="1:5">
      <c r="A7" s="25" t="s">
        <v>182</v>
      </c>
      <c r="B7">
        <v>381</v>
      </c>
      <c r="C7" t="s">
        <v>60</v>
      </c>
      <c r="D7" t="s">
        <v>197</v>
      </c>
    </row>
    <row r="8" spans="1:5">
      <c r="A8" s="25" t="s">
        <v>183</v>
      </c>
      <c r="B8">
        <v>53.6</v>
      </c>
      <c r="C8" t="s">
        <v>60</v>
      </c>
      <c r="D8" t="s">
        <v>196</v>
      </c>
    </row>
    <row r="9" spans="1:5">
      <c r="A9" s="25" t="s">
        <v>184</v>
      </c>
      <c r="B9">
        <v>53.3</v>
      </c>
      <c r="C9" t="s">
        <v>60</v>
      </c>
      <c r="D9" t="s">
        <v>195</v>
      </c>
    </row>
    <row r="10" spans="1:5">
      <c r="A10" s="25" t="s">
        <v>185</v>
      </c>
      <c r="B10">
        <v>52.3</v>
      </c>
      <c r="C10" t="s">
        <v>60</v>
      </c>
      <c r="D10" t="s">
        <v>194</v>
      </c>
    </row>
    <row r="11" spans="1:5">
      <c r="A11" s="25" t="s">
        <v>186</v>
      </c>
      <c r="B11">
        <v>78.5</v>
      </c>
      <c r="C11" t="s">
        <v>60</v>
      </c>
      <c r="D11" s="36" t="s">
        <v>192</v>
      </c>
      <c r="E11" s="37" t="s">
        <v>222</v>
      </c>
    </row>
    <row r="12" spans="1:5">
      <c r="A12" s="25" t="s">
        <v>187</v>
      </c>
      <c r="B12">
        <v>50.5</v>
      </c>
      <c r="C12" t="s">
        <v>60</v>
      </c>
      <c r="D12" t="s">
        <v>193</v>
      </c>
      <c r="E12" s="37" t="s">
        <v>223</v>
      </c>
    </row>
    <row r="14" spans="1:5">
      <c r="A14" s="37"/>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204</v>
      </c>
      <c r="B1" t="s">
        <v>205</v>
      </c>
      <c r="C1" t="s">
        <v>59</v>
      </c>
      <c r="D1" t="s">
        <v>206</v>
      </c>
      <c r="E1" t="s">
        <v>214</v>
      </c>
      <c r="F1" t="s">
        <v>219</v>
      </c>
    </row>
    <row r="2" spans="1:6">
      <c r="A2" s="4" t="s">
        <v>207</v>
      </c>
      <c r="B2" s="4">
        <v>37</v>
      </c>
      <c r="C2" t="s">
        <v>67</v>
      </c>
      <c r="D2" s="36" t="s">
        <v>212</v>
      </c>
      <c r="E2" s="43" t="s">
        <v>213</v>
      </c>
      <c r="F2" t="s">
        <v>220</v>
      </c>
    </row>
    <row r="3" spans="1:6">
      <c r="A3" s="4" t="s">
        <v>208</v>
      </c>
      <c r="B3" s="4" t="s">
        <v>218</v>
      </c>
      <c r="C3" t="s">
        <v>67</v>
      </c>
    </row>
    <row r="4" spans="1:6">
      <c r="A4" s="4" t="s">
        <v>209</v>
      </c>
      <c r="B4" s="4" t="s">
        <v>217</v>
      </c>
    </row>
    <row r="5" spans="1:6">
      <c r="A5" s="4" t="s">
        <v>210</v>
      </c>
      <c r="B5" s="4" t="s">
        <v>217</v>
      </c>
    </row>
    <row r="6" spans="1:6">
      <c r="A6" s="4" t="s">
        <v>211</v>
      </c>
      <c r="B6" s="4" t="s">
        <v>217</v>
      </c>
    </row>
    <row r="7" spans="1:6">
      <c r="A7" s="4" t="s">
        <v>216</v>
      </c>
      <c r="B7" s="4">
        <v>71</v>
      </c>
      <c r="C7" t="s">
        <v>67</v>
      </c>
      <c r="D7" t="s">
        <v>215</v>
      </c>
      <c r="F7" t="s">
        <v>221</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0"/>
  <sheetViews>
    <sheetView tabSelected="1" zoomScaleNormal="100" workbookViewId="0">
      <pane xSplit="1" topLeftCell="M1" activePane="topRight" state="frozen"/>
      <selection pane="topRight" activeCell="Q10" sqref="Q10"/>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11.81640625" bestFit="1" customWidth="1"/>
    <col min="9" max="9" width="9.26953125" bestFit="1" customWidth="1"/>
    <col min="10" max="10" width="20" customWidth="1"/>
    <col min="11" max="11" width="8.6328125" customWidth="1"/>
    <col min="12" max="12" width="42.26953125" bestFit="1" customWidth="1"/>
    <col min="13" max="13" width="18" bestFit="1" customWidth="1"/>
    <col min="14" max="14" width="4.90625" bestFit="1" customWidth="1"/>
    <col min="15" max="15" width="34.08984375" bestFit="1" customWidth="1"/>
    <col min="16" max="16" width="11.7265625" bestFit="1" customWidth="1"/>
    <col min="17" max="17" width="18.54296875" bestFit="1" customWidth="1"/>
    <col min="18" max="18" width="11.7265625" bestFit="1" customWidth="1"/>
    <col min="19" max="20" width="17.7265625" bestFit="1" customWidth="1"/>
    <col min="21" max="21" width="19.6328125" bestFit="1" customWidth="1"/>
    <col min="22" max="22" width="17.7265625" bestFit="1" customWidth="1"/>
    <col min="23" max="23" width="16" bestFit="1" customWidth="1"/>
    <col min="24" max="24" width="11.81640625" bestFit="1" customWidth="1"/>
  </cols>
  <sheetData>
    <row r="1" spans="1:23">
      <c r="A1" s="1" t="s">
        <v>6</v>
      </c>
      <c r="B1" s="41" t="s">
        <v>96</v>
      </c>
      <c r="C1" s="41" t="s">
        <v>97</v>
      </c>
      <c r="D1" s="41" t="s">
        <v>85</v>
      </c>
      <c r="E1" s="41" t="s">
        <v>119</v>
      </c>
      <c r="F1" s="41" t="s">
        <v>86</v>
      </c>
      <c r="G1" s="41" t="s">
        <v>65</v>
      </c>
      <c r="H1" s="41" t="s">
        <v>66</v>
      </c>
      <c r="I1" s="41" t="s">
        <v>301</v>
      </c>
      <c r="J1" s="41" t="s">
        <v>108</v>
      </c>
      <c r="K1" s="41" t="s">
        <v>119</v>
      </c>
      <c r="L1" s="41" t="s">
        <v>28</v>
      </c>
      <c r="M1" s="41" t="s">
        <v>15</v>
      </c>
      <c r="N1" s="41" t="s">
        <v>119</v>
      </c>
      <c r="O1" s="41" t="s">
        <v>22</v>
      </c>
      <c r="P1" s="41" t="s">
        <v>70</v>
      </c>
      <c r="Q1" s="41" t="s">
        <v>158</v>
      </c>
      <c r="R1" s="41" t="s">
        <v>59</v>
      </c>
      <c r="V1" s="14" t="s">
        <v>78</v>
      </c>
      <c r="W1" s="1" t="s">
        <v>75</v>
      </c>
    </row>
    <row r="2" spans="1:23">
      <c r="A2" s="16" t="s">
        <v>103</v>
      </c>
      <c r="B2" s="38">
        <v>2</v>
      </c>
      <c r="C2" s="38" t="s">
        <v>116</v>
      </c>
      <c r="D2" s="39" t="s">
        <v>189</v>
      </c>
      <c r="E2" s="38" t="s">
        <v>72</v>
      </c>
      <c r="F2" s="38">
        <v>0</v>
      </c>
      <c r="G2" s="38">
        <v>0</v>
      </c>
      <c r="H2" s="38">
        <v>0</v>
      </c>
      <c r="I2" s="38" t="s">
        <v>69</v>
      </c>
      <c r="J2" s="40">
        <v>0</v>
      </c>
      <c r="K2" s="38">
        <v>0</v>
      </c>
      <c r="L2" s="38" t="s">
        <v>311</v>
      </c>
      <c r="M2" s="38" t="s">
        <v>99</v>
      </c>
      <c r="N2" s="38" t="s">
        <v>72</v>
      </c>
      <c r="O2" s="65" t="s">
        <v>298</v>
      </c>
      <c r="P2" s="38">
        <v>0</v>
      </c>
      <c r="Q2" s="38">
        <f xml:space="preserve"> 0.5*0.001</f>
        <v>5.0000000000000001E-4</v>
      </c>
      <c r="R2" s="38" t="s">
        <v>299</v>
      </c>
      <c r="V2">
        <v>0</v>
      </c>
      <c r="W2" s="4" t="s">
        <v>80</v>
      </c>
    </row>
    <row r="3" spans="1:23">
      <c r="A3" s="16" t="s">
        <v>104</v>
      </c>
      <c r="B3" s="38">
        <v>2</v>
      </c>
      <c r="C3" s="38" t="s">
        <v>116</v>
      </c>
      <c r="D3" s="39" t="s">
        <v>189</v>
      </c>
      <c r="E3" s="38" t="s">
        <v>72</v>
      </c>
      <c r="F3" s="38">
        <v>0</v>
      </c>
      <c r="G3" s="38">
        <v>0</v>
      </c>
      <c r="H3" s="38">
        <v>0</v>
      </c>
      <c r="I3" s="38" t="s">
        <v>69</v>
      </c>
      <c r="J3" s="38">
        <v>0</v>
      </c>
      <c r="K3" s="38">
        <v>0</v>
      </c>
      <c r="L3" s="38" t="s">
        <v>312</v>
      </c>
      <c r="M3" s="38" t="s">
        <v>99</v>
      </c>
      <c r="N3" s="38" t="s">
        <v>72</v>
      </c>
      <c r="O3" s="65" t="s">
        <v>298</v>
      </c>
      <c r="P3" s="38">
        <v>0</v>
      </c>
      <c r="Q3" s="38">
        <f t="shared" ref="Q3:Q7" si="0" xml:space="preserve"> 0.5*0.001</f>
        <v>5.0000000000000001E-4</v>
      </c>
      <c r="R3" s="38" t="s">
        <v>299</v>
      </c>
      <c r="V3">
        <v>0</v>
      </c>
      <c r="W3" s="4" t="s">
        <v>80</v>
      </c>
    </row>
    <row r="4" spans="1:23">
      <c r="A4" s="16" t="s">
        <v>105</v>
      </c>
      <c r="B4" s="38">
        <v>2</v>
      </c>
      <c r="C4" s="38" t="s">
        <v>116</v>
      </c>
      <c r="D4" s="39" t="s">
        <v>189</v>
      </c>
      <c r="E4" s="38" t="s">
        <v>72</v>
      </c>
      <c r="F4" s="38">
        <v>0</v>
      </c>
      <c r="G4" s="38">
        <v>0</v>
      </c>
      <c r="H4" s="38">
        <v>0</v>
      </c>
      <c r="I4" s="38" t="s">
        <v>69</v>
      </c>
      <c r="J4" s="38">
        <v>0</v>
      </c>
      <c r="K4" s="38">
        <v>0</v>
      </c>
      <c r="L4" s="38" t="s">
        <v>313</v>
      </c>
      <c r="M4" s="38" t="s">
        <v>99</v>
      </c>
      <c r="N4" s="38" t="s">
        <v>72</v>
      </c>
      <c r="O4" s="65" t="s">
        <v>298</v>
      </c>
      <c r="P4" s="38">
        <v>0</v>
      </c>
      <c r="Q4" s="38">
        <f t="shared" si="0"/>
        <v>5.0000000000000001E-4</v>
      </c>
      <c r="R4" s="38" t="s">
        <v>299</v>
      </c>
      <c r="V4">
        <v>0</v>
      </c>
      <c r="W4" s="4" t="s">
        <v>80</v>
      </c>
    </row>
    <row r="5" spans="1:23">
      <c r="A5" s="16" t="s">
        <v>106</v>
      </c>
      <c r="B5" s="38">
        <v>2</v>
      </c>
      <c r="C5" s="38" t="s">
        <v>116</v>
      </c>
      <c r="D5" s="39" t="s">
        <v>189</v>
      </c>
      <c r="E5" s="38" t="s">
        <v>72</v>
      </c>
      <c r="F5" s="38">
        <v>0</v>
      </c>
      <c r="G5" s="38">
        <v>0</v>
      </c>
      <c r="H5" s="38">
        <v>0</v>
      </c>
      <c r="I5" s="38" t="s">
        <v>69</v>
      </c>
      <c r="J5" s="38">
        <v>0</v>
      </c>
      <c r="K5" s="38">
        <v>0</v>
      </c>
      <c r="L5" s="38" t="s">
        <v>314</v>
      </c>
      <c r="M5" s="38" t="s">
        <v>99</v>
      </c>
      <c r="N5" s="38" t="s">
        <v>72</v>
      </c>
      <c r="O5" s="65" t="s">
        <v>298</v>
      </c>
      <c r="P5" s="38">
        <v>0</v>
      </c>
      <c r="Q5" s="38">
        <f t="shared" si="0"/>
        <v>5.0000000000000001E-4</v>
      </c>
      <c r="R5" s="38" t="s">
        <v>299</v>
      </c>
      <c r="V5">
        <v>0</v>
      </c>
      <c r="W5" s="4" t="s">
        <v>80</v>
      </c>
    </row>
    <row r="6" spans="1:23">
      <c r="A6" s="16" t="s">
        <v>107</v>
      </c>
      <c r="B6" s="38">
        <v>2</v>
      </c>
      <c r="C6" s="38" t="s">
        <v>116</v>
      </c>
      <c r="D6" s="39" t="s">
        <v>189</v>
      </c>
      <c r="E6" s="38" t="s">
        <v>72</v>
      </c>
      <c r="F6" s="38">
        <v>0</v>
      </c>
      <c r="G6" s="38">
        <v>0</v>
      </c>
      <c r="H6" s="38">
        <v>0</v>
      </c>
      <c r="I6" s="38" t="s">
        <v>69</v>
      </c>
      <c r="J6" s="38">
        <v>0</v>
      </c>
      <c r="K6" s="38">
        <v>0</v>
      </c>
      <c r="L6" s="38" t="s">
        <v>315</v>
      </c>
      <c r="M6" s="38" t="s">
        <v>99</v>
      </c>
      <c r="N6" s="38" t="s">
        <v>72</v>
      </c>
      <c r="O6" s="65" t="s">
        <v>298</v>
      </c>
      <c r="P6" s="38">
        <v>0</v>
      </c>
      <c r="Q6" s="38">
        <f t="shared" si="0"/>
        <v>5.0000000000000001E-4</v>
      </c>
      <c r="R6" s="38" t="s">
        <v>299</v>
      </c>
      <c r="V6">
        <v>0</v>
      </c>
      <c r="W6" s="4" t="s">
        <v>80</v>
      </c>
    </row>
    <row r="7" spans="1:23">
      <c r="A7" s="16" t="s">
        <v>45</v>
      </c>
      <c r="B7" s="38">
        <v>2</v>
      </c>
      <c r="C7" s="38" t="s">
        <v>116</v>
      </c>
      <c r="D7" s="39" t="s">
        <v>189</v>
      </c>
      <c r="E7" s="38" t="s">
        <v>72</v>
      </c>
      <c r="F7" s="40">
        <v>0</v>
      </c>
      <c r="G7" s="38">
        <v>0</v>
      </c>
      <c r="H7" s="38">
        <v>0</v>
      </c>
      <c r="I7" s="38" t="s">
        <v>69</v>
      </c>
      <c r="J7" s="40" t="s">
        <v>87</v>
      </c>
      <c r="K7" s="40" t="s">
        <v>117</v>
      </c>
      <c r="L7" s="38" t="s">
        <v>162</v>
      </c>
      <c r="M7" s="42" t="s">
        <v>99</v>
      </c>
      <c r="N7" s="38" t="s">
        <v>72</v>
      </c>
      <c r="O7" s="65" t="s">
        <v>298</v>
      </c>
      <c r="P7" s="38">
        <v>0</v>
      </c>
      <c r="Q7" s="38">
        <f t="shared" si="0"/>
        <v>5.0000000000000001E-4</v>
      </c>
      <c r="R7" s="38" t="s">
        <v>299</v>
      </c>
      <c r="V7">
        <v>0</v>
      </c>
      <c r="W7" s="4" t="s">
        <v>80</v>
      </c>
    </row>
    <row r="8" spans="1:23">
      <c r="A8" s="15" t="s">
        <v>53</v>
      </c>
      <c r="B8" s="38">
        <v>3</v>
      </c>
      <c r="C8" s="38" t="s">
        <v>116</v>
      </c>
      <c r="D8" s="38" t="s">
        <v>88</v>
      </c>
      <c r="E8" s="38" t="s">
        <v>72</v>
      </c>
      <c r="F8" s="38">
        <v>0</v>
      </c>
      <c r="G8" s="38" t="s">
        <v>68</v>
      </c>
      <c r="H8" s="76">
        <v>4.473795180722892E-4</v>
      </c>
      <c r="I8" s="38" t="s">
        <v>302</v>
      </c>
      <c r="J8" s="38">
        <v>0</v>
      </c>
      <c r="K8" s="40">
        <v>0</v>
      </c>
      <c r="L8" s="38">
        <v>0</v>
      </c>
      <c r="M8" s="38" t="s">
        <v>74</v>
      </c>
      <c r="N8" s="38" t="s">
        <v>72</v>
      </c>
      <c r="O8" s="66" t="s">
        <v>287</v>
      </c>
      <c r="P8" s="38">
        <v>0</v>
      </c>
      <c r="Q8" s="74">
        <v>0.113</v>
      </c>
      <c r="R8" s="38" t="s">
        <v>299</v>
      </c>
      <c r="V8">
        <v>0</v>
      </c>
      <c r="W8" s="4">
        <v>0</v>
      </c>
    </row>
    <row r="9" spans="1:23">
      <c r="A9" s="15" t="s">
        <v>101</v>
      </c>
      <c r="B9" s="38">
        <v>5</v>
      </c>
      <c r="C9" s="38" t="s">
        <v>116</v>
      </c>
      <c r="D9" s="38" t="s">
        <v>88</v>
      </c>
      <c r="E9" s="38" t="s">
        <v>72</v>
      </c>
      <c r="F9" s="38">
        <v>0</v>
      </c>
      <c r="G9" s="38">
        <v>0</v>
      </c>
      <c r="H9" s="38">
        <v>0</v>
      </c>
      <c r="I9" s="38" t="s">
        <v>69</v>
      </c>
      <c r="J9" s="38">
        <v>0</v>
      </c>
      <c r="K9" s="40">
        <v>0</v>
      </c>
      <c r="L9" s="38">
        <v>0</v>
      </c>
      <c r="M9" s="38" t="s">
        <v>73</v>
      </c>
      <c r="N9" s="38" t="s">
        <v>72</v>
      </c>
      <c r="O9" s="67" t="s">
        <v>317</v>
      </c>
      <c r="P9" s="38">
        <v>0</v>
      </c>
      <c r="Q9" s="44">
        <v>0.27</v>
      </c>
      <c r="R9" s="38" t="s">
        <v>299</v>
      </c>
      <c r="V9" t="s">
        <v>79</v>
      </c>
      <c r="W9" s="4" t="s">
        <v>76</v>
      </c>
    </row>
    <row r="10" spans="1:23">
      <c r="A10" s="15" t="s">
        <v>102</v>
      </c>
      <c r="B10" s="38">
        <v>6</v>
      </c>
      <c r="C10" s="38" t="s">
        <v>116</v>
      </c>
      <c r="D10" s="38" t="s">
        <v>89</v>
      </c>
      <c r="E10" s="38" t="s">
        <v>72</v>
      </c>
      <c r="F10" s="38">
        <v>0</v>
      </c>
      <c r="G10" s="38">
        <v>0</v>
      </c>
      <c r="H10" s="38">
        <v>0</v>
      </c>
      <c r="I10" s="38" t="s">
        <v>69</v>
      </c>
      <c r="J10" s="38">
        <v>0</v>
      </c>
      <c r="K10" s="40">
        <v>0</v>
      </c>
      <c r="L10" s="38">
        <v>0</v>
      </c>
      <c r="M10" s="38" t="s">
        <v>21</v>
      </c>
      <c r="N10" s="38" t="s">
        <v>72</v>
      </c>
      <c r="O10" s="67" t="s">
        <v>318</v>
      </c>
      <c r="P10" s="38">
        <v>0</v>
      </c>
      <c r="Q10" s="44">
        <v>0.77</v>
      </c>
      <c r="R10" s="38" t="s">
        <v>299</v>
      </c>
      <c r="V10">
        <v>0</v>
      </c>
      <c r="W10" s="4" t="s">
        <v>77</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0"/>
  <sheetViews>
    <sheetView workbookViewId="0">
      <selection activeCell="D10" sqref="D10"/>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7265625" bestFit="1" customWidth="1"/>
    <col min="9" max="9" width="11.36328125" customWidth="1"/>
    <col min="10" max="10" width="16.08984375" bestFit="1" customWidth="1"/>
    <col min="12" max="12" width="30.26953125" bestFit="1" customWidth="1"/>
  </cols>
  <sheetData>
    <row r="1" spans="1:12">
      <c r="A1" s="1" t="s">
        <v>6</v>
      </c>
      <c r="B1" s="31" t="s">
        <v>54</v>
      </c>
      <c r="C1" s="31" t="s">
        <v>59</v>
      </c>
      <c r="D1" s="31" t="s">
        <v>55</v>
      </c>
      <c r="E1" s="31" t="s">
        <v>59</v>
      </c>
      <c r="F1" s="31" t="s">
        <v>56</v>
      </c>
      <c r="G1" s="31" t="s">
        <v>59</v>
      </c>
      <c r="H1" s="61" t="s">
        <v>58</v>
      </c>
      <c r="I1" s="61" t="s">
        <v>62</v>
      </c>
      <c r="J1" s="62" t="s">
        <v>63</v>
      </c>
      <c r="K1" s="13" t="s">
        <v>59</v>
      </c>
      <c r="L1" s="9" t="s">
        <v>57</v>
      </c>
    </row>
    <row r="2" spans="1:12">
      <c r="A2" s="16" t="s">
        <v>103</v>
      </c>
      <c r="B2" s="51">
        <v>0</v>
      </c>
      <c r="C2" s="52" t="s">
        <v>60</v>
      </c>
      <c r="D2">
        <v>0.22</v>
      </c>
      <c r="E2" s="52" t="s">
        <v>61</v>
      </c>
      <c r="F2" s="53">
        <v>0.129</v>
      </c>
      <c r="G2" s="52" t="s">
        <v>60</v>
      </c>
      <c r="H2" s="35">
        <v>0</v>
      </c>
      <c r="I2" s="35">
        <v>0</v>
      </c>
      <c r="J2" s="35">
        <v>0</v>
      </c>
      <c r="K2" s="35" t="s">
        <v>64</v>
      </c>
      <c r="L2" s="75" t="s">
        <v>300</v>
      </c>
    </row>
    <row r="3" spans="1:12">
      <c r="A3" s="16" t="s">
        <v>104</v>
      </c>
      <c r="B3" s="54">
        <v>0</v>
      </c>
      <c r="C3" s="55" t="s">
        <v>60</v>
      </c>
      <c r="D3">
        <v>0.22</v>
      </c>
      <c r="E3" s="55" t="s">
        <v>61</v>
      </c>
      <c r="F3" s="56">
        <v>0.129</v>
      </c>
      <c r="G3" s="55" t="s">
        <v>60</v>
      </c>
      <c r="H3">
        <v>0</v>
      </c>
      <c r="I3">
        <v>0</v>
      </c>
      <c r="J3">
        <v>0</v>
      </c>
      <c r="K3" t="s">
        <v>64</v>
      </c>
      <c r="L3" s="75" t="s">
        <v>300</v>
      </c>
    </row>
    <row r="4" spans="1:12">
      <c r="A4" s="16" t="s">
        <v>105</v>
      </c>
      <c r="B4" s="54">
        <v>0</v>
      </c>
      <c r="C4" s="55" t="s">
        <v>60</v>
      </c>
      <c r="D4">
        <v>0.22</v>
      </c>
      <c r="E4" s="55" t="s">
        <v>61</v>
      </c>
      <c r="F4" s="56">
        <v>0.129</v>
      </c>
      <c r="G4" s="55" t="s">
        <v>60</v>
      </c>
      <c r="H4">
        <v>0</v>
      </c>
      <c r="I4">
        <v>0</v>
      </c>
      <c r="J4">
        <v>0</v>
      </c>
      <c r="K4" t="s">
        <v>64</v>
      </c>
      <c r="L4" s="75" t="s">
        <v>300</v>
      </c>
    </row>
    <row r="5" spans="1:12">
      <c r="A5" s="16" t="s">
        <v>106</v>
      </c>
      <c r="B5" s="54">
        <v>0</v>
      </c>
      <c r="C5" s="55" t="s">
        <v>60</v>
      </c>
      <c r="D5">
        <v>0.22</v>
      </c>
      <c r="E5" s="55" t="s">
        <v>61</v>
      </c>
      <c r="F5" s="56">
        <v>0.129</v>
      </c>
      <c r="G5" s="55" t="s">
        <v>60</v>
      </c>
      <c r="H5">
        <v>0</v>
      </c>
      <c r="I5">
        <v>0</v>
      </c>
      <c r="J5">
        <v>0</v>
      </c>
      <c r="K5" t="s">
        <v>64</v>
      </c>
      <c r="L5" s="75" t="s">
        <v>300</v>
      </c>
    </row>
    <row r="6" spans="1:12">
      <c r="A6" s="16" t="s">
        <v>107</v>
      </c>
      <c r="B6" s="54">
        <v>0</v>
      </c>
      <c r="C6" s="55" t="s">
        <v>60</v>
      </c>
      <c r="D6">
        <v>0.22</v>
      </c>
      <c r="E6" s="55" t="s">
        <v>61</v>
      </c>
      <c r="F6" s="56">
        <v>0.129</v>
      </c>
      <c r="G6" s="55" t="s">
        <v>60</v>
      </c>
      <c r="H6">
        <v>0</v>
      </c>
      <c r="I6">
        <v>0</v>
      </c>
      <c r="J6">
        <v>0</v>
      </c>
      <c r="K6" t="s">
        <v>64</v>
      </c>
      <c r="L6" s="75" t="s">
        <v>300</v>
      </c>
    </row>
    <row r="7" spans="1:12">
      <c r="A7" s="16" t="s">
        <v>45</v>
      </c>
      <c r="B7" s="57">
        <v>0</v>
      </c>
      <c r="C7" s="58" t="s">
        <v>60</v>
      </c>
      <c r="D7">
        <v>0.22</v>
      </c>
      <c r="E7" s="58" t="s">
        <v>61</v>
      </c>
      <c r="F7" s="60">
        <v>0.129</v>
      </c>
      <c r="G7" s="58" t="s">
        <v>60</v>
      </c>
      <c r="H7" s="59">
        <v>0</v>
      </c>
      <c r="I7" s="59">
        <v>0</v>
      </c>
      <c r="J7" s="59">
        <v>0</v>
      </c>
      <c r="K7" s="59" t="s">
        <v>64</v>
      </c>
      <c r="L7" s="75" t="s">
        <v>300</v>
      </c>
    </row>
    <row r="8" spans="1:12">
      <c r="A8" s="15" t="s">
        <v>53</v>
      </c>
      <c r="B8" s="51">
        <v>45</v>
      </c>
      <c r="C8" s="52" t="s">
        <v>60</v>
      </c>
      <c r="D8">
        <v>0.22</v>
      </c>
      <c r="E8" s="52" t="s">
        <v>61</v>
      </c>
      <c r="F8" s="53">
        <v>1.27E-4</v>
      </c>
      <c r="G8" s="52" t="s">
        <v>60</v>
      </c>
      <c r="H8" s="35">
        <v>0</v>
      </c>
      <c r="I8" s="35">
        <v>0</v>
      </c>
      <c r="J8" s="35">
        <v>0</v>
      </c>
      <c r="K8" s="35" t="s">
        <v>64</v>
      </c>
      <c r="L8" s="75" t="s">
        <v>300</v>
      </c>
    </row>
    <row r="9" spans="1:12">
      <c r="A9" s="15" t="s">
        <v>101</v>
      </c>
      <c r="B9" s="54">
        <v>0</v>
      </c>
      <c r="C9" s="55" t="s">
        <v>60</v>
      </c>
      <c r="D9">
        <v>0.22</v>
      </c>
      <c r="E9" s="55" t="s">
        <v>61</v>
      </c>
      <c r="F9" s="56">
        <v>1.27E-4</v>
      </c>
      <c r="G9" s="55" t="s">
        <v>60</v>
      </c>
      <c r="H9">
        <v>0</v>
      </c>
      <c r="I9">
        <v>0</v>
      </c>
      <c r="J9">
        <v>0</v>
      </c>
      <c r="K9" t="s">
        <v>64</v>
      </c>
      <c r="L9" s="75" t="s">
        <v>300</v>
      </c>
    </row>
    <row r="10" spans="1:12">
      <c r="A10" s="15" t="s">
        <v>102</v>
      </c>
      <c r="B10" s="57">
        <v>0</v>
      </c>
      <c r="C10" s="58" t="s">
        <v>60</v>
      </c>
      <c r="D10">
        <v>0.22</v>
      </c>
      <c r="E10" s="58" t="s">
        <v>61</v>
      </c>
      <c r="F10" s="60">
        <v>1.27E-4</v>
      </c>
      <c r="G10" s="58" t="s">
        <v>60</v>
      </c>
      <c r="H10" s="59">
        <v>0</v>
      </c>
      <c r="I10" s="59">
        <v>0</v>
      </c>
      <c r="J10" s="59">
        <v>0</v>
      </c>
      <c r="K10" s="59" t="s">
        <v>64</v>
      </c>
      <c r="L10" s="75" t="s">
        <v>300</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N14"/>
  <sheetViews>
    <sheetView zoomScale="80" zoomScaleNormal="80" workbookViewId="0">
      <pane xSplit="1" topLeftCell="B1" activePane="topRight" state="frozen"/>
      <selection pane="topRight" activeCell="M18" sqref="M18"/>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9" width="10.6328125" bestFit="1" customWidth="1"/>
    <col min="10" max="11" width="11.453125" bestFit="1" customWidth="1"/>
  </cols>
  <sheetData>
    <row r="1" spans="1:14">
      <c r="A1" s="9" t="s">
        <v>6</v>
      </c>
      <c r="B1" s="17" t="s">
        <v>188</v>
      </c>
      <c r="C1" s="28" t="s">
        <v>103</v>
      </c>
      <c r="D1" s="28" t="s">
        <v>104</v>
      </c>
      <c r="E1" s="28" t="s">
        <v>105</v>
      </c>
      <c r="F1" s="28" t="s">
        <v>106</v>
      </c>
      <c r="G1" s="28" t="s">
        <v>107</v>
      </c>
      <c r="H1" s="28" t="s">
        <v>45</v>
      </c>
      <c r="I1" s="16" t="s">
        <v>53</v>
      </c>
      <c r="J1" s="16" t="s">
        <v>101</v>
      </c>
      <c r="K1" s="16" t="s">
        <v>102</v>
      </c>
      <c r="L1" s="19" t="s">
        <v>19</v>
      </c>
      <c r="M1" s="19" t="s">
        <v>20</v>
      </c>
      <c r="N1" s="19" t="s">
        <v>84</v>
      </c>
    </row>
    <row r="2" spans="1:14">
      <c r="A2" s="29" t="s">
        <v>188</v>
      </c>
      <c r="B2" s="12">
        <v>0</v>
      </c>
      <c r="C2" s="5">
        <v>1</v>
      </c>
      <c r="D2" s="5">
        <v>1</v>
      </c>
      <c r="E2" s="5">
        <v>1</v>
      </c>
      <c r="F2" s="5">
        <v>1</v>
      </c>
      <c r="G2" s="5">
        <v>1</v>
      </c>
      <c r="H2" s="5">
        <v>1</v>
      </c>
      <c r="I2" s="9">
        <v>0</v>
      </c>
      <c r="J2" s="9">
        <v>0</v>
      </c>
      <c r="K2" s="9">
        <v>0</v>
      </c>
      <c r="L2" s="9">
        <v>0</v>
      </c>
      <c r="M2" s="9">
        <v>0</v>
      </c>
      <c r="N2" s="9">
        <v>0</v>
      </c>
    </row>
    <row r="3" spans="1:14">
      <c r="A3" s="28" t="s">
        <v>103</v>
      </c>
      <c r="B3" s="9">
        <v>0</v>
      </c>
      <c r="C3" s="5" t="s">
        <v>109</v>
      </c>
      <c r="D3" s="5">
        <v>0</v>
      </c>
      <c r="E3" s="5">
        <v>0</v>
      </c>
      <c r="F3" s="5">
        <v>0</v>
      </c>
      <c r="G3" s="5">
        <v>0</v>
      </c>
      <c r="H3" s="5">
        <v>0</v>
      </c>
      <c r="I3" s="6" t="s">
        <v>23</v>
      </c>
      <c r="J3" s="6" t="s">
        <v>23</v>
      </c>
      <c r="K3" s="9">
        <v>0</v>
      </c>
      <c r="L3" s="9">
        <v>0</v>
      </c>
      <c r="M3" s="9">
        <v>0</v>
      </c>
      <c r="N3" s="6" t="s">
        <v>24</v>
      </c>
    </row>
    <row r="4" spans="1:14">
      <c r="A4" s="28" t="s">
        <v>104</v>
      </c>
      <c r="B4" s="9">
        <v>0</v>
      </c>
      <c r="C4" s="5">
        <v>0</v>
      </c>
      <c r="D4" s="5" t="s">
        <v>115</v>
      </c>
      <c r="E4" s="5">
        <v>0</v>
      </c>
      <c r="F4" s="5">
        <v>0</v>
      </c>
      <c r="G4" s="5">
        <v>0</v>
      </c>
      <c r="H4" s="5">
        <v>0</v>
      </c>
      <c r="I4" s="6" t="s">
        <v>23</v>
      </c>
      <c r="J4" s="6" t="s">
        <v>23</v>
      </c>
      <c r="K4" s="9">
        <v>0</v>
      </c>
      <c r="L4" s="9">
        <v>0</v>
      </c>
      <c r="M4" s="9">
        <v>0</v>
      </c>
      <c r="N4" s="6" t="s">
        <v>24</v>
      </c>
    </row>
    <row r="5" spans="1:14">
      <c r="A5" s="28" t="s">
        <v>105</v>
      </c>
      <c r="B5" s="9">
        <v>0</v>
      </c>
      <c r="C5" s="5">
        <v>0</v>
      </c>
      <c r="D5" s="9">
        <v>0</v>
      </c>
      <c r="E5" s="5" t="s">
        <v>110</v>
      </c>
      <c r="F5" s="5">
        <v>0</v>
      </c>
      <c r="G5" s="5">
        <v>0</v>
      </c>
      <c r="H5" s="5">
        <v>0</v>
      </c>
      <c r="I5" s="6" t="s">
        <v>23</v>
      </c>
      <c r="J5" s="6" t="s">
        <v>23</v>
      </c>
      <c r="K5" s="30">
        <v>0</v>
      </c>
      <c r="L5" s="9">
        <v>0</v>
      </c>
      <c r="M5" s="9">
        <v>0</v>
      </c>
      <c r="N5" s="6" t="s">
        <v>24</v>
      </c>
    </row>
    <row r="6" spans="1:14">
      <c r="A6" s="28" t="s">
        <v>106</v>
      </c>
      <c r="B6" s="9">
        <v>0</v>
      </c>
      <c r="C6" s="5">
        <v>0</v>
      </c>
      <c r="D6" s="9">
        <v>0</v>
      </c>
      <c r="E6" s="9">
        <v>0</v>
      </c>
      <c r="F6" s="5" t="s">
        <v>111</v>
      </c>
      <c r="G6" s="5">
        <v>0</v>
      </c>
      <c r="H6" s="5">
        <v>0</v>
      </c>
      <c r="I6" s="6" t="s">
        <v>23</v>
      </c>
      <c r="J6" s="6" t="s">
        <v>23</v>
      </c>
      <c r="K6" s="9">
        <v>0</v>
      </c>
      <c r="L6" s="9">
        <v>0</v>
      </c>
      <c r="M6" s="9">
        <v>0</v>
      </c>
      <c r="N6" s="6" t="s">
        <v>24</v>
      </c>
    </row>
    <row r="7" spans="1:14">
      <c r="A7" s="28" t="s">
        <v>107</v>
      </c>
      <c r="B7" s="9">
        <v>0</v>
      </c>
      <c r="C7" s="5">
        <v>0</v>
      </c>
      <c r="D7" s="9">
        <v>0</v>
      </c>
      <c r="E7" s="9">
        <v>0</v>
      </c>
      <c r="F7" s="9">
        <v>0</v>
      </c>
      <c r="G7" s="5" t="s">
        <v>112</v>
      </c>
      <c r="H7" s="5">
        <v>0</v>
      </c>
      <c r="I7" s="6" t="s">
        <v>23</v>
      </c>
      <c r="J7" s="6" t="s">
        <v>23</v>
      </c>
      <c r="K7" s="9">
        <v>0</v>
      </c>
      <c r="L7" s="9">
        <v>0</v>
      </c>
      <c r="M7" s="9">
        <v>0</v>
      </c>
      <c r="N7" s="6" t="s">
        <v>24</v>
      </c>
    </row>
    <row r="8" spans="1:14">
      <c r="A8" s="28" t="s">
        <v>45</v>
      </c>
      <c r="B8" s="9">
        <v>0</v>
      </c>
      <c r="C8" s="5">
        <v>0</v>
      </c>
      <c r="D8" s="9">
        <v>0</v>
      </c>
      <c r="E8" s="9">
        <v>0</v>
      </c>
      <c r="F8" s="9">
        <v>0</v>
      </c>
      <c r="G8" s="9">
        <v>0</v>
      </c>
      <c r="H8" s="5" t="s">
        <v>113</v>
      </c>
      <c r="I8" s="6" t="s">
        <v>23</v>
      </c>
      <c r="J8" s="6" t="s">
        <v>23</v>
      </c>
      <c r="K8" s="9">
        <v>0</v>
      </c>
      <c r="L8" s="9">
        <v>0</v>
      </c>
      <c r="M8" s="9">
        <v>0</v>
      </c>
      <c r="N8" s="6" t="s">
        <v>24</v>
      </c>
    </row>
    <row r="9" spans="1:14">
      <c r="A9" s="18" t="s">
        <v>53</v>
      </c>
      <c r="B9" s="9">
        <v>0</v>
      </c>
      <c r="C9" s="5">
        <v>0</v>
      </c>
      <c r="D9" s="9">
        <v>0</v>
      </c>
      <c r="E9" s="9">
        <v>0</v>
      </c>
      <c r="F9" s="9">
        <v>0</v>
      </c>
      <c r="G9" s="9">
        <v>0</v>
      </c>
      <c r="H9" s="9">
        <v>0</v>
      </c>
      <c r="I9" s="5" t="s">
        <v>114</v>
      </c>
      <c r="J9" s="9">
        <v>0</v>
      </c>
      <c r="K9" s="6" t="s">
        <v>23</v>
      </c>
      <c r="L9" s="9">
        <v>0</v>
      </c>
      <c r="M9" s="9">
        <v>0</v>
      </c>
      <c r="N9" s="6" t="s">
        <v>24</v>
      </c>
    </row>
    <row r="10" spans="1:14">
      <c r="A10" s="18" t="s">
        <v>101</v>
      </c>
      <c r="B10" s="9">
        <v>0</v>
      </c>
      <c r="C10" s="5">
        <v>0</v>
      </c>
      <c r="D10" s="9">
        <v>0</v>
      </c>
      <c r="E10" s="9">
        <v>0</v>
      </c>
      <c r="F10" s="9">
        <v>0</v>
      </c>
      <c r="G10" s="9">
        <v>0</v>
      </c>
      <c r="H10" s="9">
        <v>0</v>
      </c>
      <c r="I10" s="9">
        <v>0</v>
      </c>
      <c r="J10" s="5" t="s">
        <v>294</v>
      </c>
      <c r="K10" s="6" t="s">
        <v>23</v>
      </c>
      <c r="L10" s="9">
        <v>0</v>
      </c>
      <c r="M10" s="9">
        <v>0</v>
      </c>
      <c r="N10" s="6" t="s">
        <v>24</v>
      </c>
    </row>
    <row r="11" spans="1:14">
      <c r="A11" s="18" t="s">
        <v>102</v>
      </c>
      <c r="B11" s="9">
        <v>0</v>
      </c>
      <c r="C11" s="5">
        <v>0</v>
      </c>
      <c r="D11" s="9">
        <v>0</v>
      </c>
      <c r="E11" s="9">
        <v>0</v>
      </c>
      <c r="F11" s="9">
        <v>0</v>
      </c>
      <c r="G11" s="9">
        <v>0</v>
      </c>
      <c r="H11" s="9">
        <v>0</v>
      </c>
      <c r="I11" s="9">
        <v>0</v>
      </c>
      <c r="J11" s="9">
        <v>0</v>
      </c>
      <c r="K11" s="9">
        <v>0</v>
      </c>
      <c r="L11" s="6" t="s">
        <v>23</v>
      </c>
      <c r="M11" s="6" t="s">
        <v>24</v>
      </c>
      <c r="N11" s="9">
        <v>0</v>
      </c>
    </row>
    <row r="12" spans="1:14">
      <c r="A12" s="19" t="s">
        <v>19</v>
      </c>
      <c r="B12" s="9">
        <v>0</v>
      </c>
      <c r="C12" s="5">
        <v>0</v>
      </c>
      <c r="D12" s="9">
        <v>0</v>
      </c>
      <c r="E12" s="9">
        <v>0</v>
      </c>
      <c r="F12" s="9">
        <v>0</v>
      </c>
      <c r="G12" s="9">
        <v>0</v>
      </c>
      <c r="H12" s="9">
        <v>0</v>
      </c>
      <c r="I12" s="9">
        <v>0</v>
      </c>
      <c r="J12" s="9">
        <v>0</v>
      </c>
      <c r="K12" s="9">
        <v>0</v>
      </c>
      <c r="L12" s="9">
        <v>0</v>
      </c>
      <c r="M12" s="9">
        <v>0</v>
      </c>
      <c r="N12" s="9">
        <v>0</v>
      </c>
    </row>
    <row r="13" spans="1:14">
      <c r="A13" s="19" t="s">
        <v>20</v>
      </c>
      <c r="B13" s="9">
        <v>0</v>
      </c>
      <c r="C13" s="5">
        <v>0</v>
      </c>
      <c r="D13" s="9">
        <v>0</v>
      </c>
      <c r="E13" s="9">
        <v>0</v>
      </c>
      <c r="F13" s="9">
        <v>0</v>
      </c>
      <c r="G13" s="9">
        <v>0</v>
      </c>
      <c r="H13" s="9">
        <v>0</v>
      </c>
      <c r="I13" s="9">
        <v>0</v>
      </c>
      <c r="J13" s="9">
        <v>0</v>
      </c>
      <c r="K13" s="9">
        <v>0</v>
      </c>
      <c r="L13" s="9">
        <v>0</v>
      </c>
      <c r="M13" s="9">
        <v>0</v>
      </c>
      <c r="N13" s="9">
        <v>0</v>
      </c>
    </row>
    <row r="14" spans="1:14">
      <c r="A14" s="19" t="s">
        <v>84</v>
      </c>
      <c r="B14" s="9">
        <v>0</v>
      </c>
      <c r="C14" s="5">
        <v>0</v>
      </c>
      <c r="D14" s="9">
        <v>0</v>
      </c>
      <c r="E14" s="9">
        <v>0</v>
      </c>
      <c r="F14" s="9">
        <v>0</v>
      </c>
      <c r="G14" s="9">
        <v>0</v>
      </c>
      <c r="H14" s="9">
        <v>0</v>
      </c>
      <c r="I14" s="9">
        <v>0</v>
      </c>
      <c r="J14" s="9">
        <v>0</v>
      </c>
      <c r="K14" s="9">
        <v>0</v>
      </c>
      <c r="L14" s="9">
        <v>0</v>
      </c>
      <c r="M14" s="9">
        <v>0</v>
      </c>
      <c r="N14" s="9">
        <v>0</v>
      </c>
    </row>
  </sheetData>
  <conditionalFormatting sqref="B3:B8 C4:C7 C8:G8 C2:I2 D5:D7 D3:H3 E4 E6:E7 F4:F5 F7 G4:G6 H4:H7 I3:I8 B9:I14 J2:N14">
    <cfRule type="colorScale" priority="6">
      <colorScale>
        <cfvo type="min"/>
        <cfvo type="max"/>
        <color rgb="FFFCFCFF"/>
        <color rgb="FFF8696B"/>
      </colorScale>
    </cfRule>
  </conditionalFormatting>
  <conditionalFormatting sqref="C3 D4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A13" sqref="A13"/>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175</v>
      </c>
      <c r="C1" s="1" t="s">
        <v>30</v>
      </c>
      <c r="D1" s="1" t="s">
        <v>31</v>
      </c>
      <c r="E1" s="1" t="s">
        <v>32</v>
      </c>
      <c r="F1" s="1" t="s">
        <v>47</v>
      </c>
      <c r="G1" s="1" t="s">
        <v>33</v>
      </c>
      <c r="H1" s="1" t="s">
        <v>34</v>
      </c>
      <c r="I1" s="1" t="s">
        <v>35</v>
      </c>
    </row>
    <row r="2" spans="1:9">
      <c r="A2" s="38" t="s">
        <v>311</v>
      </c>
      <c r="B2" s="27" t="s">
        <v>190</v>
      </c>
      <c r="C2" s="27">
        <v>0</v>
      </c>
      <c r="D2" s="27">
        <v>0</v>
      </c>
      <c r="E2" s="27">
        <v>0</v>
      </c>
      <c r="F2" s="27">
        <v>0</v>
      </c>
      <c r="G2" s="11" t="s">
        <v>98</v>
      </c>
      <c r="H2" s="11" t="s">
        <v>163</v>
      </c>
      <c r="I2" s="11" t="s">
        <v>164</v>
      </c>
    </row>
    <row r="3" spans="1:9">
      <c r="A3" s="38" t="s">
        <v>312</v>
      </c>
      <c r="B3" s="27" t="s">
        <v>190</v>
      </c>
      <c r="C3" s="27">
        <v>0</v>
      </c>
      <c r="D3" s="27">
        <v>0</v>
      </c>
      <c r="E3" s="27">
        <v>0</v>
      </c>
      <c r="F3" s="27">
        <v>0</v>
      </c>
      <c r="G3" s="11" t="s">
        <v>98</v>
      </c>
      <c r="H3" s="11" t="s">
        <v>163</v>
      </c>
      <c r="I3" s="11" t="s">
        <v>164</v>
      </c>
    </row>
    <row r="4" spans="1:9">
      <c r="A4" s="38" t="s">
        <v>313</v>
      </c>
      <c r="B4" s="27" t="s">
        <v>190</v>
      </c>
      <c r="C4" s="27">
        <v>0</v>
      </c>
      <c r="D4" s="27">
        <v>0</v>
      </c>
      <c r="E4" s="27">
        <v>0</v>
      </c>
      <c r="F4" s="27">
        <v>0</v>
      </c>
      <c r="G4" s="11" t="s">
        <v>98</v>
      </c>
      <c r="H4" s="11" t="s">
        <v>163</v>
      </c>
      <c r="I4" s="11" t="s">
        <v>164</v>
      </c>
    </row>
    <row r="5" spans="1:9">
      <c r="A5" s="38" t="s">
        <v>314</v>
      </c>
      <c r="B5" s="27" t="s">
        <v>190</v>
      </c>
      <c r="C5" s="27">
        <v>0</v>
      </c>
      <c r="D5" s="27">
        <v>0</v>
      </c>
      <c r="E5" s="27">
        <v>0</v>
      </c>
      <c r="F5" s="27">
        <v>0</v>
      </c>
      <c r="G5" s="11" t="s">
        <v>98</v>
      </c>
      <c r="H5" s="11" t="s">
        <v>163</v>
      </c>
      <c r="I5" s="11" t="s">
        <v>164</v>
      </c>
    </row>
    <row r="6" spans="1:9">
      <c r="A6" s="38" t="s">
        <v>315</v>
      </c>
      <c r="B6" s="27" t="s">
        <v>190</v>
      </c>
      <c r="C6" s="27">
        <v>0</v>
      </c>
      <c r="D6" s="27">
        <v>0</v>
      </c>
      <c r="E6" s="27">
        <v>0</v>
      </c>
      <c r="F6" s="27">
        <v>0</v>
      </c>
      <c r="G6" s="11" t="s">
        <v>98</v>
      </c>
      <c r="H6" s="11" t="s">
        <v>163</v>
      </c>
      <c r="I6" s="11" t="s">
        <v>164</v>
      </c>
    </row>
    <row r="7" spans="1:9">
      <c r="A7" s="4" t="s">
        <v>162</v>
      </c>
      <c r="B7" s="27">
        <v>0</v>
      </c>
      <c r="C7" s="33">
        <v>0</v>
      </c>
      <c r="D7" s="33" t="s">
        <v>46</v>
      </c>
      <c r="E7" s="33" t="s">
        <v>191</v>
      </c>
      <c r="F7" s="33" t="s">
        <v>185</v>
      </c>
      <c r="G7" s="34">
        <v>0</v>
      </c>
      <c r="H7" s="25" t="s">
        <v>165</v>
      </c>
      <c r="I7" s="34" t="s">
        <v>166</v>
      </c>
    </row>
    <row r="8" spans="1:9">
      <c r="A8" s="21"/>
      <c r="B8" s="4"/>
      <c r="C8" s="35"/>
      <c r="D8" s="35"/>
      <c r="E8" s="35"/>
      <c r="F8" s="35"/>
      <c r="G8" s="35"/>
      <c r="H8" s="35"/>
      <c r="I8" s="35"/>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K21" sqref="K2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121</v>
      </c>
      <c r="C1" s="1" t="s">
        <v>122</v>
      </c>
      <c r="D1" s="1" t="s">
        <v>148</v>
      </c>
      <c r="E1" s="1" t="s">
        <v>149</v>
      </c>
      <c r="F1" t="s">
        <v>123</v>
      </c>
      <c r="G1" t="s">
        <v>124</v>
      </c>
      <c r="H1" t="s">
        <v>125</v>
      </c>
      <c r="I1" t="s">
        <v>126</v>
      </c>
      <c r="J1" t="s">
        <v>127</v>
      </c>
      <c r="K1" t="s">
        <v>128</v>
      </c>
      <c r="L1" t="s">
        <v>129</v>
      </c>
      <c r="M1" t="s">
        <v>130</v>
      </c>
      <c r="N1" t="s">
        <v>131</v>
      </c>
    </row>
    <row r="2" spans="1:14">
      <c r="A2" s="21" t="s">
        <v>120</v>
      </c>
      <c r="B2" s="22" t="s">
        <v>152</v>
      </c>
      <c r="C2" s="22" t="s">
        <v>68</v>
      </c>
      <c r="D2" s="23">
        <v>0.95</v>
      </c>
      <c r="E2" s="23">
        <v>0.05</v>
      </c>
      <c r="F2" s="24">
        <f xml:space="preserve"> 25 +273</f>
        <v>298</v>
      </c>
      <c r="G2" s="24">
        <f>90 + 273</f>
        <v>363</v>
      </c>
      <c r="H2" s="24">
        <f>125 + 273</f>
        <v>398</v>
      </c>
      <c r="I2" s="24">
        <v>0.18</v>
      </c>
      <c r="J2" s="24">
        <v>0.5</v>
      </c>
      <c r="K2" s="24" t="s">
        <v>144</v>
      </c>
      <c r="L2" s="24" t="s">
        <v>146</v>
      </c>
      <c r="M2" s="24">
        <v>100</v>
      </c>
      <c r="N2" s="24">
        <v>80</v>
      </c>
    </row>
    <row r="3" spans="1:14">
      <c r="A3" s="21" t="s">
        <v>150</v>
      </c>
      <c r="B3" s="10" t="s">
        <v>153</v>
      </c>
      <c r="C3" s="10" t="s">
        <v>93</v>
      </c>
      <c r="D3" s="11">
        <v>0.95</v>
      </c>
      <c r="E3" s="11">
        <v>0.05</v>
      </c>
      <c r="F3" s="24">
        <f t="shared" ref="F3:F4" si="0" xml:space="preserve"> 25 +273</f>
        <v>298</v>
      </c>
      <c r="G3" s="24">
        <f t="shared" ref="G3:G4" si="1">90 + 273</f>
        <v>363</v>
      </c>
      <c r="H3" s="24">
        <f t="shared" ref="H3:H4" si="2">125 + 273</f>
        <v>398</v>
      </c>
      <c r="I3" s="24">
        <v>0.18</v>
      </c>
      <c r="J3" s="24">
        <v>0.5</v>
      </c>
      <c r="K3" s="24" t="s">
        <v>144</v>
      </c>
      <c r="L3" s="24" t="s">
        <v>146</v>
      </c>
      <c r="M3" s="24">
        <v>100</v>
      </c>
      <c r="N3" s="24">
        <v>80</v>
      </c>
    </row>
    <row r="4" spans="1:14">
      <c r="A4" s="21" t="s">
        <v>151</v>
      </c>
      <c r="B4" s="10" t="s">
        <v>154</v>
      </c>
      <c r="C4" s="10" t="s">
        <v>155</v>
      </c>
      <c r="D4" s="11">
        <v>0.95</v>
      </c>
      <c r="E4" s="11">
        <v>0.05</v>
      </c>
      <c r="F4" s="24">
        <f t="shared" si="0"/>
        <v>298</v>
      </c>
      <c r="G4" s="24">
        <f t="shared" si="1"/>
        <v>363</v>
      </c>
      <c r="H4" s="24">
        <f t="shared" si="2"/>
        <v>398</v>
      </c>
      <c r="I4" s="24">
        <v>0.18</v>
      </c>
      <c r="J4" s="24">
        <v>0.5</v>
      </c>
      <c r="K4" s="24" t="s">
        <v>144</v>
      </c>
      <c r="L4" s="24" t="s">
        <v>146</v>
      </c>
      <c r="M4" s="24">
        <v>100</v>
      </c>
      <c r="N4" s="24">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J18" sqref="J18"/>
    </sheetView>
  </sheetViews>
  <sheetFormatPr defaultColWidth="10.90625" defaultRowHeight="14.5"/>
  <cols>
    <col min="1" max="1" width="11.453125" bestFit="1" customWidth="1"/>
  </cols>
  <sheetData>
    <row r="1" spans="1:2">
      <c r="A1" s="63" t="s">
        <v>36</v>
      </c>
      <c r="B1" s="64"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91</v>
      </c>
      <c r="B10" t="s">
        <v>83</v>
      </c>
    </row>
    <row r="11" spans="1:2">
      <c r="A11" t="s">
        <v>90</v>
      </c>
      <c r="B11" t="s">
        <v>90</v>
      </c>
    </row>
    <row r="12" spans="1:2">
      <c r="A12" t="s">
        <v>92</v>
      </c>
      <c r="B12" t="s">
        <v>93</v>
      </c>
    </row>
    <row r="13" spans="1:2">
      <c r="A13" t="s">
        <v>68</v>
      </c>
      <c r="B13" t="s">
        <v>94</v>
      </c>
    </row>
    <row r="14" spans="1:2">
      <c r="A14" t="s">
        <v>100</v>
      </c>
      <c r="B14" t="s">
        <v>95</v>
      </c>
    </row>
    <row r="15" spans="1:2">
      <c r="A15" t="s">
        <v>176</v>
      </c>
      <c r="B15" t="s">
        <v>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156</v>
      </c>
      <c r="B1" t="s">
        <v>157</v>
      </c>
      <c r="C1" t="s">
        <v>59</v>
      </c>
    </row>
    <row r="2" spans="1:3">
      <c r="A2" t="s">
        <v>121</v>
      </c>
      <c r="B2" t="s">
        <v>132</v>
      </c>
      <c r="C2" t="s">
        <v>117</v>
      </c>
    </row>
    <row r="3" spans="1:3">
      <c r="A3" t="s">
        <v>122</v>
      </c>
      <c r="B3" t="s">
        <v>133</v>
      </c>
      <c r="C3" t="s">
        <v>117</v>
      </c>
    </row>
    <row r="4" spans="1:3">
      <c r="A4" t="s">
        <v>123</v>
      </c>
      <c r="B4" t="s">
        <v>134</v>
      </c>
      <c r="C4" t="s">
        <v>118</v>
      </c>
    </row>
    <row r="5" spans="1:3">
      <c r="A5" t="s">
        <v>124</v>
      </c>
      <c r="B5" t="s">
        <v>135</v>
      </c>
      <c r="C5" t="s">
        <v>118</v>
      </c>
    </row>
    <row r="6" spans="1:3">
      <c r="A6" t="s">
        <v>125</v>
      </c>
      <c r="B6" t="s">
        <v>138</v>
      </c>
      <c r="C6" t="s">
        <v>118</v>
      </c>
    </row>
    <row r="7" spans="1:3">
      <c r="A7" t="s">
        <v>126</v>
      </c>
      <c r="B7" t="s">
        <v>136</v>
      </c>
      <c r="C7" t="s">
        <v>141</v>
      </c>
    </row>
    <row r="8" spans="1:3">
      <c r="A8" t="s">
        <v>127</v>
      </c>
      <c r="B8" t="s">
        <v>137</v>
      </c>
      <c r="C8" t="s">
        <v>141</v>
      </c>
    </row>
    <row r="9" spans="1:3">
      <c r="A9" t="s">
        <v>128</v>
      </c>
      <c r="B9" t="s">
        <v>139</v>
      </c>
      <c r="C9" t="s">
        <v>145</v>
      </c>
    </row>
    <row r="10" spans="1:3">
      <c r="A10" t="s">
        <v>129</v>
      </c>
      <c r="B10" t="s">
        <v>142</v>
      </c>
      <c r="C10" t="s">
        <v>145</v>
      </c>
    </row>
    <row r="11" spans="1:3">
      <c r="A11" t="s">
        <v>130</v>
      </c>
      <c r="B11" t="s">
        <v>140</v>
      </c>
      <c r="C11" t="s">
        <v>147</v>
      </c>
    </row>
    <row r="12" spans="1:3">
      <c r="A12" t="s">
        <v>131</v>
      </c>
      <c r="B12" t="s">
        <v>143</v>
      </c>
      <c r="C12" t="s">
        <v>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AA36"/>
  <sheetViews>
    <sheetView topLeftCell="T1" zoomScaleNormal="100" workbookViewId="0">
      <selection activeCell="Y20" sqref="Y20"/>
    </sheetView>
  </sheetViews>
  <sheetFormatPr defaultRowHeight="14.5"/>
  <cols>
    <col min="1" max="1" width="29.1796875" customWidth="1"/>
    <col min="2" max="4" width="37.7265625" bestFit="1" customWidth="1"/>
    <col min="5" max="5" width="23" bestFit="1" customWidth="1"/>
    <col min="7" max="7" width="18.90625" customWidth="1"/>
    <col min="8" max="8" width="17.2695312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 min="30" max="30" width="14.453125" bestFit="1" customWidth="1"/>
  </cols>
  <sheetData>
    <row r="1" spans="1:27">
      <c r="A1" t="s">
        <v>81</v>
      </c>
      <c r="G1" t="s">
        <v>82</v>
      </c>
    </row>
    <row r="2" spans="1:27">
      <c r="P2" s="68" t="s">
        <v>248</v>
      </c>
      <c r="X2" s="68" t="s">
        <v>288</v>
      </c>
    </row>
    <row r="3" spans="1:27">
      <c r="A3" s="1" t="s">
        <v>6</v>
      </c>
      <c r="B3" s="1" t="s">
        <v>170</v>
      </c>
      <c r="C3" s="1" t="s">
        <v>173</v>
      </c>
      <c r="D3" s="1" t="s">
        <v>71</v>
      </c>
      <c r="E3" s="1" t="s">
        <v>28</v>
      </c>
      <c r="G3" s="9" t="s">
        <v>54</v>
      </c>
      <c r="H3" s="9" t="s">
        <v>55</v>
      </c>
      <c r="I3" s="9" t="s">
        <v>56</v>
      </c>
      <c r="J3" s="4"/>
      <c r="K3" s="1" t="s">
        <v>237</v>
      </c>
      <c r="L3" s="1" t="s">
        <v>235</v>
      </c>
      <c r="M3" s="1" t="s">
        <v>238</v>
      </c>
      <c r="N3" s="1" t="s">
        <v>234</v>
      </c>
      <c r="P3" s="1" t="s">
        <v>257</v>
      </c>
      <c r="Q3" s="1" t="s">
        <v>235</v>
      </c>
      <c r="R3" s="1" t="s">
        <v>249</v>
      </c>
      <c r="S3" s="1" t="s">
        <v>57</v>
      </c>
    </row>
    <row r="4" spans="1:27">
      <c r="A4" s="16" t="s">
        <v>8</v>
      </c>
      <c r="B4" s="20" t="s">
        <v>171</v>
      </c>
      <c r="C4" s="4" t="s">
        <v>167</v>
      </c>
      <c r="D4" s="4" t="s">
        <v>159</v>
      </c>
      <c r="E4" s="4" t="s">
        <v>160</v>
      </c>
      <c r="G4" s="71" t="s">
        <v>167</v>
      </c>
      <c r="H4" s="72" t="s">
        <v>276</v>
      </c>
      <c r="I4" s="50" t="s">
        <v>246</v>
      </c>
      <c r="K4">
        <v>30</v>
      </c>
      <c r="L4" t="s">
        <v>240</v>
      </c>
      <c r="M4" t="s">
        <v>239</v>
      </c>
      <c r="N4" t="s">
        <v>241</v>
      </c>
      <c r="P4">
        <v>0.129</v>
      </c>
      <c r="Q4" t="s">
        <v>252</v>
      </c>
      <c r="R4" t="s">
        <v>250</v>
      </c>
      <c r="S4" s="36" t="s">
        <v>247</v>
      </c>
      <c r="X4" t="s">
        <v>291</v>
      </c>
      <c r="Y4" s="56">
        <f>(0.5 +0.17 +0.38+0.08) *1000</f>
        <v>1130.0000000000002</v>
      </c>
      <c r="Z4" t="s">
        <v>283</v>
      </c>
    </row>
    <row r="5" spans="1:27">
      <c r="A5" s="16" t="s">
        <v>7</v>
      </c>
      <c r="B5" s="20" t="s">
        <v>171</v>
      </c>
      <c r="C5" s="4" t="s">
        <v>167</v>
      </c>
      <c r="D5" s="4" t="s">
        <v>159</v>
      </c>
      <c r="E5" s="4" t="s">
        <v>160</v>
      </c>
      <c r="G5" s="71" t="s">
        <v>167</v>
      </c>
      <c r="H5" s="72" t="s">
        <v>276</v>
      </c>
      <c r="I5" s="50" t="s">
        <v>246</v>
      </c>
      <c r="K5">
        <v>52.5</v>
      </c>
      <c r="L5" t="s">
        <v>240</v>
      </c>
      <c r="M5" t="s">
        <v>239</v>
      </c>
      <c r="N5" t="s">
        <v>242</v>
      </c>
      <c r="P5">
        <v>0.127</v>
      </c>
      <c r="Q5" t="s">
        <v>252</v>
      </c>
      <c r="R5" t="s">
        <v>251</v>
      </c>
      <c r="S5" s="36" t="s">
        <v>253</v>
      </c>
      <c r="X5" t="s">
        <v>289</v>
      </c>
      <c r="Y5">
        <v>9960</v>
      </c>
      <c r="Z5" t="s">
        <v>72</v>
      </c>
    </row>
    <row r="6" spans="1:27">
      <c r="A6" s="16" t="s">
        <v>9</v>
      </c>
      <c r="B6" s="20" t="s">
        <v>171</v>
      </c>
      <c r="C6" s="4" t="s">
        <v>167</v>
      </c>
      <c r="D6" s="4" t="s">
        <v>159</v>
      </c>
      <c r="E6" s="4" t="s">
        <v>160</v>
      </c>
      <c r="G6" s="71" t="s">
        <v>167</v>
      </c>
      <c r="H6" s="72" t="s">
        <v>276</v>
      </c>
      <c r="I6" s="50" t="s">
        <v>246</v>
      </c>
      <c r="K6">
        <v>44.62</v>
      </c>
      <c r="L6" t="s">
        <v>240</v>
      </c>
      <c r="M6" t="s">
        <v>239</v>
      </c>
      <c r="N6" t="s">
        <v>243</v>
      </c>
      <c r="X6" t="s">
        <v>290</v>
      </c>
      <c r="Y6">
        <v>11363</v>
      </c>
      <c r="Z6" t="s">
        <v>72</v>
      </c>
    </row>
    <row r="7" spans="1:27" ht="15" thickBot="1">
      <c r="A7" s="16" t="s">
        <v>10</v>
      </c>
      <c r="B7" s="20" t="s">
        <v>171</v>
      </c>
      <c r="C7" s="4" t="s">
        <v>167</v>
      </c>
      <c r="D7" s="4" t="s">
        <v>159</v>
      </c>
      <c r="E7" s="4" t="s">
        <v>160</v>
      </c>
      <c r="G7" s="71" t="s">
        <v>167</v>
      </c>
      <c r="H7" s="72" t="s">
        <v>276</v>
      </c>
      <c r="I7" s="50" t="s">
        <v>246</v>
      </c>
    </row>
    <row r="8" spans="1:27" ht="15" thickBot="1">
      <c r="A8" s="16" t="s">
        <v>25</v>
      </c>
      <c r="B8" s="20" t="s">
        <v>171</v>
      </c>
      <c r="C8" s="4" t="s">
        <v>167</v>
      </c>
      <c r="D8" s="4" t="s">
        <v>159</v>
      </c>
      <c r="E8" s="4" t="s">
        <v>160</v>
      </c>
      <c r="G8" s="71" t="s">
        <v>167</v>
      </c>
      <c r="H8" s="72" t="s">
        <v>276</v>
      </c>
      <c r="I8" s="50" t="s">
        <v>246</v>
      </c>
      <c r="K8" s="47" t="s">
        <v>244</v>
      </c>
      <c r="L8" s="48">
        <f>AVERAGE(K4:K6)</f>
        <v>42.373333333333335</v>
      </c>
      <c r="M8" s="49" t="s">
        <v>245</v>
      </c>
      <c r="P8" s="68" t="s">
        <v>256</v>
      </c>
      <c r="R8" s="36" t="s">
        <v>271</v>
      </c>
      <c r="X8" t="s">
        <v>292</v>
      </c>
      <c r="Y8" s="70">
        <f xml:space="preserve"> Y4/(Y5 )</f>
        <v>0.1134538152610442</v>
      </c>
      <c r="Z8" t="s">
        <v>293</v>
      </c>
    </row>
    <row r="9" spans="1:27">
      <c r="A9" s="16" t="s">
        <v>45</v>
      </c>
      <c r="B9" s="20" t="s">
        <v>171</v>
      </c>
      <c r="C9" s="4" t="s">
        <v>167</v>
      </c>
      <c r="D9" s="4" t="s">
        <v>159</v>
      </c>
      <c r="E9" s="4" t="s">
        <v>161</v>
      </c>
      <c r="G9" s="71" t="s">
        <v>167</v>
      </c>
      <c r="H9" s="72" t="s">
        <v>276</v>
      </c>
      <c r="I9" s="50" t="s">
        <v>246</v>
      </c>
      <c r="P9" s="1" t="s">
        <v>258</v>
      </c>
      <c r="Q9" s="1" t="s">
        <v>259</v>
      </c>
      <c r="R9" s="1" t="s">
        <v>235</v>
      </c>
      <c r="X9" t="s">
        <v>296</v>
      </c>
    </row>
    <row r="10" spans="1:27">
      <c r="A10" s="15" t="s">
        <v>53</v>
      </c>
      <c r="B10" t="s">
        <v>172</v>
      </c>
      <c r="C10" t="s">
        <v>168</v>
      </c>
      <c r="D10" s="72" t="s">
        <v>168</v>
      </c>
      <c r="E10" s="4" t="s">
        <v>167</v>
      </c>
      <c r="G10" s="20" t="s">
        <v>275</v>
      </c>
      <c r="H10" s="72" t="s">
        <v>276</v>
      </c>
      <c r="I10" s="73" t="s">
        <v>277</v>
      </c>
      <c r="P10" t="s">
        <v>261</v>
      </c>
      <c r="Q10">
        <v>400</v>
      </c>
      <c r="R10" t="s">
        <v>260</v>
      </c>
      <c r="X10" t="s">
        <v>297</v>
      </c>
    </row>
    <row r="11" spans="1:27">
      <c r="A11" s="15" t="s">
        <v>255</v>
      </c>
      <c r="B11" s="4" t="s">
        <v>273</v>
      </c>
      <c r="C11" s="4" t="s">
        <v>167</v>
      </c>
      <c r="D11" s="4" t="s">
        <v>274</v>
      </c>
      <c r="E11" s="4" t="s">
        <v>167</v>
      </c>
      <c r="G11" s="71" t="s">
        <v>167</v>
      </c>
      <c r="H11" s="72" t="s">
        <v>276</v>
      </c>
      <c r="I11" s="73" t="s">
        <v>277</v>
      </c>
      <c r="P11" t="s">
        <v>262</v>
      </c>
      <c r="Q11" s="69">
        <v>2.83</v>
      </c>
      <c r="R11" t="s">
        <v>266</v>
      </c>
    </row>
    <row r="12" spans="1:27">
      <c r="A12" s="15" t="s">
        <v>50</v>
      </c>
      <c r="B12" t="s">
        <v>172</v>
      </c>
      <c r="C12" s="4" t="s">
        <v>167</v>
      </c>
      <c r="D12" t="s">
        <v>168</v>
      </c>
      <c r="E12" s="4" t="s">
        <v>167</v>
      </c>
      <c r="G12" s="71" t="s">
        <v>167</v>
      </c>
      <c r="H12" s="72" t="s">
        <v>276</v>
      </c>
      <c r="I12" s="73" t="s">
        <v>253</v>
      </c>
      <c r="P12" t="s">
        <v>263</v>
      </c>
      <c r="Q12">
        <v>0.38</v>
      </c>
      <c r="R12" t="s">
        <v>267</v>
      </c>
      <c r="X12" s="68" t="s">
        <v>303</v>
      </c>
    </row>
    <row r="13" spans="1:27">
      <c r="A13" s="15" t="s">
        <v>51</v>
      </c>
      <c r="B13" s="26" t="s">
        <v>174</v>
      </c>
      <c r="C13" s="4" t="s">
        <v>167</v>
      </c>
      <c r="D13" s="4" t="s">
        <v>169</v>
      </c>
      <c r="E13" s="4" t="s">
        <v>167</v>
      </c>
      <c r="G13" s="71" t="s">
        <v>167</v>
      </c>
      <c r="H13" s="72" t="s">
        <v>276</v>
      </c>
      <c r="I13" s="73" t="s">
        <v>253</v>
      </c>
      <c r="P13" t="s">
        <v>264</v>
      </c>
      <c r="Q13">
        <v>30</v>
      </c>
      <c r="R13" t="s">
        <v>265</v>
      </c>
      <c r="X13" s="1" t="s">
        <v>257</v>
      </c>
      <c r="Y13" s="1" t="s">
        <v>235</v>
      </c>
      <c r="Z13" s="1" t="s">
        <v>249</v>
      </c>
      <c r="AA13" s="1" t="s">
        <v>57</v>
      </c>
    </row>
    <row r="14" spans="1:27">
      <c r="A14" s="15" t="s">
        <v>52</v>
      </c>
      <c r="B14" s="26" t="s">
        <v>174</v>
      </c>
      <c r="C14" s="4" t="s">
        <v>167</v>
      </c>
      <c r="D14" s="4" t="s">
        <v>169</v>
      </c>
      <c r="E14" s="4" t="s">
        <v>167</v>
      </c>
      <c r="G14" s="71" t="s">
        <v>167</v>
      </c>
      <c r="H14" s="72" t="s">
        <v>276</v>
      </c>
      <c r="I14" s="73" t="s">
        <v>253</v>
      </c>
      <c r="X14" t="s">
        <v>306</v>
      </c>
      <c r="Y14">
        <v>9960</v>
      </c>
      <c r="Z14" t="s">
        <v>72</v>
      </c>
    </row>
    <row r="15" spans="1:27">
      <c r="C15" s="4"/>
      <c r="P15" t="s">
        <v>269</v>
      </c>
      <c r="Q15" s="69">
        <f>Q11*Q12*Q13</f>
        <v>32.262</v>
      </c>
      <c r="R15" t="s">
        <v>268</v>
      </c>
      <c r="X15" t="s">
        <v>93</v>
      </c>
      <c r="Y15">
        <v>9902</v>
      </c>
      <c r="Z15" t="s">
        <v>268</v>
      </c>
      <c r="AA15" s="36" t="s">
        <v>168</v>
      </c>
    </row>
    <row r="16" spans="1:27">
      <c r="C16" s="4"/>
      <c r="P16" t="s">
        <v>270</v>
      </c>
      <c r="Q16">
        <f>Q15/Q10</f>
        <v>8.0655000000000004E-2</v>
      </c>
      <c r="X16" t="s">
        <v>304</v>
      </c>
      <c r="Y16">
        <v>0.45</v>
      </c>
      <c r="Z16" t="s">
        <v>67</v>
      </c>
      <c r="AA16" s="36" t="s">
        <v>307</v>
      </c>
    </row>
    <row r="17" spans="16:26">
      <c r="Q17" s="69">
        <f>Q16*100</f>
        <v>8.0655000000000001</v>
      </c>
      <c r="R17" t="s">
        <v>272</v>
      </c>
      <c r="X17" t="s">
        <v>305</v>
      </c>
      <c r="Y17">
        <f xml:space="preserve"> Y15*Y16</f>
        <v>4455.9000000000005</v>
      </c>
      <c r="Z17" t="s">
        <v>310</v>
      </c>
    </row>
    <row r="18" spans="16:26">
      <c r="Y18">
        <f>Y17*10^(-3)</f>
        <v>4.4559000000000006</v>
      </c>
      <c r="Z18" t="s">
        <v>72</v>
      </c>
    </row>
    <row r="20" spans="16:26">
      <c r="X20" t="s">
        <v>308</v>
      </c>
      <c r="Y20" s="56">
        <f>Y18/Y14</f>
        <v>4.473795180722892E-4</v>
      </c>
      <c r="Z20" t="s">
        <v>309</v>
      </c>
    </row>
    <row r="26" spans="16:26">
      <c r="P26" t="s">
        <v>261</v>
      </c>
      <c r="Q26">
        <v>400</v>
      </c>
      <c r="R26" t="s">
        <v>260</v>
      </c>
    </row>
    <row r="27" spans="16:26">
      <c r="P27" t="s">
        <v>261</v>
      </c>
      <c r="Q27">
        <f>Q26/3600</f>
        <v>0.1111111111111111</v>
      </c>
      <c r="R27" t="s">
        <v>279</v>
      </c>
    </row>
    <row r="29" spans="16:26">
      <c r="P29" t="s">
        <v>264</v>
      </c>
      <c r="Q29">
        <v>20</v>
      </c>
      <c r="R29" t="s">
        <v>265</v>
      </c>
    </row>
    <row r="30" spans="16:26">
      <c r="P30" t="s">
        <v>264</v>
      </c>
      <c r="Q30">
        <f>Q29 *100</f>
        <v>2000</v>
      </c>
      <c r="R30" t="s">
        <v>278</v>
      </c>
    </row>
    <row r="32" spans="16:26">
      <c r="P32" t="s">
        <v>280</v>
      </c>
      <c r="Q32">
        <f>Q30*Q27</f>
        <v>222.2222222222222</v>
      </c>
      <c r="R32" t="s">
        <v>281</v>
      </c>
    </row>
    <row r="33" spans="16:18">
      <c r="P33" t="s">
        <v>282</v>
      </c>
      <c r="Q33">
        <f>Q32</f>
        <v>222.2222222222222</v>
      </c>
      <c r="R33" t="s">
        <v>283</v>
      </c>
    </row>
    <row r="35" spans="16:18">
      <c r="P35" t="s">
        <v>284</v>
      </c>
      <c r="Q35">
        <f>Q33/Q26</f>
        <v>0.55555555555555547</v>
      </c>
      <c r="R35" t="s">
        <v>285</v>
      </c>
    </row>
    <row r="36" spans="16:18">
      <c r="P36" t="s">
        <v>286</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 ref="D10" r:id="rId17" xr:uid="{22AD580D-B18A-4955-B323-32557020E021}"/>
    <hyperlink ref="AA15" r:id="rId18" xr:uid="{9D2F1804-135A-4DD9-ABDD-9617C04DA008}"/>
  </hyperlinks>
  <pageMargins left="0.7" right="0.7" top="0.75" bottom="0.75" header="0.3" footer="0.3"/>
  <pageSetup paperSize="9" orientation="portrait" horizontalDpi="1200" verticalDpi="1200"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2023-05-29T08:10:15Z</dcterms:modified>
</cp:coreProperties>
</file>