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59B3116D-49A8-40AC-9820-92CCB1F17080}" xr6:coauthVersionLast="47" xr6:coauthVersionMax="47" xr10:uidLastSave="{00000000-0000-0000-0000-000000000000}"/>
  <bookViews>
    <workbookView xWindow="-19310" yWindow="-110" windowWidth="19420" windowHeight="10300" tabRatio="816" activeTab="28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Microwave assisted extraction" sheetId="125" r:id="rId21"/>
    <sheet name="help_unit" sheetId="129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<sst xmlns="http://schemas.openxmlformats.org/spreadsheetml/2006/main" count="3157" uniqueCount="519">
  <si>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</si>
  <si>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</si>
  <si>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</si>
  <si>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</si>
  <si>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</si>
  <si>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</si>
  <si>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</si>
  <si>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</si>
  <si>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</si>
  <si>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</si>
  <si>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</si>
  <si>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</si>
  <si>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</si>
  <si>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</si>
  <si>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</si>
  <si>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</si>
  <si>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</si>
  <si>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</si>
  <si>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</si>
  <si>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</si>
  <si>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</si>
  <si>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</si>
  <si>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</si>
  <si>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</si>
  <si>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</si>
  <si>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</si>
  <si>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</si>
  <si>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</si>
  <si>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</si>
  <si>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</si>
  <si>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</si>
  <si>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</si>
  <si>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</si>
  <si>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</si>
  <si>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</si>
  <si>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</si>
  <si>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</si>
  <si>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</si>
  <si>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</si>
  <si>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</si>
  <si>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</si>
  <si>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</si>
  <si>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</si>
  <si>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</si>
  <si>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</si>
  <si>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</si>
  <si>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</si>
  <si>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</si>
  <si>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</si>
  <si>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</si>
  <si>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</si>
  <si>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</si>
  <si>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</si>
  <si>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</si>
  <si>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</si>
  <si>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</si>
  <si>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</si>
  <si>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</si>
  <si>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</si>
  <si>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</si>
  <si>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</si>
  <si>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</si>
  <si>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</si>
  <si>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</si>
  <si>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</si>
  <si>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</si>
  <si>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</si>
  <si>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</si>
  <si>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</si>
  <si>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</si>
  <si>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</si>
  <si>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</si>
  <si>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</si>
  <si>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</si>
  <si>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</si>
  <si>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</si>
  <si>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</si>
  <si>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</si>
  <si>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</si>
  <si>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</si>
  <si>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</si>
  <si>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</si>
  <si>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</si>
  <si>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</si>
  <si>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</si>
  <si>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</si>
  <si>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</si>
  <si>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</si>
  <si>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</si>
  <si>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</si>
  <si>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</si>
  <si>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</si>
  <si>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</si>
  <si>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</si>
  <si>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</si>
  <si>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</si>
  <si>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</si>
  <si>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</si>
  <si>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</si>
  <si>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</si>
  <si>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</si>
  <si>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</si>
  <si>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</si>
  <si>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</si>
  <si>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</si>
  <si>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</si>
  <si>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</si>
  <si>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</si>
  <si>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</si>
  <si>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</si>
  <si>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</si>
  <si>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</si>
  <si>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</si>
  <si>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</si>
  <si>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</si>
  <si>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</si>
  <si>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</si>
  <si>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</si>
  <si>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</si>
  <si>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</si>
  <si>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</si>
  <si>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</si>
  <si>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</si>
  <si>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</si>
  <si>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</si>
  <si>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</si>
  <si>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</si>
  <si>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</si>
  <si>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</si>
  <si>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</si>
  <si>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</si>
  <si>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</si>
  <si>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</si>
  <si>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</si>
  <si>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</si>
  <si>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</si>
  <si>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</si>
  <si>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</si>
  <si>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</si>
  <si>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</si>
  <si>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</si>
  <si>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</si>
  <si>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</si>
  <si>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</si>
  <si>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</si>
  <si>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</si>
  <si>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</si>
  <si>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</si>
  <si>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</si>
  <si>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</si>
  <si>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</si>
  <si>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</si>
  <si>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</si>
  <si>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</si>
  <si>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</si>
  <si>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</si>
  <si>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</si>
  <si>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</si>
  <si>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</si>
  <si>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</si>
  <si>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</si>
  <si>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</si>
  <si>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</si>
  <si>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</si>
  <si>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</si>
  <si>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</si>
  <si>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</si>
  <si>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</si>
  <si>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</si>
  <si>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</si>
  <si>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</si>
  <si>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</si>
  <si>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</si>
  <si>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</si>
  <si>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</si>
  <si>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</si>
  <si>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</si>
  <si>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</si>
  <si>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</si>
  <si>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</si>
  <si>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</si>
  <si>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</si>
  <si>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</si>
  <si>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</si>
  <si>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</si>
  <si>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</si>
  <si>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</si>
  <si>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</si>
  <si>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</si>
  <si>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</si>
  <si>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</si>
  <si>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</si>
  <si>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</si>
  <si>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</si>
  <si>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</si>
  <si>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</si>
  <si>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</si>
  <si>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</si>
  <si>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</si>
  <si>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</si>
  <si>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</si>
  <si>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</si>
  <si>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</si>
  <si>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</si>
  <si>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</si>
  <si>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</si>
  <si>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</si>
  <si>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</si>
  <si>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</si>
  <si>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</si>
  <si>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</si>
  <si>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</si>
  <si>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</si>
  <si>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</si>
  <si>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</si>
  <si>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</si>
  <si>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</si>
  <si>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</si>
  <si>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</si>
  <si>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</si>
  <si>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</si>
  <si>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</si>
  <si>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</si>
  <si>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</si>
  <si>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</si>
  <si>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</si>
  <si>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</si>
  <si>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</si>
  <si>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</si>
  <si>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</si>
  <si>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</si>
  <si>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</si>
  <si>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</si>
  <si>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</si>
  <si>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</si>
  <si>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</si>
  <si>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</si>
  <si>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</si>
  <si>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</si>
  <si>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</si>
  <si>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</si>
  <si>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</si>
  <si>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</si>
  <si>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</si>
  <si>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</si>
  <si>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</si>
  <si>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</si>
  <si>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</si>
  <si>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</si>
  <si>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</si>
  <si>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</si>
  <si>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</si>
  <si>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</si>
  <si>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</si>
  <si>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</si>
  <si>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</si>
  <si>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</si>
  <si>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</si>
  <si>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</si>
  <si>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</si>
  <si>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</si>
  <si>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</si>
  <si>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</si>
  <si>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</si>
  <si>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</si>
  <si>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</si>
  <si>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</si>
  <si>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</si>
  <si>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</si>
  <si>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</si>
  <si>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</si>
  <si>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</si>
  <si>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</si>
  <si>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</si>
  <si>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</si>
  <si>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</si>
  <si>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</si>
  <si>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</si>
  <si>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</si>
  <si>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</si>
  <si>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</si>
  <si>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</si>
  <si>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</si>
  <si>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</si>
  <si>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</si>
  <si>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</si>
  <si>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</si>
  <si>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</si>
  <si>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</si>
  <si>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</si>
  <si>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</si>
  <si>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</si>
  <si>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</si>
  <si>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</si>
  <si>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</si>
  <si>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</si>
  <si>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</si>
  <si>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</si>
  <si>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</si>
  <si>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</si>
  <si>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</si>
  <si>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</si>
  <si>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</si>
  <si>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</si>
  <si>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</si>
  <si>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</si>
  <si>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</si>
  <si>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</si>
  <si>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</si>
  <si>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</si>
  <si>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</si>
  <si>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</si>
  <si>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</si>
  <si>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</si>
  <si>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</si>
  <si>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</si>
  <si>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</si>
  <si>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</si>
  <si>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</si>
  <si>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</si>
  <si>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</si>
  <si>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</si>
  <si>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</si>
  <si>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</si>
  <si>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</si>
  <si>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</si>
  <si>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</si>
  <si>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</si>
  <si>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</si>
  <si>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</si>
  <si>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</si>
  <si>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</si>
  <si>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</si>
  <si>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</si>
  <si>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</si>
  <si>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</si>
  <si>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</si>
  <si>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</si>
  <si>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</si>
  <si>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</si>
  <si>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</si>
  <si>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</si>
  <si>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</si>
  <si>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</si>
  <si>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</si>
  <si>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</si>
  <si>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</si>
  <si>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</si>
  <si>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</si>
  <si>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</si>
  <si>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</si>
  <si>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</si>
  <si>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</si>
  <si>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</si>
  <si>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</si>
  <si>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</si>
  <si>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</si>
  <si>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</si>
  <si>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</si>
  <si>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</si>
  <si>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</si>
  <si>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</si>
  <si>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</si>
  <si>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</si>
  <si>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</si>
  <si>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</si>
  <si>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</si>
  <si>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</si>
  <si>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</si>
  <si>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</si>
  <si>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</si>
  <si>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</si>
  <si>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</si>
  <si>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</si>
  <si>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</si>
  <si>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</si>
  <si>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</si>
  <si>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</si>
  <si>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</si>
  <si>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</si>
  <si>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</si>
  <si>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</si>
  <si>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</si>
  <si>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</si>
  <si>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</si>
  <si>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</si>
  <si>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</si>
  <si>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</si>
  <si>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</si>
  <si>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</si>
  <si>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</si>
  <si>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</si>
  <si>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</si>
  <si>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</si>
  <si>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</si>
  <si>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</si>
  <si>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</si>
  <si>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</si>
  <si>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</si>
  <si>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</si>
  <si>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</si>
  <si>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</si>
  <si>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</si>
  <si>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</si>
  <si>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</si>
  <si>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</si>
  <si>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</si>
  <si>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</si>
  <si>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</si>
  <si>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</si>
  <si>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</si>
  <si>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</si>
  <si>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</si>
  <si>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</si>
  <si>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</si>
  <si>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</si>
  <si>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</si>
  <si>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</si>
  <si>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</si>
  <si>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</si>
  <si>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</si>
  <si>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</si>
  <si>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</si>
  <si>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</si>
  <si>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</si>
  <si>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</si>
  <si>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</si>
  <si>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</si>
  <si>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</si>
  <si>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</si>
  <si>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</si>
  <si>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</si>
  <si>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</si>
  <si>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</si>
  <si>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</si>
  <si>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</si>
  <si>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</si>
  <si>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</si>
  <si>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</si>
  <si>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</si>
  <si>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</si>
  <si>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</si>
  <si>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</si>
  <si>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</si>
  <si>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</si>
  <si>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</si>
  <si>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</si>
  <si>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</si>
  <si>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</si>
  <si>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</si>
  <si>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</si>
  <si>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</si>
  <si>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</si>
  <si>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</si>
  <si>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</si>
  <si>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</si>
  <si>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</si>
  <si>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</si>
  <si>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</si>
  <si>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</si>
  <si>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</si>
  <si>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</si>
  <si>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</si>
  <si>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</si>
  <si>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</si>
  <si>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</si>
  <si>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</si>
  <si>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</si>
  <si>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</si>
  <si>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</si>
  <si>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</si>
  <si>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</si>
  <si>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</si>
  <si>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</si>
  <si>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</si>
  <si>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</si>
  <si>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</si>
  <si>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</si>
  <si>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</si>
  <si>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</si>
  <si>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</si>
  <si>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</si>
  <si>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</si>
  <si>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</si>
  <si>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</si>
  <si>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</si>
  <si>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</si>
  <si>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</si>
  <si>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</si>
  <si>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</si>
  <si>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</si>
  <si>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</si>
  <si>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</si>
  <si>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</si>
  <si>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</si>
  <si>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</si>
  <si>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</si>
  <si>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</si>
  <si>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</si>
  <si>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</si>
  <si>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</si>
  <si>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</si>
  <si>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</si>
  <si>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</si>
  <si>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</si>
  <si>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</si>
  <si>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</si>
  <si>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</si>
  <si>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</si>
  <si>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</si>
  <si>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</si>
  <si>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</si>
  <si>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</si>
  <si>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</si>
  <si>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</si>
  <si>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</si>
  <si>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</si>
  <si>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</si>
  <si>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 xml:space="preserve">LHV in MWh/t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</si>
</sst>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524335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3" zoomScale="44" zoomScaleNormal="44" workbookViewId="0">
      <selection activeCell="B15" sqref="B15"/>
    </sheetView>
  </sheetViews>
  <sheetFormatPr defaultColWidth="10.81640625" defaultRowHeight="15.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6.08984375" style="2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410" t="s">
        <v>29</v>
      </c>
      <c r="C3" s="411"/>
      <c r="D3" s="412"/>
      <c r="F3" s="320" t="s">
        <v>32</v>
      </c>
      <c r="G3" s="321"/>
      <c r="H3" s="321"/>
      <c r="I3" s="321"/>
      <c r="J3" s="321"/>
      <c r="K3" s="322"/>
      <c r="L3" s="14"/>
      <c r="M3" s="14"/>
      <c r="N3" s="416" t="s">
        <v>35</v>
      </c>
      <c r="O3" s="417"/>
      <c r="P3" s="418"/>
      <c r="Q3" s="14"/>
      <c r="R3" s="14"/>
      <c r="S3" s="419" t="s">
        <v>39</v>
      </c>
      <c r="T3" s="420"/>
      <c r="U3" s="420"/>
      <c r="V3" s="421"/>
      <c r="W3" s="14"/>
      <c r="X3" s="14"/>
      <c r="Y3" s="14"/>
      <c r="Z3" s="36"/>
      <c r="AA3" s="14"/>
      <c r="AB3" s="14"/>
      <c r="AC3" s="14"/>
    </row>
    <row r="4" spans="1:29" ht="107.15" customHeight="1" thickBot="1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R5" s="14"/>
      <c r="S5" s="20" t="s">
        <v>18</v>
      </c>
      <c r="T5" s="42">
        <v>87</v>
      </c>
      <c r="U5" s="42">
        <v>1.4E-2</v>
      </c>
      <c r="V5" s="164">
        <v>0</v>
      </c>
      <c r="W5" s="14"/>
      <c r="X5" s="14"/>
      <c r="Y5" s="14"/>
      <c r="Z5" s="36"/>
      <c r="AA5" s="14"/>
      <c r="AB5" s="14"/>
      <c r="AC5" s="14"/>
    </row>
    <row r="6" spans="1:29" ht="18.5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R6" s="14"/>
      <c r="S6" s="24" t="s">
        <v>19</v>
      </c>
      <c r="T6" s="43"/>
      <c r="U6" s="43">
        <v>0.248</v>
      </c>
      <c r="V6" s="50">
        <v>0</v>
      </c>
      <c r="W6" s="14"/>
      <c r="X6" s="14"/>
      <c r="Y6" s="14"/>
      <c r="Z6" s="36"/>
      <c r="AA6" s="14"/>
      <c r="AB6" s="14"/>
      <c r="AC6" s="14"/>
    </row>
    <row r="7" spans="1:29" ht="19" thickBot="1">
      <c r="A7" s="37"/>
      <c r="B7" s="187" t="s">
        <v>126</v>
      </c>
      <c r="C7" s="188" t="s">
        <v>124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R7" s="14"/>
      <c r="S7" s="25" t="s">
        <v>114</v>
      </c>
      <c r="T7" s="45">
        <v>35</v>
      </c>
      <c r="U7" s="45">
        <v>0.1</v>
      </c>
      <c r="V7" s="52">
        <v>0</v>
      </c>
      <c r="W7" s="14"/>
      <c r="X7" s="14"/>
      <c r="Y7" s="14"/>
      <c r="Z7" s="36"/>
      <c r="AA7" s="14"/>
      <c r="AB7" s="14"/>
      <c r="AC7" s="14"/>
    </row>
    <row r="8" spans="1:29" ht="18.5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 t="s">
        <v>518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25"/>
      <c r="X18" s="425"/>
      <c r="Y18" s="425"/>
      <c r="Z18" s="426"/>
      <c r="AA18" s="14"/>
      <c r="AB18" s="14"/>
      <c r="AC18" s="14"/>
    </row>
    <row r="19" spans="1:29" ht="18.5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23"/>
      <c r="Z19" s="424"/>
      <c r="AA19" s="14"/>
      <c r="AB19" s="14"/>
      <c r="AC19" s="14"/>
    </row>
    <row r="20" spans="1:29" ht="18.5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23"/>
      <c r="Z20" s="424"/>
      <c r="AA20" s="14"/>
      <c r="AB20" s="14"/>
      <c r="AC20" s="14"/>
    </row>
    <row r="21" spans="1:29" ht="19" thickBot="1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23"/>
      <c r="Z21" s="424"/>
      <c r="AA21" s="14"/>
      <c r="AB21" s="14"/>
      <c r="AC21" s="14"/>
    </row>
    <row r="22" spans="1:29" ht="18.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23"/>
      <c r="Z22" s="424"/>
      <c r="AA22" s="14"/>
      <c r="AB22" s="14"/>
      <c r="AC22" s="14"/>
    </row>
    <row r="23" spans="1:29" ht="18.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2"/>
      <c r="U23" s="422"/>
      <c r="V23" s="8"/>
      <c r="W23" s="8"/>
      <c r="X23" s="8"/>
      <c r="Y23" s="8"/>
      <c r="Z23" s="22"/>
      <c r="AA23" s="14"/>
      <c r="AB23" s="14"/>
      <c r="AC23" s="14"/>
    </row>
    <row r="24" spans="1:29" ht="18.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3" t="s">
        <v>129</v>
      </c>
      <c r="O30" s="414"/>
      <c r="P30" s="415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3" t="s">
        <v>136</v>
      </c>
      <c r="T31" s="414"/>
      <c r="U31" s="414"/>
      <c r="V31" s="414"/>
      <c r="W31" s="415"/>
      <c r="X31" s="14"/>
      <c r="Y31" s="14"/>
      <c r="Z31" s="36"/>
      <c r="AA31" s="14"/>
      <c r="AB31" s="14"/>
      <c r="AC31" s="14"/>
    </row>
    <row r="32" spans="1:29" ht="21.5" thickBot="1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.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31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13:P18 P5:P12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zoomScale="80" zoomScaleNormal="80" workbookViewId="0">
      <selection activeCell="J9" sqref="J9"/>
    </sheetView>
  </sheetViews>
  <sheetFormatPr defaultColWidth="10.81640625" defaultRowHeight="14.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>
      <c r="A1" t="s">
        <v>26</v>
      </c>
      <c r="B1" t="s">
        <v>181</v>
      </c>
      <c r="F1" s="1" t="s">
        <v>16</v>
      </c>
      <c r="P1" t="s">
        <v>319</v>
      </c>
    </row>
    <row r="2" spans="1:27" ht="15.5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5">
      <c r="A3" t="s">
        <v>12</v>
      </c>
      <c r="B3" t="s">
        <v>180</v>
      </c>
      <c r="C3" t="s">
        <v>12</v>
      </c>
      <c r="F3" s="227" t="s">
        <v>207</v>
      </c>
    </row>
    <row r="4" spans="1:27" ht="15.5">
      <c r="A4" t="s">
        <v>13</v>
      </c>
      <c r="B4" t="s">
        <v>180</v>
      </c>
      <c r="C4" t="s">
        <v>13</v>
      </c>
      <c r="F4" s="227" t="s">
        <v>208</v>
      </c>
    </row>
    <row r="5" spans="1:27" ht="15.5">
      <c r="A5" t="s">
        <v>20</v>
      </c>
      <c r="C5" t="s">
        <v>20</v>
      </c>
      <c r="F5" s="227" t="s">
        <v>209</v>
      </c>
    </row>
    <row r="6" spans="1:27">
      <c r="A6" t="s">
        <v>24</v>
      </c>
      <c r="C6" t="s">
        <v>24</v>
      </c>
    </row>
    <row r="7" spans="1:27">
      <c r="A7" t="s">
        <v>109</v>
      </c>
    </row>
    <row r="8" spans="1:27">
      <c r="A8" t="s">
        <v>110</v>
      </c>
    </row>
    <row r="9" spans="1:27">
      <c r="A9" t="s">
        <v>119</v>
      </c>
    </row>
    <row r="10" spans="1:27">
      <c r="A10" t="s">
        <v>120</v>
      </c>
    </row>
    <row r="13" spans="1:27">
      <c r="Y13" t="s">
        <v>281</v>
      </c>
    </row>
    <row r="14" spans="1:27">
      <c r="A14" t="s">
        <v>212</v>
      </c>
    </row>
    <row r="15" spans="1:27">
      <c r="A15" t="s">
        <v>210</v>
      </c>
    </row>
    <row r="16" spans="1:27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>
      <c r="G21" t="s">
        <v>219</v>
      </c>
      <c r="H21" t="s">
        <v>282</v>
      </c>
      <c r="Y21" t="s">
        <v>257</v>
      </c>
      <c r="AA21" s="331" t="s">
        <v>257</v>
      </c>
    </row>
    <row r="22" spans="5:27">
      <c r="G22" t="s">
        <v>285</v>
      </c>
      <c r="Y22" t="s">
        <v>466</v>
      </c>
      <c r="AA22" s="331" t="s">
        <v>466</v>
      </c>
    </row>
    <row r="23" spans="5:27">
      <c r="Y23" t="s">
        <v>467</v>
      </c>
      <c r="AA23" s="331" t="s">
        <v>467</v>
      </c>
    </row>
    <row r="24" spans="5:27">
      <c r="Y24" t="s">
        <v>122</v>
      </c>
      <c r="AA24" s="407" t="s">
        <v>503</v>
      </c>
    </row>
    <row r="25" spans="5:27">
      <c r="Y25" t="s">
        <v>135</v>
      </c>
      <c r="AA25" s="407" t="s">
        <v>504</v>
      </c>
    </row>
    <row r="26" spans="5:27">
      <c r="AA26" s="408" t="s">
        <v>509</v>
      </c>
    </row>
    <row r="27" spans="5:27">
      <c r="AA27" s="408" t="s">
        <v>512</v>
      </c>
    </row>
    <row r="28" spans="5:27">
      <c r="AA28" s="408" t="s">
        <v>510</v>
      </c>
    </row>
    <row r="29" spans="5:27">
      <c r="AA29" s="408" t="s">
        <v>511</v>
      </c>
    </row>
    <row r="30" spans="5:27">
      <c r="AA30" s="407" t="s">
        <v>513</v>
      </c>
    </row>
    <row r="31" spans="5:27">
      <c r="AA31" s="407" t="s">
        <v>514</v>
      </c>
    </row>
    <row r="32" spans="5:27">
      <c r="AA32" s="407" t="s">
        <v>505</v>
      </c>
    </row>
    <row r="33" spans="2:27">
      <c r="AA33" s="407" t="s">
        <v>515</v>
      </c>
    </row>
    <row r="34" spans="2:27">
      <c r="AA34" s="407" t="s">
        <v>506</v>
      </c>
    </row>
    <row r="35" spans="2:27">
      <c r="B35" t="s">
        <v>213</v>
      </c>
      <c r="AA35" s="407" t="s">
        <v>507</v>
      </c>
    </row>
    <row r="36" spans="2:27">
      <c r="AA36" s="407" t="s">
        <v>508</v>
      </c>
    </row>
    <row r="40" spans="2:27">
      <c r="C40" t="s">
        <v>471</v>
      </c>
      <c r="E40" t="s">
        <v>472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27" t="s">
        <v>76</v>
      </c>
      <c r="T8" s="428"/>
      <c r="U8" s="429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27" t="s">
        <v>7</v>
      </c>
      <c r="AI8" s="428"/>
      <c r="AJ8" s="429"/>
      <c r="AK8" s="83"/>
      <c r="AL8" s="5"/>
      <c r="AM8" s="5"/>
      <c r="AN8" s="5"/>
      <c r="AO8" s="5"/>
    </row>
    <row r="9" spans="1:41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I17" sqref="I17"/>
    </sheetView>
  </sheetViews>
  <sheetFormatPr defaultColWidth="10.81640625" defaultRowHeight="14.5"/>
  <cols>
    <col min="3" max="3" width="16.453125" bestFit="1" customWidth="1"/>
    <col min="4" max="4" width="13.1796875" bestFit="1" customWidth="1"/>
    <col min="5" max="5" width="14.54296875" bestFit="1" customWidth="1"/>
    <col min="6" max="6" width="13.81640625" bestFit="1" customWidth="1"/>
    <col min="7" max="9" width="14.1796875" bestFit="1" customWidth="1"/>
    <col min="10" max="10" width="13.1796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>
      <c r="B5" s="324" t="s">
        <v>287</v>
      </c>
      <c r="C5" s="450" t="s">
        <v>99</v>
      </c>
      <c r="D5" s="451"/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1"/>
      <c r="P5" s="451"/>
      <c r="Q5" s="452"/>
      <c r="R5" t="s">
        <v>22</v>
      </c>
    </row>
    <row r="6" spans="2:18" ht="18.5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.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>
      <c r="I16" s="11"/>
      <c r="J16" s="11"/>
      <c r="K16" s="11"/>
      <c r="L16" s="11"/>
    </row>
    <row r="19" spans="2:11">
      <c r="B19" t="s">
        <v>291</v>
      </c>
    </row>
    <row r="20" spans="2:11">
      <c r="B20" s="326" t="s">
        <v>294</v>
      </c>
      <c r="F20">
        <v>3000</v>
      </c>
    </row>
    <row r="21" spans="2:11">
      <c r="B21" t="s">
        <v>292</v>
      </c>
      <c r="C21">
        <v>76</v>
      </c>
      <c r="D21" t="s">
        <v>295</v>
      </c>
    </row>
    <row r="22" spans="2:11">
      <c r="B22" t="s">
        <v>293</v>
      </c>
      <c r="C22">
        <v>182</v>
      </c>
      <c r="D22" t="s">
        <v>295</v>
      </c>
    </row>
    <row r="23" spans="2:11">
      <c r="B23" t="s">
        <v>449</v>
      </c>
      <c r="C23">
        <f xml:space="preserve"> (C21+C22)/2 * 1000</f>
        <v>129000</v>
      </c>
    </row>
    <row r="24" spans="2:11">
      <c r="B24" t="s">
        <v>302</v>
      </c>
      <c r="C24">
        <f>_xlfn.STDEV.P(C21:C22)/AVERAGE(C21:C22)</f>
        <v>0.41085271317829458</v>
      </c>
    </row>
    <row r="25" spans="2:11">
      <c r="C25">
        <f>F10 - F10*C24</f>
        <v>44775.193798449611</v>
      </c>
      <c r="F25">
        <f>500/1000000</f>
        <v>5.0000000000000001E-4</v>
      </c>
    </row>
    <row r="26" spans="2:11">
      <c r="C26">
        <f>F10 + F10*C24</f>
        <v>107224.80620155038</v>
      </c>
      <c r="K26" t="s">
        <v>22</v>
      </c>
    </row>
    <row r="29" spans="2:11">
      <c r="B29" s="326" t="s">
        <v>296</v>
      </c>
      <c r="F29">
        <v>2000</v>
      </c>
    </row>
    <row r="30" spans="2:11">
      <c r="B30" t="s">
        <v>297</v>
      </c>
      <c r="C30">
        <v>1.04</v>
      </c>
      <c r="D30" t="s">
        <v>299</v>
      </c>
    </row>
    <row r="31" spans="2:11">
      <c r="B31" t="s">
        <v>298</v>
      </c>
      <c r="C31">
        <v>0.9</v>
      </c>
      <c r="D31" t="s">
        <v>299</v>
      </c>
    </row>
    <row r="33" spans="2:6">
      <c r="B33" t="s">
        <v>300</v>
      </c>
      <c r="C33">
        <v>0.78900000000000003</v>
      </c>
      <c r="D33" t="s">
        <v>301</v>
      </c>
    </row>
    <row r="35" spans="2:6">
      <c r="B35" t="s">
        <v>297</v>
      </c>
      <c r="C35">
        <f>C30*C33 *1000</f>
        <v>820.56000000000006</v>
      </c>
      <c r="D35" t="s">
        <v>303</v>
      </c>
    </row>
    <row r="36" spans="2:6">
      <c r="B36" t="s">
        <v>298</v>
      </c>
      <c r="C36">
        <f>C31*C33*1000</f>
        <v>710.1</v>
      </c>
      <c r="D36" t="s">
        <v>303</v>
      </c>
    </row>
    <row r="37" spans="2:6" ht="18.5">
      <c r="B37" t="s">
        <v>449</v>
      </c>
      <c r="C37" s="116">
        <f>(C35+C36)/2</f>
        <v>765.33</v>
      </c>
      <c r="D37" t="s">
        <v>303</v>
      </c>
      <c r="E37" s="365"/>
    </row>
    <row r="38" spans="2:6">
      <c r="B38" t="s">
        <v>302</v>
      </c>
      <c r="C38" s="328">
        <f>_xlfn.STDEV.P(C35:C36)/AVERAGE(C35:C36)</f>
        <v>7.2164948453608269E-2</v>
      </c>
      <c r="E38" t="s">
        <v>450</v>
      </c>
    </row>
    <row r="39" spans="2:6">
      <c r="C39">
        <f>C37 + C37*C38</f>
        <v>820.56000000000006</v>
      </c>
    </row>
    <row r="40" spans="2:6">
      <c r="C40">
        <f>C37 - C37*C38</f>
        <v>710.1</v>
      </c>
    </row>
    <row r="43" spans="2:6">
      <c r="B43" s="326" t="s">
        <v>304</v>
      </c>
      <c r="F43">
        <v>4000</v>
      </c>
    </row>
    <row r="44" spans="2:6">
      <c r="B44" t="s">
        <v>297</v>
      </c>
      <c r="C44">
        <v>2.4</v>
      </c>
      <c r="D44" t="s">
        <v>305</v>
      </c>
    </row>
    <row r="45" spans="2:6">
      <c r="B45" t="s">
        <v>298</v>
      </c>
      <c r="C45">
        <v>3.03</v>
      </c>
      <c r="D45" t="s">
        <v>305</v>
      </c>
    </row>
    <row r="47" spans="2:6">
      <c r="B47" t="s">
        <v>306</v>
      </c>
      <c r="C47">
        <f>_xlfn.STDEV.P(C44:C45)/AVERAGE(C44:C45)</f>
        <v>0.11602209944751414</v>
      </c>
    </row>
    <row r="48" spans="2:6">
      <c r="B48" t="s">
        <v>297</v>
      </c>
      <c r="C48">
        <f>H10 - C47*H10</f>
        <v>2399.9999999999991</v>
      </c>
      <c r="D48" t="s">
        <v>303</v>
      </c>
    </row>
    <row r="49" spans="2:6">
      <c r="B49" t="s">
        <v>298</v>
      </c>
      <c r="C49">
        <f>H10 + C47*H10</f>
        <v>3030.0000000000009</v>
      </c>
      <c r="D49" t="s">
        <v>303</v>
      </c>
    </row>
    <row r="53" spans="2:6">
      <c r="B53" s="326" t="s">
        <v>312</v>
      </c>
      <c r="F53">
        <v>5000</v>
      </c>
    </row>
    <row r="54" spans="2:6">
      <c r="B54" t="s">
        <v>297</v>
      </c>
      <c r="C54">
        <v>1000</v>
      </c>
      <c r="D54" t="s">
        <v>303</v>
      </c>
    </row>
    <row r="55" spans="2:6">
      <c r="B55" t="s">
        <v>298</v>
      </c>
      <c r="C55">
        <v>1300</v>
      </c>
      <c r="D55" t="s">
        <v>303</v>
      </c>
    </row>
    <row r="57" spans="2:6">
      <c r="C57">
        <f>_xlfn.STDEV.P(C54:C55) / 1150</f>
        <v>0.13043478260869565</v>
      </c>
    </row>
    <row r="58" spans="2:6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J4" zoomScale="83" zoomScaleNormal="83" workbookViewId="0">
      <selection activeCell="S8" sqref="S8"/>
    </sheetView>
  </sheetViews>
  <sheetFormatPr defaultColWidth="10.81640625" defaultRowHeight="14.5"/>
  <cols>
    <col min="4" max="4" width="21.1796875" bestFit="1" customWidth="1"/>
    <col min="5" max="6" width="13" bestFit="1" customWidth="1"/>
    <col min="9" max="9" width="14.36328125" bestFit="1" customWidth="1"/>
  </cols>
  <sheetData>
    <row r="4" spans="3:19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9" ht="24" thickBot="1">
      <c r="C5" s="217" t="s">
        <v>198</v>
      </c>
      <c r="D5" s="453" t="s">
        <v>102</v>
      </c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5"/>
      <c r="P5" s="11"/>
      <c r="Q5" s="11"/>
    </row>
    <row r="6" spans="3:19" ht="18.5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9" ht="18.5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9" ht="18.5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  <c r="S8" s="409" t="s">
        <v>517</v>
      </c>
    </row>
    <row r="9" spans="3:19" ht="18.5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9" ht="18.5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9" ht="18.5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9" ht="18.5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9" ht="19" thickBot="1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9" ht="18.5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9" ht="18.5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9" ht="18.5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>
      <c r="C42" t="s">
        <v>308</v>
      </c>
    </row>
    <row r="43" spans="2:17">
      <c r="C43" t="s">
        <v>309</v>
      </c>
    </row>
    <row r="44" spans="2:17">
      <c r="C44" s="331" t="s">
        <v>314</v>
      </c>
    </row>
    <row r="45" spans="2:17">
      <c r="C45">
        <f>E17*100</f>
        <v>1.97</v>
      </c>
      <c r="N45" s="11" t="s">
        <v>22</v>
      </c>
    </row>
    <row r="46" spans="2:17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456" t="s">
        <v>234</v>
      </c>
      <c r="D22" s="457"/>
      <c r="E22" s="457"/>
      <c r="F22" s="45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/>
  <cols>
    <col min="4" max="4" width="17.81640625" bestFit="1" customWidth="1"/>
    <col min="5" max="5" width="17" bestFit="1" customWidth="1"/>
    <col min="6" max="6" width="13" bestFit="1" customWidth="1"/>
    <col min="9" max="9" width="8.8164062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459" t="s">
        <v>111</v>
      </c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1"/>
      <c r="P5" s="11"/>
      <c r="Q5" s="11"/>
    </row>
    <row r="6" spans="3:17" ht="18.5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opLeftCell="A3" zoomScale="70" zoomScaleNormal="70" workbookViewId="0">
      <selection activeCell="K26" sqref="K26"/>
    </sheetView>
  </sheetViews>
  <sheetFormatPr defaultColWidth="10.90625" defaultRowHeight="14.5"/>
  <cols>
    <col min="2" max="2" width="30.08984375" bestFit="1" customWidth="1"/>
    <col min="3" max="3" width="15.54296875" customWidth="1"/>
    <col min="4" max="4" width="17.81640625" customWidth="1"/>
    <col min="5" max="5" width="12.81640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>
      <c r="A2" s="11"/>
      <c r="B2" s="462" t="s">
        <v>242</v>
      </c>
      <c r="C2" s="463"/>
      <c r="D2" s="11"/>
      <c r="E2" s="11"/>
      <c r="F2" s="11"/>
      <c r="G2" s="11"/>
      <c r="H2" s="11"/>
      <c r="I2" s="11"/>
      <c r="J2" s="11"/>
      <c r="K2" s="11"/>
    </row>
    <row r="3" spans="1:17" ht="15" thickBot="1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4" t="s">
        <v>473</v>
      </c>
      <c r="V22" s="464"/>
      <c r="W22" s="464"/>
      <c r="X22" s="464"/>
      <c r="Y22" s="464"/>
    </row>
    <row r="23" spans="1:25" ht="15" thickBot="1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4"/>
      <c r="V23" s="464"/>
      <c r="W23" s="464"/>
      <c r="X23" s="464"/>
      <c r="Y23" s="464"/>
    </row>
    <row r="24" spans="1:25" ht="15" thickBot="1">
      <c r="A24" s="11"/>
      <c r="B24" s="382"/>
      <c r="C24" s="382"/>
      <c r="D24" s="462" t="s">
        <v>463</v>
      </c>
      <c r="E24" s="465"/>
      <c r="F24" s="465"/>
      <c r="G24" s="463"/>
      <c r="H24" s="462" t="s">
        <v>461</v>
      </c>
      <c r="I24" s="465"/>
      <c r="J24" s="463"/>
      <c r="K24" s="380" t="s">
        <v>462</v>
      </c>
      <c r="U24" s="464"/>
      <c r="V24" s="464"/>
      <c r="W24" s="464"/>
      <c r="X24" s="464"/>
      <c r="Y24" s="464"/>
    </row>
    <row r="25" spans="1:25" ht="15" thickBot="1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456" t="s">
        <v>242</v>
      </c>
      <c r="C3" s="458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469" t="s">
        <v>267</v>
      </c>
      <c r="C9" s="470"/>
      <c r="D9" s="470"/>
      <c r="E9" s="470"/>
      <c r="F9" s="470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466" t="s">
        <v>257</v>
      </c>
      <c r="C46" s="467"/>
      <c r="D46" s="467"/>
      <c r="E46" s="467"/>
      <c r="F46" s="467"/>
      <c r="G46" s="468"/>
      <c r="H46" s="11"/>
      <c r="I46" s="466" t="s">
        <v>272</v>
      </c>
      <c r="J46" s="467"/>
      <c r="K46" s="467"/>
      <c r="L46" s="468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469" t="s">
        <v>267</v>
      </c>
      <c r="C68" s="470"/>
      <c r="D68" s="470"/>
      <c r="E68" s="470"/>
      <c r="F68" s="470"/>
      <c r="G68" s="266"/>
    </row>
    <row r="69" spans="2:30" ht="15" thickBot="1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>
      <c r="B73" s="178"/>
      <c r="C73" s="270"/>
      <c r="D73" s="204"/>
      <c r="E73" s="204"/>
      <c r="F73" s="178"/>
      <c r="G73" s="297"/>
    </row>
    <row r="74" spans="2:30">
      <c r="B74" s="178"/>
      <c r="C74" s="270"/>
      <c r="D74" s="204"/>
      <c r="E74" s="204"/>
      <c r="F74" s="178"/>
      <c r="G74" s="297"/>
    </row>
    <row r="75" spans="2:30">
      <c r="B75" s="178"/>
      <c r="C75" s="270"/>
      <c r="D75" s="204"/>
      <c r="E75" s="204"/>
      <c r="F75" s="178"/>
      <c r="G75" s="297"/>
    </row>
    <row r="76" spans="2:30">
      <c r="B76" s="178"/>
      <c r="C76" s="270"/>
      <c r="D76" s="204"/>
      <c r="E76" s="204"/>
      <c r="F76" s="178"/>
      <c r="G76" s="297"/>
    </row>
    <row r="77" spans="2:30">
      <c r="B77" s="178"/>
      <c r="C77" s="270"/>
      <c r="D77" s="204"/>
      <c r="E77" s="204"/>
      <c r="F77" s="178"/>
      <c r="G77" s="297"/>
    </row>
    <row r="78" spans="2:30">
      <c r="B78" s="178"/>
      <c r="C78" s="270"/>
      <c r="D78" s="204"/>
      <c r="E78" s="204"/>
      <c r="F78" s="178"/>
      <c r="G78" s="297"/>
    </row>
    <row r="79" spans="2:30">
      <c r="B79" s="178"/>
      <c r="C79" s="270"/>
      <c r="D79" s="204"/>
      <c r="E79" s="204"/>
      <c r="F79" s="178"/>
      <c r="G79" s="297"/>
    </row>
    <row r="80" spans="2:30">
      <c r="B80" s="178"/>
      <c r="C80" s="270"/>
      <c r="D80" s="204"/>
      <c r="E80" s="204"/>
      <c r="F80" s="178"/>
      <c r="G80" s="297"/>
    </row>
    <row r="81" spans="2:10">
      <c r="B81" s="178"/>
      <c r="C81" s="270"/>
      <c r="D81" s="204"/>
      <c r="E81" s="204"/>
      <c r="F81" s="178"/>
      <c r="G81" s="297"/>
    </row>
    <row r="82" spans="2:10" ht="15" thickBot="1">
      <c r="B82" s="283"/>
      <c r="C82" s="294"/>
      <c r="D82" s="159"/>
      <c r="E82" s="159"/>
      <c r="F82" s="283"/>
      <c r="G82" s="298"/>
    </row>
    <row r="87" spans="2:10" ht="15" thickBot="1">
      <c r="C87" s="204"/>
      <c r="D87" s="204"/>
      <c r="E87" s="204"/>
      <c r="F87" s="204"/>
      <c r="G87" s="204"/>
      <c r="H87" s="204"/>
      <c r="I87" s="204"/>
    </row>
    <row r="88" spans="2:10" ht="15" thickBot="1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C2:AF56"/>
  <sheetViews>
    <sheetView zoomScale="91" zoomScaleNormal="91" workbookViewId="0">
      <selection activeCell="B12" sqref="B12"/>
    </sheetView>
  </sheetViews>
  <sheetFormatPr defaultRowHeight="14.5"/>
  <cols>
    <col min="3" max="3" width="36.36328125" customWidth="1"/>
    <col min="4" max="4" width="24.1796875" bestFit="1" customWidth="1"/>
    <col min="5" max="5" width="13" bestFit="1" customWidth="1"/>
    <col min="6" max="6" width="13.453125" bestFit="1" customWidth="1"/>
    <col min="7" max="7" width="21.08984375" bestFit="1" customWidth="1"/>
    <col min="8" max="9" width="15.81640625" bestFit="1" customWidth="1"/>
    <col min="10" max="10" width="22.81640625" bestFit="1" customWidth="1"/>
    <col min="11" max="11" width="19.1796875" bestFit="1" customWidth="1"/>
    <col min="12" max="12" width="20.5429687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2.6328125" bestFit="1" customWidth="1"/>
    <col min="18" max="18" width="13.08984375" bestFit="1" customWidth="1"/>
    <col min="19" max="19" width="20.81640625" bestFit="1" customWidth="1"/>
  </cols>
  <sheetData>
    <row r="2" spans="3:31" ht="15" thickBot="1"/>
    <row r="3" spans="3:31" ht="21.5" thickBot="1">
      <c r="C3" s="413" t="s">
        <v>500</v>
      </c>
      <c r="D3" s="414"/>
      <c r="E3" s="414"/>
      <c r="F3" s="414"/>
      <c r="G3" s="415"/>
      <c r="H3" s="11"/>
      <c r="I3" s="11"/>
      <c r="J3" s="11"/>
      <c r="L3" s="471" t="s">
        <v>499</v>
      </c>
      <c r="M3" s="472"/>
      <c r="N3" s="472"/>
      <c r="O3" s="472"/>
      <c r="P3" s="473"/>
    </row>
    <row r="4" spans="3:31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3:31">
      <c r="AB6" s="396"/>
      <c r="AC6" s="396" t="s">
        <v>473</v>
      </c>
      <c r="AD6" s="396"/>
      <c r="AE6" s="396"/>
    </row>
    <row r="7" spans="3:31" ht="15" thickBot="1">
      <c r="K7" s="323"/>
      <c r="AA7" s="396"/>
      <c r="AB7" s="396"/>
      <c r="AC7" s="396"/>
      <c r="AD7" s="396"/>
      <c r="AE7" s="396"/>
    </row>
    <row r="8" spans="3:31" ht="15" thickBot="1">
      <c r="C8" s="382"/>
      <c r="D8" s="462" t="s">
        <v>463</v>
      </c>
      <c r="E8" s="465"/>
      <c r="F8" s="465"/>
      <c r="G8" s="465"/>
      <c r="H8" s="462" t="s">
        <v>495</v>
      </c>
      <c r="I8" s="465"/>
      <c r="J8" s="463"/>
      <c r="K8" s="403"/>
      <c r="L8" s="382"/>
      <c r="M8" s="462" t="s">
        <v>463</v>
      </c>
      <c r="N8" s="465"/>
      <c r="O8" s="465"/>
      <c r="P8" s="465"/>
      <c r="Q8" s="462" t="s">
        <v>495</v>
      </c>
      <c r="R8" s="465"/>
      <c r="S8" s="463"/>
      <c r="AA8" s="396"/>
      <c r="AB8" s="396"/>
      <c r="AC8" s="396"/>
      <c r="AD8" s="396"/>
      <c r="AE8" s="396"/>
    </row>
    <row r="9" spans="3:31" ht="19" thickBot="1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3:31" ht="15" thickBot="1">
      <c r="C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3:31" ht="15" thickBot="1">
      <c r="C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3:31">
      <c r="C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3:31">
      <c r="C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3:31">
      <c r="C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3:31">
      <c r="C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3:31">
      <c r="C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>
      <c r="C44" s="405" t="s">
        <v>22</v>
      </c>
    </row>
    <row r="46" spans="3:31">
      <c r="C46" s="11"/>
      <c r="D46" s="11"/>
      <c r="E46" s="11"/>
      <c r="F46" s="11"/>
      <c r="G46" s="11"/>
      <c r="H46" s="11"/>
      <c r="I46" s="11"/>
      <c r="J46" s="11"/>
    </row>
    <row r="56" spans="3:1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C10:C16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B5" zoomScale="70" zoomScaleNormal="70" workbookViewId="0">
      <selection activeCell="D25" sqref="D2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8.179687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 t="s">
        <v>2</v>
      </c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6"/>
      <c r="E47" s="6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opLeftCell="A4" zoomScale="75" zoomScaleNormal="47" workbookViewId="0">
      <selection activeCell="O20" sqref="O2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5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54296875" style="3" customWidth="1"/>
    <col min="5" max="5" width="20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A7" zoomScale="76" zoomScaleNormal="60" workbookViewId="0">
      <selection activeCell="AF28" sqref="AF2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5.1796875" style="3" bestFit="1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27" t="s">
        <v>76</v>
      </c>
      <c r="T8" s="428"/>
      <c r="U8" s="429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27" t="s">
        <v>7</v>
      </c>
      <c r="AI8" s="428"/>
      <c r="AJ8" s="429"/>
      <c r="AK8" s="83"/>
      <c r="AL8" s="5"/>
      <c r="AM8" s="5"/>
      <c r="AN8" s="5"/>
      <c r="AO8" s="5"/>
    </row>
    <row r="9" spans="1:41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Z1" zoomScale="58" zoomScaleNormal="58" workbookViewId="0">
      <selection activeCell="AM10" sqref="AM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6.6328125" style="3" customWidth="1"/>
    <col min="5" max="5" width="29.542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9" style="3" bestFit="1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" style="3" bestFit="1" customWidth="1"/>
    <col min="39" max="39" width="18.9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9" thickBot="1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.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>
      <c r="D75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7" zoomScale="98" zoomScaleNormal="98" workbookViewId="0">
      <selection activeCell="D74" sqref="D74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32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>
      <c r="A6" s="5"/>
      <c r="B6" s="5"/>
      <c r="C6" s="82"/>
      <c r="D6" s="5"/>
      <c r="E6" s="5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83"/>
    </row>
    <row r="7" spans="1:37" ht="15" thickBot="1">
      <c r="A7" s="5"/>
      <c r="B7" s="5"/>
      <c r="C7" s="82"/>
      <c r="AK7" s="83"/>
    </row>
    <row r="8" spans="1:37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AC10" sqref="AC10:AF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1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7.179687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O1" zoomScale="75" zoomScaleNormal="47" workbookViewId="0">
      <selection activeCell="Y19" sqref="Y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V4" zoomScale="75" zoomScaleNormal="47" workbookViewId="0">
      <selection activeCell="D85" sqref="D8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9.8164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344" t="s">
        <v>353</v>
      </c>
      <c r="E47" s="5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6" t="s">
        <v>407</v>
      </c>
      <c r="E47" s="6"/>
      <c r="F47" s="6"/>
      <c r="G47" s="6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4.81640625" style="3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42"/>
      <c r="E6" s="442"/>
      <c r="F6" s="5"/>
      <c r="G6" s="5"/>
      <c r="H6" s="442"/>
      <c r="I6" s="442"/>
      <c r="J6" s="15"/>
      <c r="K6" s="15"/>
      <c r="L6" s="5"/>
      <c r="M6" s="442"/>
      <c r="N6" s="442"/>
      <c r="O6" s="442"/>
      <c r="P6" s="442"/>
      <c r="Q6" s="5"/>
      <c r="R6" s="5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5"/>
      <c r="AH8" s="5"/>
      <c r="AI8" s="83"/>
      <c r="AJ8" s="5"/>
    </row>
    <row r="9" spans="1:36" ht="21.5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>
      <c r="A47" s="5"/>
      <c r="B47" s="5"/>
      <c r="C47" s="82"/>
      <c r="D47" s="441"/>
      <c r="E47" s="441"/>
      <c r="F47" s="441"/>
      <c r="G47" s="441"/>
      <c r="H47" s="441"/>
      <c r="I47" s="441"/>
      <c r="J47" s="441"/>
      <c r="K47" s="441"/>
      <c r="L47" s="4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6.4531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6" width="20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9" thickBot="1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.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>
      <c r="D89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.5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.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>
      <c r="D76" s="336" t="s">
        <v>429</v>
      </c>
    </row>
    <row r="77" spans="3:41">
      <c r="D77" s="3" t="s">
        <v>436</v>
      </c>
    </row>
    <row r="95" spans="4:6">
      <c r="D95" s="3" t="s">
        <v>406</v>
      </c>
    </row>
    <row r="96" spans="4:6">
      <c r="D96" s="3" t="s">
        <v>430</v>
      </c>
      <c r="E96" s="3">
        <v>7.1699999999999997E-4</v>
      </c>
      <c r="F96" s="3" t="s">
        <v>431</v>
      </c>
    </row>
    <row r="97" spans="4:6">
      <c r="D97" s="3" t="s">
        <v>432</v>
      </c>
      <c r="E97" s="3">
        <v>190</v>
      </c>
      <c r="F97" s="3" t="s">
        <v>433</v>
      </c>
    </row>
    <row r="98" spans="4:6">
      <c r="D98" s="3" t="s">
        <v>434</v>
      </c>
      <c r="E98" s="3">
        <f>E97*E96</f>
        <v>0.13622999999999999</v>
      </c>
      <c r="F98" s="3" t="s">
        <v>435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3.453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16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5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>
      <c r="D82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tabSelected="1" zoomScale="58" zoomScaleNormal="58" workbookViewId="0">
      <selection activeCell="T98" sqref="T9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30"/>
      <c r="E6" s="430"/>
      <c r="F6" s="5"/>
      <c r="G6" s="5"/>
      <c r="H6" s="430"/>
      <c r="I6" s="430"/>
      <c r="J6" s="15"/>
      <c r="K6" s="15"/>
      <c r="L6" s="5"/>
      <c r="M6" s="430"/>
      <c r="N6" s="430"/>
      <c r="O6" s="430"/>
      <c r="P6" s="430"/>
      <c r="Q6" s="5"/>
      <c r="R6" s="5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2" t="s">
        <v>50</v>
      </c>
      <c r="E8" s="433"/>
      <c r="F8" s="434"/>
      <c r="G8" s="5"/>
      <c r="H8" s="435" t="s">
        <v>51</v>
      </c>
      <c r="I8" s="436"/>
      <c r="J8" s="437"/>
      <c r="K8" s="5"/>
      <c r="L8" s="5"/>
      <c r="M8" s="438" t="s">
        <v>70</v>
      </c>
      <c r="N8" s="439"/>
      <c r="O8" s="439"/>
      <c r="P8" s="439"/>
      <c r="Q8" s="440"/>
      <c r="R8" s="5"/>
      <c r="S8" s="444" t="s">
        <v>76</v>
      </c>
      <c r="T8" s="445"/>
      <c r="U8" s="446"/>
      <c r="V8" s="12"/>
      <c r="W8" s="427" t="s">
        <v>106</v>
      </c>
      <c r="X8" s="428"/>
      <c r="Y8" s="428"/>
      <c r="Z8" s="429"/>
      <c r="AA8" s="11"/>
      <c r="AB8" s="427" t="s">
        <v>83</v>
      </c>
      <c r="AC8" s="428"/>
      <c r="AD8" s="428"/>
      <c r="AE8" s="428"/>
      <c r="AF8" s="429"/>
      <c r="AG8" s="11"/>
      <c r="AH8" s="447" t="s">
        <v>5</v>
      </c>
      <c r="AI8" s="448"/>
      <c r="AJ8" s="449"/>
      <c r="AK8" s="94"/>
      <c r="AL8" s="447" t="s">
        <v>6</v>
      </c>
      <c r="AM8" s="448"/>
      <c r="AN8" s="449"/>
      <c r="AO8" s="83"/>
    </row>
    <row r="9" spans="3:41" ht="21.5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9" thickBot="1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>
      <c r="D86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Microwave assisted extraction</vt:lpstr>
      <vt:lpstr>help_unit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2024-04-08T10:17:45Z</dcterms:modified>
</cp:coreProperties>
</file>